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434B00BE-33E8-493D-B573-FF1008C94CBF}" xr6:coauthVersionLast="47" xr6:coauthVersionMax="47" xr10:uidLastSave="{00000000-0000-0000-0000-000000000000}"/>
  <bookViews>
    <workbookView xWindow="1170" yWindow="1170" windowWidth="21600" windowHeight="11385" tabRatio="910" xr2:uid="{00000000-000D-0000-FFFF-FFFF00000000}"/>
  </bookViews>
  <sheets>
    <sheet name="Titelblad" sheetId="9" r:id="rId1"/>
    <sheet name="Toelichting" sheetId="10" r:id="rId2"/>
    <sheet name="Bronnen en toepassingen" sheetId="28" r:id="rId3"/>
    <sheet name="Contactgegevens" sheetId="29" r:id="rId4"/>
    <sheet name="Tarievenvoorstel" sheetId="18" r:id="rId5"/>
    <sheet name="Berekeningen --&gt;" sheetId="30" r:id="rId6"/>
    <sheet name="Controles ACM" sheetId="24" r:id="rId7"/>
    <sheet name="Overig --&gt;" sheetId="25" r:id="rId8"/>
    <sheet name="Toelichting controle tarieven" sheetId="21" r:id="rId9"/>
    <sheet name="Richtlijn controle tarieven" sheetId="27" r:id="rId10"/>
  </sheets>
  <externalReferences>
    <externalReference r:id="rId11"/>
  </externalReferences>
  <definedNames>
    <definedName name="Lijst_cat_PAV">'[1]Categorie-indeling AD'!$B$26:$B$33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24" l="1"/>
  <c r="I33" i="24" l="1"/>
  <c r="I41" i="24" l="1"/>
  <c r="I35" i="24"/>
  <c r="D8" i="18" s="1"/>
  <c r="I14" i="24"/>
  <c r="I49" i="24" l="1"/>
  <c r="I20" i="24" l="1"/>
  <c r="I19" i="24"/>
  <c r="I21" i="24" l="1"/>
  <c r="I59" i="24" l="1"/>
  <c r="O73" i="18" l="1"/>
  <c r="O67" i="18"/>
  <c r="O61" i="18"/>
  <c r="O66" i="18"/>
  <c r="O58" i="18"/>
  <c r="O63" i="18"/>
  <c r="O57" i="18"/>
  <c r="O68" i="18"/>
  <c r="O62" i="18"/>
  <c r="O56" i="18"/>
  <c r="O72" i="18"/>
  <c r="O71" i="18"/>
  <c r="I16" i="24"/>
  <c r="I15" i="24"/>
  <c r="I23" i="24" l="1"/>
  <c r="I27" i="24" s="1"/>
  <c r="O24" i="18"/>
  <c r="O20" i="18"/>
  <c r="I25" i="24" l="1"/>
  <c r="D10" i="18" s="1"/>
  <c r="I60" i="24"/>
  <c r="I45" i="24"/>
  <c r="I48" i="24" s="1"/>
  <c r="O21" i="18" s="1"/>
  <c r="O149" i="18" l="1"/>
  <c r="O143" i="18"/>
  <c r="O137" i="18"/>
  <c r="O126" i="18"/>
  <c r="O120" i="18"/>
  <c r="O114" i="18"/>
  <c r="O133" i="18"/>
  <c r="O110" i="18"/>
  <c r="O121" i="18"/>
  <c r="O109" i="18"/>
  <c r="O148" i="18"/>
  <c r="O142" i="18"/>
  <c r="O134" i="18"/>
  <c r="O125" i="18"/>
  <c r="O119" i="18"/>
  <c r="O111" i="18"/>
  <c r="O124" i="18"/>
  <c r="O144" i="18"/>
  <c r="O132" i="18"/>
  <c r="O147" i="18"/>
  <c r="O139" i="18"/>
  <c r="O116" i="18"/>
  <c r="O138" i="18"/>
  <c r="O115" i="18"/>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D9" i="18"/>
  <c r="B43" i="10" l="1"/>
  <c r="B31" i="10" l="1"/>
  <c r="B38" i="10" s="1"/>
  <c r="B32" i="10" l="1"/>
  <c r="B33" i="10" l="1"/>
  <c r="B37"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<sst xmlns="http://schemas.openxmlformats.org/spreadsheetml/2006/main" count="497" uniqueCount="237">
  <si>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</si>
  <si>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</si>
  <si>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</si>
  <si>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</si>
  <si>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</si>
  <si>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</si>
  <si>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</si>
  <si>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</si>
  <si>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</si>
  <si>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</si>
  <si>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</si>
  <si>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</si>
  <si>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</si>
  <si>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</si>
  <si>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</si>
  <si>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</si>
  <si>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</si>
  <si>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</si>
  <si>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</si>
  <si>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</si>
  <si>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</si>
  <si>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</si>
  <si>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</si>
  <si>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</si>
  <si>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</si>
  <si>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</si>
  <si>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</si>
  <si>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</si>
  <si>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</si>
  <si>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</si>
  <si>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</si>
  <si>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</si>
  <si>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</si>
  <si>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</si>
  <si>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</si>
  <si>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</si>
  <si>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</si>
  <si>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</si>
  <si>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</si>
  <si>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</si>
  <si>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</si>
  <si>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</si>
  <si>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</si>
  <si>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</si>
  <si>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</si>
  <si>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</si>
  <si>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</si>
  <si>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</si>
  <si>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</si>
  <si>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</si>
  <si>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</si>
  <si>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</si>
  <si>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</si>
  <si>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</si>
  <si>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</si>
  <si>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</si>
  <si>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</si>
  <si>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</si>
  <si>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</si>
  <si>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</si>
  <si>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</si>
  <si>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</si>
  <si>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</si>
  <si>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</si>
  <si>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</si>
  <si>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</si>
  <si>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</si>
  <si>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</si>
  <si>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</si>
  <si>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</si>
  <si>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</si>
  <si>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</si>
  <si>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</si>
  <si>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</si>
  <si>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</si>
  <si>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</si>
  <si>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</si>
  <si>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</si>
  <si>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</si>
  <si>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</si>
  <si>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</si>
  <si>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</si>
  <si>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</si>
  <si>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</si>
  <si>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</si>
  <si>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</si>
  <si>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</si>
  <si>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</si>
  <si>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</si>
  <si>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</si>
  <si>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</si>
  <si>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</si>
  <si>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</si>
  <si>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</si>
  <si>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</si>
  <si>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</si>
  <si>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</si>
  <si>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</si>
  <si>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</si>
  <si>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</si>
  <si>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</si>
  <si>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</si>
  <si>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</si>
  <si>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</si>
  <si>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</si>
  <si>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</si>
  <si>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</si>
  <si>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</si>
  <si>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</si>
  <si>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</si>
  <si>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</si>
  <si>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</si>
  <si>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</si>
  <si>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</si>
  <si>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</si>
  <si>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</si>
  <si>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</si>
  <si>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</si>
  <si>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</si>
  <si>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</si>
  <si>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</si>
  <si>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</si>
  <si>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</si>
  <si>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</si>
  <si>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</si>
  <si>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</si>
  <si>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</si>
  <si>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</si>
  <si>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</si>
  <si>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</si>
  <si>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</si>
  <si>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</si>
  <si>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</si>
  <si>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</si>
  <si>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</si>
  <si>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</si>
  <si>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</si>
  <si>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</si>
  <si>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</si>
  <si>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</si>
  <si>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</si>
  <si>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</si>
  <si>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</si>
  <si>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</si>
  <si>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</si>
  <si>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</si>
  <si>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</si>
  <si>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</si>
  <si>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</si>
  <si>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</si>
  <si>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</si>
  <si>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</si>
  <si>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</si>
  <si>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</si>
  <si>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</si>
  <si>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</si>
  <si>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</si>
  <si>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</si>
  <si>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</si>
  <si>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</si>
  <si>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</si>
  <si>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</si>
  <si>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</si>
  <si>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De ACM houdt zich het recht voor om de tarieven ook op andere punten te toetsen dan de punten die op dit werkblad zijn opgenoemd.</t>
  </si>
  <si>
    <t>Zijn de rekenvolumes per tariefdrager gelijk aan de door de ACM ingevulde rekenvolumes?</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</si>
  <si>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</si>
  <si>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</si>
  <si>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</si>
  <si>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</si>
  <si>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</si>
  <si>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</si>
  <si>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</si>
  <si>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</si>
  <si>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</si>
  <si>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</si>
  <si>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</si>
  <si>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Capaciteitsafhankelijk tarief</t>
  </si>
  <si>
    <t>Dit bestand maakt geen onderdeel uit van een besluit door ACM. Dit bestand is om die reden niet op zichzelf appellabel. Mogelijkheden ten aanzien van bezwaar en beroep zijn opgenomen in het besluit.</t>
  </si>
  <si>
    <t>SO bestand behorende bij x-factorbesluit RNB's gas 2022-2026</t>
  </si>
  <si>
    <t>Rekenvolumes Transportdienst 2022-2026 en tarieven</t>
  </si>
  <si>
    <t xml:space="preserve">Rekenvolumes Aansluitdienst 2022-2026 en tarieven </t>
  </si>
  <si>
    <t>EUR, pp 2022</t>
  </si>
  <si>
    <t>Rekenvolumes 2022-2026 en tarieven</t>
  </si>
  <si>
    <t>Opmerkingen</t>
  </si>
  <si>
    <t>Verwachte tariefmutatie Aansluitdienst</t>
  </si>
  <si>
    <t>Verwachte mutatie AD PAV</t>
  </si>
  <si>
    <t>Verwachte mutatie AD EAV</t>
  </si>
  <si>
    <t>Tarievenmodule transporttarieven 2023 Gas</t>
  </si>
  <si>
    <t>TI-berekening regionale netbeheerders gas 2023</t>
  </si>
  <si>
    <t>Dit Excel-bestand is bedoelt voor de tarievenvoorstellen voor het jaar 2023 voor de regionale netbeheerders gas.</t>
  </si>
  <si>
    <t>Deze berekeningen maken onderdeel uit van de tarievenbesluiten gas 2023.</t>
  </si>
  <si>
    <t>TI-berekening RNB-G 2023</t>
  </si>
  <si>
    <t>Berekening totale inkomsten regionale netbeheerders gas 2023</t>
  </si>
  <si>
    <t>Tarievenbesluit gas 2022</t>
  </si>
  <si>
    <t>Tarievenvoorstel 2023</t>
  </si>
  <si>
    <t>Op dit blad wordt door de regionale netbeheerder een voorstel gedaan voor de transport- en aansluittarieven 2023.</t>
  </si>
  <si>
    <t>Totale Inkomsten 2023 inclusief correcties</t>
  </si>
  <si>
    <t>EUR, pp 2023</t>
  </si>
  <si>
    <t>Omzet tarievenvoorstel 2023</t>
  </si>
  <si>
    <t>Omzet 2023 voor de transportdienst: kleinverbruikers</t>
  </si>
  <si>
    <t>Omzet 2023 voor de transportdienst: profielgrootverbruikers</t>
  </si>
  <si>
    <t xml:space="preserve">Omzet 2023 voor de transportdienst: telemetriegrootverbruikers </t>
  </si>
  <si>
    <t xml:space="preserve">Omzet 2023 voor de aansluitdienst t/m 40m3/h </t>
  </si>
  <si>
    <t>Omzet 2023 voor de aansluitdienst vanaf 40m3/h</t>
  </si>
  <si>
    <t>TI Transport 2022</t>
  </si>
  <si>
    <t>TI Transportdienst 2022 zonder vastrecht KV en PGV</t>
  </si>
  <si>
    <t>Richtbedrag TI Transport 2023, inclusief correcties</t>
  </si>
  <si>
    <t>Vastrecht Kleinverbruik (KV) en Profielgrootverbruik (PGV) 2023</t>
  </si>
  <si>
    <t xml:space="preserve">Richtbedrag TI Transport 2023 zonder vastrecht KV en PGV </t>
  </si>
  <si>
    <t>TI AD PAV 2022</t>
  </si>
  <si>
    <t>TI AD EAV 2022</t>
  </si>
  <si>
    <t>Is het bedrag "Totale Inkomsten 2023 inclusief correcties" in het tabblad Tarievenvoorstel ongewijzigd? Zo nee, waarom niet?</t>
  </si>
  <si>
    <t>Wijkt de verdeling van de inkomsten over de transportdienst en de aansluitdienst in het tarievenvoorstel meer dan 1 procent af van de verdeling volgens de richtbedragen zoals opgenomen in de spreadsheet TI-berekeningen Gas 2023? Zo ja, waarom?</t>
  </si>
  <si>
    <t>Wijkt de verdeling van de inkomsten over de PAV en de EAV in het tarievenvoorstel meer dan 1 procent af van de verdeling volgens de richtbedragen zoals opgenomen in de spreadsheet TI-berekeningen Gas 2023? Zo ja, waarom?</t>
  </si>
  <si>
    <t>Vastrecht Kleinverbruik (KV) en Profielgrootverbruik (PGV)</t>
  </si>
  <si>
    <t>https://www.acm.nl/nl/publicaties/x-factorberekening-regionale-netbeheerders-gas-2022-2026</t>
  </si>
  <si>
    <t>TI-berekening RNB-G 2023, tabblad 'TI-berekening 2023', regel 32.</t>
  </si>
  <si>
    <t>TI-berekening RNB-G 2023, tabblad 'richtbedragen', regel 74.</t>
  </si>
  <si>
    <t>TI-berekening RNB-G 2023, tabblad 'richtbedragen', regel 75.</t>
  </si>
  <si>
    <t>TI-berekening RNB-G 2022, tabblad 'richtbedragen', regel 76.</t>
  </si>
  <si>
    <t>Richtbedrag TI AD PAV 2023 (incl. correcties)</t>
  </si>
  <si>
    <t>Richtbedrag TI AD EAV 2023 (incl. correcties)</t>
  </si>
  <si>
    <t>Definitieve versie wordt gepubliceerd</t>
  </si>
  <si>
    <t>Definitieve versie is juridish integraal onderdeel van bovenstaand besluit</t>
  </si>
  <si>
    <t>Nee</t>
  </si>
  <si>
    <t>Tarievenmodule transporttarieven Westland gas 2023</t>
  </si>
  <si>
    <t>Tarievenbesluit Westland gas 2022</t>
  </si>
  <si>
    <t>https://www.acm.nl/nl/publicaties/tarievenbesluit-westland-gas-2022</t>
  </si>
  <si>
    <t>ACM/22/176489</t>
  </si>
  <si>
    <t>WESTLAND</t>
  </si>
  <si>
    <t xml:space="preserve">Westland Infra Netbeheer B.V. </t>
  </si>
  <si>
    <t xml:space="preserve">2685 ZG  </t>
  </si>
  <si>
    <t>POELDIJK</t>
  </si>
  <si>
    <t>nvt</t>
  </si>
  <si>
    <t xml:space="preserve"> Westland heeft geen bezwaar tegen het openbaarmaking van het tarievenbesluit door ACM zonder dat ACM daarbij een wachttijd van 10 werkdagen in acht neemt.  </t>
  </si>
  <si>
    <t>JA</t>
  </si>
  <si>
    <t>NEE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</si>
</sst>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 numFmtId="168" formatCode="&quot;£ &quot;#,##0;\-&quot;£ &quot;#,##0"/>
  </numFmts>
  <fonts count="3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sz val="9"/>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115">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lignment vertical="top"/>
    </xf>
    <xf numFmtId="49" fontId="10" fillId="5" borderId="1">
      <alignment vertical="top"/>
    </xf>
    <xf numFmtId="49" fontId="8" fillId="20" borderId="1">
      <alignment vertical="top"/>
    </xf>
    <xf numFmtId="49" fontId="8" fillId="0" borderId="0">
      <alignment vertical="top"/>
    </xf>
    <xf numFmtId="43" fontId="7" fillId="13" borderId="0">
      <alignment vertical="top"/>
    </xf>
    <xf numFmtId="43" fontId="7" fillId="12" borderId="0">
      <alignment vertical="top"/>
    </xf>
    <xf numFmtId="43" fontId="7" fillId="10" borderId="0">
      <alignment vertical="top"/>
    </xf>
    <xf numFmtId="43" fontId="7" fillId="48" borderId="0">
      <alignment vertical="top"/>
    </xf>
    <xf numFmtId="43" fontId="7" fillId="7" borderId="0">
      <alignment vertical="top"/>
    </xf>
    <xf numFmtId="43" fontId="7" fillId="14" borderId="0">
      <alignment vertical="top"/>
    </xf>
    <xf numFmtId="49" fontId="12" fillId="0" borderId="0">
      <alignment vertical="top"/>
    </xf>
    <xf numFmtId="49" fontId="11" fillId="0" borderId="0">
      <alignment vertical="top"/>
    </xf>
    <xf numFmtId="0" fontId="18" fillId="16" borderId="5" applyNumberFormat="0" applyAlignment="0" applyProtection="0"/>
    <xf numFmtId="0" fontId="19" fillId="17" borderId="6" applyNumberFormat="0" applyAlignment="0" applyProtection="0"/>
    <xf numFmtId="0" fontId="20" fillId="17" borderId="5" applyNumberFormat="0" applyAlignment="0" applyProtection="0"/>
    <xf numFmtId="0" fontId="21" fillId="0" borderId="7" applyNumberFormat="0" applyFill="0" applyAlignment="0" applyProtection="0"/>
    <xf numFmtId="0" fontId="15" fillId="18" borderId="8" applyNumberFormat="0" applyAlignment="0" applyProtection="0"/>
    <xf numFmtId="0" fontId="17" fillId="19" borderId="9"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0" fillId="44" borderId="0" applyNumberFormat="0" applyBorder="0" applyAlignment="0" applyProtection="0"/>
    <xf numFmtId="0" fontId="31" fillId="0" borderId="0" applyNumberFormat="0" applyFill="0" applyBorder="0" applyAlignment="0" applyProtection="0"/>
    <xf numFmtId="49" fontId="23" fillId="0" borderId="0" applyFill="0" applyBorder="0" applyAlignment="0" applyProtection="0"/>
    <xf numFmtId="43" fontId="7" fillId="45" borderId="0" applyNumberFormat="0">
      <alignment vertical="top"/>
    </xf>
    <xf numFmtId="43" fontId="7" fillId="12" borderId="0" applyFont="0" applyFill="0" applyBorder="0" applyAlignment="0" applyProtection="0">
      <alignment vertical="top"/>
    </xf>
    <xf numFmtId="10" fontId="7" fillId="0" borderId="0" applyFont="0" applyFill="0" applyBorder="0" applyAlignment="0" applyProtection="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2" fillId="0" borderId="0"/>
    <xf numFmtId="43" fontId="7" fillId="49" borderId="0">
      <alignment vertical="top"/>
    </xf>
    <xf numFmtId="43" fontId="7" fillId="13" borderId="0">
      <alignment vertical="top"/>
    </xf>
    <xf numFmtId="43" fontId="7" fillId="12" borderId="0">
      <alignment vertical="top"/>
    </xf>
    <xf numFmtId="43" fontId="7" fillId="10" borderId="0">
      <alignment vertical="top"/>
    </xf>
    <xf numFmtId="43" fontId="7" fillId="48" borderId="0">
      <alignment vertical="top"/>
    </xf>
    <xf numFmtId="43" fontId="7" fillId="7" borderId="0">
      <alignment vertical="top"/>
    </xf>
    <xf numFmtId="43" fontId="7" fillId="14" borderId="0">
      <alignment vertical="top"/>
    </xf>
    <xf numFmtId="43" fontId="7" fillId="45" borderId="0" applyNumberFormat="0">
      <alignment vertical="top"/>
    </xf>
    <xf numFmtId="43" fontId="7" fillId="12" borderId="0" applyFont="0" applyFill="0" applyBorder="0" applyAlignment="0" applyProtection="0">
      <alignment vertical="top"/>
    </xf>
    <xf numFmtId="0" fontId="1" fillId="0" borderId="0"/>
    <xf numFmtId="43" fontId="7" fillId="49" borderId="0">
      <alignment vertical="top"/>
    </xf>
    <xf numFmtId="0" fontId="5" fillId="3" borderId="0" applyNumberFormat="0" applyBorder="0" applyAlignment="0" applyProtection="0"/>
    <xf numFmtId="0" fontId="18" fillId="16" borderId="5" applyNumberFormat="0" applyAlignment="0" applyProtection="0"/>
    <xf numFmtId="0" fontId="19" fillId="17" borderId="6" applyNumberFormat="0" applyAlignment="0" applyProtection="0"/>
    <xf numFmtId="0" fontId="15" fillId="18" borderId="8" applyNumberFormat="0" applyAlignment="0" applyProtection="0"/>
    <xf numFmtId="0" fontId="1" fillId="19" borderId="9" applyNumberFormat="0" applyFont="0" applyAlignment="0" applyProtection="0"/>
    <xf numFmtId="0" fontId="1" fillId="0" borderId="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6" fillId="0" borderId="0">
      <alignment vertical="top"/>
    </xf>
    <xf numFmtId="0" fontId="36" fillId="0" borderId="0">
      <alignment vertical="top"/>
    </xf>
    <xf numFmtId="38" fontId="7" fillId="0" borderId="0" applyFont="0" applyFill="0" applyBorder="0" applyAlignment="0" applyProtection="0"/>
    <xf numFmtId="0" fontId="7" fillId="0" borderId="0" applyNumberFormat="0" applyFill="0" applyBorder="0" applyAlignment="0" applyProtection="0"/>
    <xf numFmtId="0" fontId="36" fillId="0" borderId="0">
      <alignment vertical="top"/>
    </xf>
    <xf numFmtId="41" fontId="7" fillId="0" borderId="0" applyFont="0" applyFill="0" applyBorder="0" applyAlignment="0" applyProtection="0"/>
    <xf numFmtId="43" fontId="1" fillId="0" borderId="0" applyFont="0" applyFill="0" applyBorder="0" applyAlignment="0" applyProtection="0"/>
    <xf numFmtId="0" fontId="1" fillId="0" borderId="0"/>
    <xf numFmtId="43" fontId="7" fillId="12" borderId="0" applyFont="0" applyFill="0" applyBorder="0" applyAlignment="0" applyProtection="0">
      <alignment vertical="top"/>
    </xf>
    <xf numFmtId="43" fontId="7" fillId="12" borderId="0" applyFont="0" applyFill="0" applyBorder="0" applyAlignment="0" applyProtection="0">
      <alignment vertical="top"/>
    </xf>
    <xf numFmtId="0" fontId="1" fillId="0" borderId="0"/>
    <xf numFmtId="43" fontId="7" fillId="14" borderId="0">
      <alignment vertical="top"/>
    </xf>
    <xf numFmtId="43" fontId="7" fillId="7" borderId="0">
      <alignment vertical="top"/>
    </xf>
    <xf numFmtId="43" fontId="7" fillId="45" borderId="0" applyNumberFormat="0">
      <alignment vertical="top"/>
    </xf>
    <xf numFmtId="43" fontId="7" fillId="48" borderId="0">
      <alignment vertical="top"/>
    </xf>
    <xf numFmtId="43" fontId="7" fillId="10" borderId="0">
      <alignment vertical="top"/>
    </xf>
    <xf numFmtId="43" fontId="7" fillId="13" borderId="0">
      <alignment vertical="top"/>
    </xf>
    <xf numFmtId="49" fontId="8" fillId="20" borderId="1">
      <alignment vertical="top"/>
    </xf>
    <xf numFmtId="49" fontId="10" fillId="5" borderId="1">
      <alignment vertical="top"/>
    </xf>
    <xf numFmtId="43" fontId="7" fillId="12" borderId="0">
      <alignment vertical="top"/>
    </xf>
    <xf numFmtId="43" fontId="7" fillId="49" borderId="0">
      <alignment vertical="top"/>
    </xf>
    <xf numFmtId="168" fontId="7" fillId="0" borderId="0"/>
    <xf numFmtId="0" fontId="23" fillId="0" borderId="0" applyNumberFormat="0" applyFill="0" applyBorder="0" applyAlignment="0" applyProtection="0">
      <alignment vertical="top"/>
    </xf>
  </cellStyleXfs>
  <cellXfs count="117">
    <xf numFmtId="0" fontId="0" fillId="0" borderId="0" xfId="0">
      <alignment vertical="top"/>
    </xf>
    <xf numFmtId="0" fontId="8" fillId="0" borderId="0" xfId="4" applyFont="1">
      <alignment vertical="top"/>
    </xf>
    <xf numFmtId="0" fontId="7" fillId="0" borderId="0" xfId="4">
      <alignment vertical="top"/>
    </xf>
    <xf numFmtId="0" fontId="9" fillId="0" borderId="0" xfId="4" applyFont="1">
      <alignment vertical="top"/>
    </xf>
    <xf numFmtId="0" fontId="12" fillId="0" borderId="0" xfId="4" applyFont="1">
      <alignment vertical="top"/>
    </xf>
    <xf numFmtId="49" fontId="10" fillId="5" borderId="1" xfId="5">
      <alignment vertical="top"/>
    </xf>
    <xf numFmtId="49" fontId="8" fillId="20" borderId="1" xfId="6">
      <alignment vertical="top"/>
    </xf>
    <xf numFmtId="0" fontId="7" fillId="0" borderId="0" xfId="4" applyFill="1">
      <alignment vertical="top"/>
    </xf>
    <xf numFmtId="0" fontId="9" fillId="0" borderId="2" xfId="4" applyFont="1" applyBorder="1" applyAlignment="1">
      <alignment horizontal="left" vertical="top" wrapText="1"/>
    </xf>
    <xf numFmtId="0" fontId="7" fillId="0" borderId="2" xfId="4" applyBorder="1" applyAlignment="1">
      <alignment horizontal="left" vertical="top" wrapText="1"/>
    </xf>
    <xf numFmtId="0" fontId="12" fillId="0" borderId="0" xfId="4" applyFont="1" applyFill="1">
      <alignment vertical="top"/>
    </xf>
    <xf numFmtId="0" fontId="7" fillId="6" borderId="0" xfId="4" applyFill="1">
      <alignment vertical="top"/>
    </xf>
    <xf numFmtId="2" fontId="7" fillId="11" borderId="0" xfId="4" applyNumberFormat="1" applyFill="1">
      <alignment vertical="top"/>
    </xf>
    <xf numFmtId="1" fontId="7" fillId="0" borderId="0" xfId="4" applyNumberFormat="1" applyFill="1">
      <alignment vertical="top"/>
    </xf>
    <xf numFmtId="1" fontId="11" fillId="0" borderId="0" xfId="4" applyNumberFormat="1" applyFont="1" applyFill="1">
      <alignment vertical="top"/>
    </xf>
    <xf numFmtId="0" fontId="14" fillId="0" borderId="0" xfId="4" applyFont="1" applyFill="1">
      <alignment vertical="top"/>
    </xf>
    <xf numFmtId="0" fontId="10" fillId="5" borderId="1" xfId="5" applyNumberFormat="1">
      <alignment vertical="top"/>
    </xf>
    <xf numFmtId="0" fontId="16" fillId="0" borderId="0" xfId="4" applyFont="1">
      <alignment vertical="top"/>
    </xf>
    <xf numFmtId="0" fontId="9" fillId="8" borderId="0" xfId="4" applyFont="1" applyFill="1">
      <alignment vertical="top"/>
    </xf>
    <xf numFmtId="0" fontId="9" fillId="9" borderId="0" xfId="4" applyFont="1" applyFill="1">
      <alignment vertical="top"/>
    </xf>
    <xf numFmtId="0" fontId="7" fillId="15" borderId="0" xfId="4" applyFill="1">
      <alignment vertical="top"/>
    </xf>
    <xf numFmtId="49" fontId="9" fillId="20" borderId="0" xfId="6" applyFont="1" applyBorder="1">
      <alignment vertical="top"/>
    </xf>
    <xf numFmtId="0" fontId="7" fillId="0" borderId="0" xfId="4" applyFont="1">
      <alignment vertical="top"/>
    </xf>
    <xf numFmtId="49" fontId="8" fillId="0" borderId="0" xfId="7">
      <alignment vertical="top"/>
    </xf>
    <xf numFmtId="49" fontId="11" fillId="0" borderId="0" xfId="15">
      <alignment vertical="top"/>
    </xf>
    <xf numFmtId="0" fontId="7" fillId="0" borderId="2" xfId="4" applyFont="1" applyBorder="1" applyAlignment="1">
      <alignment horizontal="left" vertical="top" wrapText="1"/>
    </xf>
    <xf numFmtId="43" fontId="7" fillId="13" borderId="0" xfId="8">
      <alignment vertical="top"/>
    </xf>
    <xf numFmtId="0" fontId="9" fillId="12" borderId="0" xfId="4" applyFont="1" applyFill="1">
      <alignment vertical="top"/>
    </xf>
    <xf numFmtId="9" fontId="7" fillId="0" borderId="0" xfId="4" applyNumberFormat="1">
      <alignment vertical="top"/>
    </xf>
    <xf numFmtId="43" fontId="7" fillId="12" borderId="0" xfId="63" applyFill="1">
      <alignment vertical="top"/>
    </xf>
    <xf numFmtId="43" fontId="7" fillId="14" borderId="0" xfId="63" applyFill="1">
      <alignment vertical="top"/>
    </xf>
    <xf numFmtId="43" fontId="7" fillId="10" borderId="0" xfId="10">
      <alignment vertical="top"/>
    </xf>
    <xf numFmtId="43" fontId="7" fillId="7" borderId="0" xfId="12">
      <alignment vertical="top"/>
    </xf>
    <xf numFmtId="43" fontId="7" fillId="48" borderId="0" xfId="11">
      <alignment vertical="top"/>
    </xf>
    <xf numFmtId="43" fontId="14" fillId="0" borderId="0" xfId="63" applyFont="1" applyFill="1">
      <alignment vertical="top"/>
    </xf>
    <xf numFmtId="0" fontId="3" fillId="0" borderId="0" xfId="0" applyFont="1" applyAlignment="1"/>
    <xf numFmtId="164" fontId="3" fillId="0" borderId="14" xfId="63" applyNumberFormat="1" applyFont="1" applyFill="1" applyBorder="1" applyAlignment="1"/>
    <xf numFmtId="164" fontId="3" fillId="0" borderId="15" xfId="63" applyNumberFormat="1" applyFont="1" applyFill="1" applyBorder="1" applyAlignment="1"/>
    <xf numFmtId="164" fontId="3" fillId="0" borderId="0" xfId="63" applyNumberFormat="1" applyFont="1" applyFill="1" applyAlignment="1"/>
    <xf numFmtId="164" fontId="3" fillId="0" borderId="16" xfId="63" applyNumberFormat="1" applyFont="1" applyFill="1" applyBorder="1" applyAlignment="1"/>
    <xf numFmtId="43" fontId="7" fillId="12" borderId="0" xfId="9">
      <alignment vertical="top"/>
    </xf>
    <xf numFmtId="43" fontId="7" fillId="0" borderId="0" xfId="11" applyFill="1">
      <alignment vertical="top"/>
    </xf>
    <xf numFmtId="0" fontId="7" fillId="0" borderId="0" xfId="65" applyFont="1" applyFill="1" applyBorder="1" applyAlignment="1">
      <alignment vertical="center"/>
    </xf>
    <xf numFmtId="0" fontId="7" fillId="46" borderId="0" xfId="65" applyFont="1" applyFill="1" applyBorder="1" applyAlignment="1">
      <alignment horizontal="right" vertical="center"/>
    </xf>
    <xf numFmtId="164" fontId="7" fillId="0" borderId="2" xfId="66" applyNumberFormat="1" applyFont="1" applyFill="1" applyBorder="1" applyAlignment="1">
      <alignment vertical="center"/>
    </xf>
    <xf numFmtId="0" fontId="7" fillId="46" borderId="0" xfId="65" applyFont="1" applyFill="1" applyBorder="1" applyAlignment="1">
      <alignment vertical="center"/>
    </xf>
    <xf numFmtId="0" fontId="7" fillId="46" borderId="0" xfId="65" applyNumberFormat="1" applyFont="1" applyFill="1" applyBorder="1" applyAlignment="1">
      <alignment vertical="center"/>
    </xf>
    <xf numFmtId="0" fontId="7" fillId="0" borderId="0" xfId="65" applyFont="1" applyFill="1" applyBorder="1" applyAlignment="1">
      <alignment horizontal="right" vertical="center"/>
    </xf>
    <xf numFmtId="164" fontId="7" fillId="46" borderId="0" xfId="63" applyNumberFormat="1" applyFont="1" applyFill="1" applyBorder="1" applyAlignment="1">
      <alignment vertical="center"/>
    </xf>
    <xf numFmtId="0" fontId="7" fillId="0" borderId="0" xfId="65" applyNumberFormat="1" applyFont="1" applyFill="1" applyBorder="1" applyAlignment="1">
      <alignment horizontal="right" vertical="center"/>
    </xf>
    <xf numFmtId="164" fontId="7" fillId="0" borderId="0" xfId="66" applyNumberFormat="1" applyFont="1" applyFill="1" applyBorder="1" applyAlignment="1">
      <alignment vertical="center"/>
    </xf>
    <xf numFmtId="39" fontId="33" fillId="46" borderId="0" xfId="65" applyNumberFormat="1" applyFont="1" applyFill="1" applyBorder="1" applyAlignment="1">
      <alignment horizontal="center" vertical="center"/>
    </xf>
    <xf numFmtId="0" fontId="7" fillId="0" borderId="0" xfId="4" applyBorder="1">
      <alignment vertical="top"/>
    </xf>
    <xf numFmtId="164" fontId="7" fillId="46" borderId="14" xfId="66" applyNumberFormat="1" applyFont="1" applyFill="1" applyBorder="1" applyAlignment="1">
      <alignment vertical="center"/>
    </xf>
    <xf numFmtId="0" fontId="3" fillId="0" borderId="0" xfId="0" applyFont="1" applyBorder="1" applyAlignment="1"/>
    <xf numFmtId="164" fontId="7" fillId="46" borderId="15" xfId="66" applyNumberFormat="1" applyFont="1" applyFill="1" applyBorder="1" applyAlignment="1">
      <alignment vertical="center"/>
    </xf>
    <xf numFmtId="166" fontId="7" fillId="0" borderId="2" xfId="64" applyNumberFormat="1" applyFont="1" applyFill="1" applyBorder="1" applyAlignment="1">
      <alignment vertical="center"/>
    </xf>
    <xf numFmtId="164" fontId="7" fillId="46" borderId="0" xfId="66" applyNumberFormat="1" applyFont="1" applyFill="1" applyBorder="1" applyAlignment="1">
      <alignment vertical="center"/>
    </xf>
    <xf numFmtId="43" fontId="7" fillId="12" borderId="0" xfId="9" applyBorder="1">
      <alignment vertical="top"/>
    </xf>
    <xf numFmtId="164" fontId="7" fillId="12" borderId="0" xfId="9" applyNumberFormat="1">
      <alignment vertical="top"/>
    </xf>
    <xf numFmtId="43" fontId="7" fillId="0" borderId="2" xfId="4" applyNumberFormat="1" applyBorder="1">
      <alignment vertical="top"/>
    </xf>
    <xf numFmtId="10" fontId="7" fillId="0" borderId="0" xfId="64" applyAlignment="1">
      <alignment horizontal="left" vertical="top"/>
    </xf>
    <xf numFmtId="43" fontId="7" fillId="0" borderId="0" xfId="4" applyNumberFormat="1">
      <alignment vertical="top"/>
    </xf>
    <xf numFmtId="43" fontId="7" fillId="0" borderId="0" xfId="64" applyNumberFormat="1">
      <alignment vertical="top"/>
    </xf>
    <xf numFmtId="164" fontId="7" fillId="0" borderId="0" xfId="9" applyNumberFormat="1" applyFill="1">
      <alignment vertical="top"/>
    </xf>
    <xf numFmtId="0" fontId="7" fillId="0" borderId="0" xfId="65" applyFont="1" applyFill="1" applyAlignment="1">
      <alignment vertical="top" wrapText="1"/>
    </xf>
    <xf numFmtId="0" fontId="8" fillId="0" borderId="0" xfId="65" applyFont="1" applyFill="1" applyAlignment="1">
      <alignment vertical="top" wrapText="1"/>
    </xf>
    <xf numFmtId="0" fontId="7" fillId="0" borderId="0" xfId="65" applyFont="1" applyFill="1" applyAlignment="1">
      <alignment horizontal="left" vertical="top" wrapText="1"/>
    </xf>
    <xf numFmtId="0" fontId="7" fillId="47" borderId="0" xfId="65" applyFont="1" applyFill="1" applyBorder="1"/>
    <xf numFmtId="0" fontId="7" fillId="47" borderId="18" xfId="65" applyFont="1" applyFill="1" applyBorder="1"/>
    <xf numFmtId="0" fontId="34" fillId="0" borderId="19" xfId="65" applyFont="1" applyFill="1" applyBorder="1"/>
    <xf numFmtId="0" fontId="7" fillId="0" borderId="0" xfId="65" applyFont="1" applyFill="1" applyBorder="1" applyAlignment="1">
      <alignment wrapText="1"/>
    </xf>
    <xf numFmtId="0" fontId="34" fillId="47" borderId="20" xfId="65" applyFont="1" applyFill="1" applyBorder="1"/>
    <xf numFmtId="0" fontId="7" fillId="0" borderId="20" xfId="65" applyFont="1" applyFill="1" applyBorder="1" applyAlignment="1">
      <alignment wrapText="1"/>
    </xf>
    <xf numFmtId="0" fontId="7" fillId="0" borderId="0" xfId="65" applyFont="1" applyFill="1" applyBorder="1"/>
    <xf numFmtId="0" fontId="7" fillId="47" borderId="20" xfId="65" applyFont="1" applyFill="1" applyBorder="1"/>
    <xf numFmtId="0" fontId="7" fillId="47" borderId="21" xfId="65" applyFont="1" applyFill="1" applyBorder="1"/>
    <xf numFmtId="0" fontId="7" fillId="47" borderId="0" xfId="65" applyFont="1" applyFill="1" applyAlignment="1">
      <alignment horizontal="center" vertical="top"/>
    </xf>
    <xf numFmtId="0" fontId="7" fillId="0" borderId="22" xfId="4" applyBorder="1">
      <alignment vertical="top"/>
    </xf>
    <xf numFmtId="0" fontId="7" fillId="0" borderId="23" xfId="4" applyBorder="1" applyAlignment="1">
      <alignment vertical="top" wrapText="1"/>
    </xf>
    <xf numFmtId="0" fontId="35" fillId="0" borderId="0" xfId="0" applyFont="1" applyFill="1" applyBorder="1" applyAlignment="1"/>
    <xf numFmtId="0" fontId="32" fillId="0" borderId="0" xfId="0" applyFont="1" applyFill="1" applyBorder="1" applyAlignment="1"/>
    <xf numFmtId="0" fontId="32" fillId="0" borderId="0" xfId="0" applyFont="1" applyAlignment="1"/>
    <xf numFmtId="49" fontId="8" fillId="20" borderId="3" xfId="6" applyBorder="1">
      <alignment vertical="top"/>
    </xf>
    <xf numFmtId="49" fontId="8" fillId="20" borderId="4" xfId="6" applyBorder="1">
      <alignment vertical="top"/>
    </xf>
    <xf numFmtId="0" fontId="7" fillId="0" borderId="24" xfId="4" applyBorder="1">
      <alignment vertical="top"/>
    </xf>
    <xf numFmtId="0" fontId="7" fillId="0" borderId="25" xfId="4" applyBorder="1">
      <alignment vertical="top"/>
    </xf>
    <xf numFmtId="0" fontId="7" fillId="0" borderId="26" xfId="4" applyBorder="1">
      <alignment vertical="top"/>
    </xf>
    <xf numFmtId="0" fontId="7" fillId="0" borderId="27" xfId="4" applyBorder="1">
      <alignment vertical="top"/>
    </xf>
    <xf numFmtId="0" fontId="7" fillId="0" borderId="0" xfId="0" applyFont="1" applyFill="1" applyAlignment="1"/>
    <xf numFmtId="0" fontId="7" fillId="0" borderId="0" xfId="0" applyNumberFormat="1" applyFont="1" applyAlignment="1"/>
    <xf numFmtId="0" fontId="0" fillId="0" borderId="0" xfId="0" applyFont="1" applyAlignment="1"/>
    <xf numFmtId="43" fontId="7" fillId="14" borderId="0" xfId="13">
      <alignment vertical="top"/>
    </xf>
    <xf numFmtId="43" fontId="7" fillId="46" borderId="0" xfId="9" applyFill="1">
      <alignment vertical="top"/>
    </xf>
    <xf numFmtId="0" fontId="7" fillId="0" borderId="0" xfId="4" applyFont="1" applyAlignment="1">
      <alignment vertical="top"/>
    </xf>
    <xf numFmtId="49" fontId="7" fillId="20" borderId="2" xfId="6" applyFont="1" applyBorder="1">
      <alignment vertical="top"/>
    </xf>
    <xf numFmtId="0" fontId="7" fillId="0" borderId="2" xfId="4" applyFont="1" applyBorder="1">
      <alignment vertical="top"/>
    </xf>
    <xf numFmtId="0" fontId="7" fillId="0" borderId="2" xfId="4" applyBorder="1">
      <alignment vertical="top"/>
    </xf>
    <xf numFmtId="43" fontId="7" fillId="49" borderId="0" xfId="70">
      <alignment vertical="top"/>
    </xf>
    <xf numFmtId="167" fontId="7" fillId="49" borderId="0" xfId="70" applyNumberFormat="1">
      <alignment vertical="top"/>
    </xf>
    <xf numFmtId="167" fontId="3" fillId="0" borderId="0" xfId="63" applyNumberFormat="1" applyFont="1" applyFill="1" applyAlignment="1"/>
    <xf numFmtId="0" fontId="7" fillId="0" borderId="20" xfId="4" applyBorder="1">
      <alignment vertical="top"/>
    </xf>
    <xf numFmtId="0" fontId="7" fillId="47" borderId="28" xfId="65" applyFont="1" applyFill="1" applyBorder="1"/>
    <xf numFmtId="43" fontId="7" fillId="49" borderId="17" xfId="70" applyBorder="1">
      <alignment vertical="top"/>
    </xf>
    <xf numFmtId="43" fontId="7" fillId="48" borderId="2" xfId="11" applyFill="1" applyBorder="1" applyAlignment="1">
      <alignment horizontal="left" vertical="top" indent="1"/>
    </xf>
    <xf numFmtId="0" fontId="7" fillId="0" borderId="2" xfId="4" applyBorder="1" applyAlignment="1">
      <alignment vertical="top" wrapText="1"/>
    </xf>
    <xf numFmtId="49" fontId="23" fillId="0" borderId="2" xfId="61" applyBorder="1" applyAlignment="1">
      <alignment vertical="top" wrapText="1"/>
    </xf>
    <xf numFmtId="49" fontId="15" fillId="5" borderId="1" xfId="5" applyFont="1">
      <alignment vertical="top"/>
    </xf>
    <xf numFmtId="0" fontId="7" fillId="0" borderId="2" xfId="4" applyFill="1" applyBorder="1">
      <alignment vertical="top"/>
    </xf>
    <xf numFmtId="0" fontId="0" fillId="15" borderId="0" xfId="0" applyFill="1">
      <alignment vertical="top"/>
    </xf>
    <xf numFmtId="10" fontId="7" fillId="13" borderId="0" xfId="64" applyFill="1" applyBorder="1">
      <alignment vertical="top"/>
    </xf>
    <xf numFmtId="10" fontId="7" fillId="13" borderId="0" xfId="64" applyFill="1">
      <alignment vertical="top"/>
    </xf>
    <xf numFmtId="167" fontId="7" fillId="49" borderId="2" xfId="112" applyNumberFormat="1" applyBorder="1">
      <alignment vertical="top"/>
    </xf>
    <xf numFmtId="14" fontId="7" fillId="49" borderId="2" xfId="112" applyNumberFormat="1" applyBorder="1" applyAlignment="1">
      <alignment horizontal="left" vertical="top"/>
    </xf>
    <xf numFmtId="167" fontId="7" fillId="50" borderId="2" xfId="112" applyNumberFormat="1" applyFill="1" applyBorder="1">
      <alignment vertical="top"/>
    </xf>
    <xf numFmtId="49" fontId="23" fillId="50" borderId="2" xfId="61" applyFill="1" applyBorder="1" applyAlignment="1">
      <alignment vertical="top"/>
    </xf>
    <xf numFmtId="0" fontId="7" fillId="50" borderId="0" xfId="4" applyFill="1">
      <alignment vertical="top"/>
    </xf>
  </cellXfs>
  <cellStyles count="115">
    <cellStyle name=" 1" xfId="95" xr:uid="{16477F8B-0346-45E4-9C46-2429B08B4C48}"/>
    <cellStyle name=" 2" xfId="94" xr:uid="{08300FBB-D4FC-4A3C-8A0D-1FE2413891DE}"/>
    <cellStyle name=" 3" xfId="97" xr:uid="{985AA3C4-24E7-4F26-8A6D-19BFED086E6A}"/>
    <cellStyle name=" 4" xfId="96" xr:uid="{08B0755C-B749-46D3-873E-834AC0788977}"/>
    <cellStyle name=" 5" xfId="93" xr:uid="{F54F09D2-0DC8-47DB-8A22-383C1F3B5DF4}"/>
    <cellStyle name=" 6" xfId="92" xr:uid="{5D4991BC-8C1B-40A6-9D15-90BDCBDA29A1}"/>
    <cellStyle name="_kop1 Bladtitel" xfId="5" xr:uid="{00000000-0005-0000-0000-000000000000}"/>
    <cellStyle name="_kop1 Bladtitel 3" xfId="110" xr:uid="{D815AE54-3954-4F69-8A39-3936DC0AB9D1}"/>
    <cellStyle name="_kop2 Bloktitel" xfId="6" xr:uid="{00000000-0005-0000-0000-000001000000}"/>
    <cellStyle name="_kop2 Bloktitel 3" xfId="109" xr:uid="{93BC588A-883C-4203-8922-F87C5B151647}"/>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ad" xfId="81" hidden="1" xr:uid="{B06CEFCE-8498-4EC4-9C32-94026E91423C}"/>
    <cellStyle name="Berekening" xfId="18" builtinId="22" hidden="1"/>
    <cellStyle name="Cel (tussen)resultaat" xfId="8" xr:uid="{00000000-0005-0000-0000-00001C000000}"/>
    <cellStyle name="Cel (tussen)resultaat 2" xfId="108" xr:uid="{B40EBACA-6F36-499B-B5C8-30C2CF4A477F}"/>
    <cellStyle name="Cel (tussen)resultaat 3" xfId="71" xr:uid="{2F2194E0-6913-4E55-85B2-3FE21C11C398}"/>
    <cellStyle name="Cel Berekening" xfId="9" xr:uid="{00000000-0005-0000-0000-00001D000000}"/>
    <cellStyle name="Cel Berekening 2" xfId="111" xr:uid="{84764834-4D78-4CB2-940E-DC20E44C97CD}"/>
    <cellStyle name="Cel Berekening 3" xfId="72" xr:uid="{78615F0D-8C84-4760-856B-E5102B63D586}"/>
    <cellStyle name="Cel Bijzonderheid" xfId="10" xr:uid="{00000000-0005-0000-0000-00001E000000}"/>
    <cellStyle name="Cel Bijzonderheid 2" xfId="107" xr:uid="{3CDF8F60-AA7C-48F4-9EDC-E1B5AA67EDAC}"/>
    <cellStyle name="Cel Bijzonderheid 3" xfId="73" xr:uid="{AC1C64E1-E05B-4E62-BF27-23FD458E926D}"/>
    <cellStyle name="Cel Input" xfId="11" xr:uid="{00000000-0005-0000-0000-00001F000000}"/>
    <cellStyle name="Cel Input 2" xfId="106" xr:uid="{EC451B4B-70DD-44B2-B3AE-BDD42639E7A2}"/>
    <cellStyle name="Cel Input 3" xfId="74" xr:uid="{F55758E1-642F-48A1-9A7B-AB0095738FB9}"/>
    <cellStyle name="Cel Input Data" xfId="70" xr:uid="{00000000-0005-0000-0000-000020000000}"/>
    <cellStyle name="Cel Input Data 2" xfId="112" xr:uid="{C9ED956F-F60D-42D7-93D5-5964BF75792F}"/>
    <cellStyle name="Cel Input Data 3" xfId="80" xr:uid="{F3194169-CAAC-49D5-87EE-B026585BB1E6}"/>
    <cellStyle name="Cel n.v.t. (leeg)" xfId="62" xr:uid="{00000000-0005-0000-0000-000021000000}"/>
    <cellStyle name="Cel n.v.t. (leeg) 2" xfId="105" xr:uid="{29F8FD3D-46B9-4FCA-9676-0E87787D92B9}"/>
    <cellStyle name="Cel n.v.t. (leeg) 3" xfId="77" xr:uid="{13410670-A0CC-4444-848B-BC90FC5751C0}"/>
    <cellStyle name="Cel PM extern" xfId="12" xr:uid="{00000000-0005-0000-0000-000022000000}"/>
    <cellStyle name="Cel PM extern 2" xfId="104" xr:uid="{A26B5538-C5D7-40A5-81B5-678F572D4FFE}"/>
    <cellStyle name="Cel PM extern 3" xfId="75" xr:uid="{51751F07-4C9B-4E26-95F2-298BF6D4F12B}"/>
    <cellStyle name="Cel Verwijzing" xfId="13" xr:uid="{00000000-0005-0000-0000-000023000000}"/>
    <cellStyle name="Cel Verwijzing 2" xfId="103" xr:uid="{AFAF664B-AB82-4454-8BB9-AA4BB87367C0}"/>
    <cellStyle name="Cel Verwijzing 3" xfId="76" xr:uid="{2BBF421D-FA1E-4AB1-96AD-719BC19895D4}"/>
    <cellStyle name="Check Cell" xfId="84" hidden="1" xr:uid="{01FB4E04-B516-4D23-8E48-4FAB0AFBD83B}"/>
    <cellStyle name="Controlecel" xfId="20" builtinId="23" hidden="1"/>
    <cellStyle name="D_Lanvin BP Roth croissance 03 en 04 " xfId="113" xr:uid="{C6BFFD16-F869-4337-BF2E-133A0D1A5105}"/>
    <cellStyle name="Explanatory Text" xfId="91" hidden="1" xr:uid="{9460BA6C-E204-49E9-ABEA-801CC5357086}"/>
    <cellStyle name="Gekoppelde cel" xfId="19" builtinId="24" hidden="1"/>
    <cellStyle name="Gevolgde hyperlink" xfId="60" builtinId="9" hidden="1"/>
    <cellStyle name="Goed" xfId="1" builtinId="26" hidden="1"/>
    <cellStyle name="Heading 1" xfId="87" hidden="1" xr:uid="{A7DED651-E71A-4FDD-AF56-3F583BB7BD10}"/>
    <cellStyle name="Heading 2" xfId="88" hidden="1" xr:uid="{210472DB-B417-44F0-9900-20136E436774}"/>
    <cellStyle name="Heading 3" xfId="89" hidden="1" xr:uid="{E4B72F21-DFB0-4589-8534-3FEA1EAE8E90}"/>
    <cellStyle name="Heading 4" xfId="90" hidden="1" xr:uid="{6A2D4599-85E0-4422-9084-D3F8D8B7425A}"/>
    <cellStyle name="Hyperlink" xfId="22" builtinId="8" hidden="1"/>
    <cellStyle name="Hyperlink" xfId="61" builtinId="8" customBuiltin="1"/>
    <cellStyle name="Hyperlink 2" xfId="114" xr:uid="{6EA3F68F-FC3E-4C00-8AD4-8551B4F2C76F}"/>
    <cellStyle name="Input" xfId="82" hidden="1" xr:uid="{0DC3C5C1-F7D6-4D09-B0AF-606E3B4A8F63}"/>
    <cellStyle name="Invoer" xfId="16" builtinId="20" hidden="1"/>
    <cellStyle name="Komma" xfId="23" builtinId="3" hidden="1"/>
    <cellStyle name="Komma" xfId="63" builtinId="3"/>
    <cellStyle name="Komma [0]" xfId="24" builtinId="6" hidden="1"/>
    <cellStyle name="Komma 10 2 2" xfId="68" xr:uid="{00000000-0005-0000-0000-00002E000000}"/>
    <cellStyle name="Komma 14 2" xfId="66" xr:uid="{00000000-0005-0000-0000-00002F000000}"/>
    <cellStyle name="Komma 2" xfId="98" xr:uid="{35EC02D0-1D26-466A-BEA5-CE94C182A183}"/>
    <cellStyle name="Komma 2 2" xfId="101" xr:uid="{E1EDB13F-91B5-4B31-8E1C-6135836FD869}"/>
    <cellStyle name="Komma 3" xfId="100" xr:uid="{5545C569-DA9A-43C1-972D-0C3D225089D5}"/>
    <cellStyle name="Komma 4" xfId="78" xr:uid="{C7007769-E26F-4F56-9B62-B8925F30C306}"/>
    <cellStyle name="Kop 1" xfId="29" builtinId="16" hidden="1"/>
    <cellStyle name="Kop 2" xfId="30" builtinId="17" hidden="1"/>
    <cellStyle name="Kop 3" xfId="31" builtinId="18" hidden="1"/>
    <cellStyle name="Kop 4" xfId="32" builtinId="19" hidden="1"/>
    <cellStyle name="Neutraal" xfId="3" builtinId="28" hidden="1"/>
    <cellStyle name="Note" xfId="85" hidden="1" xr:uid="{BF7C300B-BE4E-4EEE-A5DD-890DE3AA61D0}"/>
    <cellStyle name="Notitie" xfId="21" builtinId="10" hidden="1"/>
    <cellStyle name="Ongeldig" xfId="2" builtinId="27" hidden="1"/>
    <cellStyle name="Opm. INTERN" xfId="14" xr:uid="{00000000-0005-0000-0000-000037000000}"/>
    <cellStyle name="Output" xfId="83" hidden="1" xr:uid="{51B10276-3791-44DF-8BDF-729C52E0170C}"/>
    <cellStyle name="Procent" xfId="27" builtinId="5" hidden="1"/>
    <cellStyle name="Procent" xfId="64" builtinId="5"/>
    <cellStyle name="Procent 2" xfId="67" xr:uid="{00000000-0005-0000-0000-00003A000000}"/>
    <cellStyle name="Standaard" xfId="0" builtinId="0" customBuiltin="1"/>
    <cellStyle name="Standaard 2" xfId="65" xr:uid="{00000000-0005-0000-0000-00003C000000}"/>
    <cellStyle name="Standaard 3" xfId="99" xr:uid="{F66F7627-223F-4B44-B0E3-B1DCDCEBDCC0}"/>
    <cellStyle name="Standaard 3 4" xfId="69" xr:uid="{00000000-0005-0000-0000-00003D000000}"/>
    <cellStyle name="Standaard 3 4 2" xfId="102" xr:uid="{1281A50C-DAFB-46B5-8E84-07BCDC358882}"/>
    <cellStyle name="Standaard 3 4 3" xfId="86" xr:uid="{B989F719-30ED-4E99-94EA-AFBC265FCF95}"/>
    <cellStyle name="Standaard 3 4 4" xfId="79" xr:uid="{E31DC38B-14B5-4318-B3B3-1D3551E381D9}"/>
    <cellStyle name="Standaard ACM-DE" xfId="4" xr:uid="{00000000-0005-0000-0000-00003E000000}"/>
    <cellStyle name="Titel" xfId="28" builtinId="15" hidden="1"/>
    <cellStyle name="Toelichting" xfId="15" xr:uid="{00000000-0005-0000-0000-000040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6">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FFFFCC"/>
      <color rgb="FFCCC8D9"/>
      <color rgb="FFCCFFCC"/>
      <color rgb="FFE1FFE1"/>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2023</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sis.acm.local/sites/samenwerken/directies/de/de-werkruimtes/tarievenbesluiten-rnb-2019/Achtergrondinfo/16349_regionaal-netbeheerders-elektriciteit-2017-2021-so-best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Import gegevens --&gt;"/>
      <sheetName val="Categorie-indeling AD"/>
      <sheetName val="Import Volumes TD"/>
      <sheetName val="Import Tarieven TD 2016"/>
      <sheetName val="Import Volumekortingen TD"/>
      <sheetName val="Import Volumes Invoeding"/>
      <sheetName val="Data en standaardisatie AD --&gt;"/>
      <sheetName val="AD - PAV Cogas"/>
      <sheetName val="AD - PAV Enduris"/>
      <sheetName val="AD - PAV Enexis"/>
      <sheetName val="AD - PAV Liander"/>
      <sheetName val="AD - PAV RENDO"/>
      <sheetName val="AD - PAV Stedin"/>
      <sheetName val="AD - PAV Westland"/>
      <sheetName val="AD - PAV Endinet"/>
      <sheetName val="AD - PAV Endinet cf. Enexis"/>
      <sheetName val="AD - PAV FNOP-gebied"/>
      <sheetName val="AD - PAV FNOP-gebied cf.Liander"/>
      <sheetName val="AD - EAV Cogas"/>
      <sheetName val="AD - EAV Enduris"/>
      <sheetName val="AD - EAV Enexis"/>
      <sheetName val="AD - EAV Liander"/>
      <sheetName val="AD - EAV RENDO"/>
      <sheetName val="AD - EAV Stedin"/>
      <sheetName val="AD - EAV Westland"/>
      <sheetName val="AD - EAV Endinet"/>
      <sheetName val="AD - EAV Endinet cf. Enexis"/>
      <sheetName val="AD - EAV FNOP-gebied"/>
      <sheetName val="AD - EAV FNOP-gebied cf.Liander"/>
      <sheetName val="Berekeningen --&gt;"/>
      <sheetName val="Rekenvolumes TD"/>
      <sheetName val="Volumes Invoeding"/>
      <sheetName val="Overzicht volumes AD"/>
      <sheetName val="Wegingsfactoren"/>
      <sheetName val="SO voor Maatstaf"/>
      <sheetName val="Begininkomsten 2016"/>
      <sheetName val="SO voor PV over 2012-2015"/>
      <sheetName val="Bijdragen EAV"/>
      <sheetName val="Output BI, EAV en SO"/>
      <sheetName val="Output Rekenvolumes per RNB --&gt;"/>
      <sheetName val="Rekenvolumina Cogas"/>
      <sheetName val="Rekenvolumina Enduris"/>
      <sheetName val="Rekenvolumina Enexis"/>
      <sheetName val="Rekenvolumina Liander"/>
      <sheetName val="Rekenvolumina RENDO"/>
      <sheetName val="Rekenvolumina Stedin"/>
      <sheetName val="Rekenvolumina Westland"/>
    </sheetNames>
    <sheetDataSet>
      <sheetData sheetId="0"/>
      <sheetData sheetId="1"/>
      <sheetData sheetId="2">
        <row r="26">
          <cell r="B26" t="str">
            <v>A1</v>
          </cell>
        </row>
        <row r="27">
          <cell r="B27" t="str">
            <v>A2.1</v>
          </cell>
        </row>
        <row r="28">
          <cell r="B28" t="str">
            <v>A2.2</v>
          </cell>
        </row>
        <row r="29">
          <cell r="B29" t="str">
            <v>A3</v>
          </cell>
        </row>
        <row r="30">
          <cell r="B30" t="str">
            <v>A3, A4, A5</v>
          </cell>
        </row>
        <row r="31">
          <cell r="B31" t="str">
            <v>A6</v>
          </cell>
        </row>
        <row r="32">
          <cell r="B32" t="str">
            <v>PAV Meerlengte 3-10 MVA</v>
          </cell>
        </row>
        <row r="33">
          <cell r="B33" t="str">
            <v>&lt; leeg &gt;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m.nl/nl/publicaties/tarievenbesluit-westland-gas-2022" TargetMode="External"/><Relationship Id="rId1" Type="http://schemas.openxmlformats.org/officeDocument/2006/relationships/hyperlink" Target="https://www.acm.nl/nl/publicaties/x-factorberekening-regionale-netbeheerders-gas-2022-2026"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187</v>
      </c>
    </row>
    <row r="6" spans="2:3" x14ac:dyDescent="0.2">
      <c r="B6" s="3"/>
    </row>
    <row r="13" spans="2:3" s="6" customFormat="1" x14ac:dyDescent="0.2">
      <c r="B13" s="6" t="s">
        <v>1</v>
      </c>
    </row>
    <row r="14" spans="2:3" s="7" customFormat="1" x14ac:dyDescent="0.2"/>
    <row r="15" spans="2:3" x14ac:dyDescent="0.2">
      <c r="B15" s="8" t="s">
        <v>2</v>
      </c>
      <c r="C15" s="9" t="s">
        <v>228</v>
      </c>
    </row>
    <row r="16" spans="2:3" x14ac:dyDescent="0.2">
      <c r="B16" s="8" t="s">
        <v>3</v>
      </c>
      <c r="C16" s="9" t="s">
        <v>225</v>
      </c>
    </row>
    <row r="17" spans="2:3" x14ac:dyDescent="0.2">
      <c r="B17" s="25" t="s">
        <v>135</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188</v>
      </c>
    </row>
    <row r="22" spans="2:3" x14ac:dyDescent="0.2">
      <c r="B22" s="8" t="s">
        <v>8</v>
      </c>
      <c r="C22" s="9"/>
    </row>
    <row r="25" spans="2:3" s="6" customFormat="1" x14ac:dyDescent="0.2">
      <c r="B25" s="6" t="s">
        <v>9</v>
      </c>
    </row>
    <row r="27" spans="2:3" x14ac:dyDescent="0.2">
      <c r="B27" s="8" t="s">
        <v>10</v>
      </c>
      <c r="C27" s="9" t="s">
        <v>224</v>
      </c>
    </row>
    <row r="28" spans="2:3" x14ac:dyDescent="0.2">
      <c r="B28" s="8" t="s">
        <v>11</v>
      </c>
      <c r="C28" s="9" t="s">
        <v>222</v>
      </c>
    </row>
    <row r="29" spans="2:3" ht="25.5" x14ac:dyDescent="0.2">
      <c r="B29" s="8" t="s">
        <v>12</v>
      </c>
      <c r="C29" s="9" t="s">
        <v>223</v>
      </c>
    </row>
    <row r="30" spans="2:3" x14ac:dyDescent="0.2">
      <c r="B30" s="25" t="s">
        <v>49</v>
      </c>
      <c r="C30" s="9" t="s">
        <v>224</v>
      </c>
    </row>
    <row r="31" spans="2:3" x14ac:dyDescent="0.2">
      <c r="B31" s="8" t="s">
        <v>13</v>
      </c>
      <c r="C31" s="9"/>
    </row>
    <row r="32" spans="2:3" x14ac:dyDescent="0.2">
      <c r="B32" s="8" t="s">
        <v>8</v>
      </c>
      <c r="C32" s="9"/>
    </row>
    <row r="35" spans="2:2" s="6" customFormat="1" x14ac:dyDescent="0.2">
      <c r="B35" s="6" t="s">
        <v>15</v>
      </c>
    </row>
    <row r="37" spans="2:2" x14ac:dyDescent="0.2">
      <c r="B37" s="2" t="s">
        <v>177</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C8D9"/>
  </sheetPr>
  <dimension ref="A1:F27"/>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2.8554687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1" spans="1:6" ht="12.75" customHeight="1" x14ac:dyDescent="0.2">
      <c r="A1" s="7"/>
    </row>
    <row r="2" spans="1:6" s="16" customFormat="1" ht="18" x14ac:dyDescent="0.2">
      <c r="B2" s="16" t="s">
        <v>107</v>
      </c>
    </row>
    <row r="4" spans="1:6" s="6" customFormat="1" ht="12.75" customHeight="1" x14ac:dyDescent="0.2">
      <c r="C4" s="6" t="s">
        <v>108</v>
      </c>
      <c r="D4" s="6" t="s">
        <v>109</v>
      </c>
      <c r="F4" s="6" t="s">
        <v>39</v>
      </c>
    </row>
    <row r="5" spans="1:6" ht="12.75" customHeight="1" x14ac:dyDescent="0.2">
      <c r="C5" s="23"/>
    </row>
    <row r="6" spans="1:6" ht="12.75" customHeight="1" x14ac:dyDescent="0.2">
      <c r="C6" s="23" t="s">
        <v>102</v>
      </c>
      <c r="D6" s="101"/>
    </row>
    <row r="7" spans="1:6" ht="38.25" customHeight="1" x14ac:dyDescent="0.2">
      <c r="B7" s="77">
        <v>1</v>
      </c>
      <c r="C7" s="65" t="s">
        <v>211</v>
      </c>
      <c r="D7" s="103" t="s">
        <v>235</v>
      </c>
      <c r="E7" s="68"/>
      <c r="F7" s="103"/>
    </row>
    <row r="8" spans="1:6" ht="38.25" customHeight="1" x14ac:dyDescent="0.2">
      <c r="B8" s="77">
        <v>2</v>
      </c>
      <c r="C8" s="65" t="s">
        <v>164</v>
      </c>
      <c r="D8" s="103" t="s">
        <v>235</v>
      </c>
      <c r="E8" s="68"/>
      <c r="F8" s="103"/>
    </row>
    <row r="9" spans="1:6" ht="38.25" customHeight="1" x14ac:dyDescent="0.2">
      <c r="B9" s="77">
        <v>3</v>
      </c>
      <c r="C9" s="65" t="s">
        <v>110</v>
      </c>
      <c r="D9" s="103" t="s">
        <v>235</v>
      </c>
      <c r="E9" s="68"/>
      <c r="F9" s="103"/>
    </row>
    <row r="10" spans="1:6" ht="38.25" customHeight="1" x14ac:dyDescent="0.2">
      <c r="B10" s="77">
        <v>4</v>
      </c>
      <c r="C10" s="65" t="s">
        <v>111</v>
      </c>
      <c r="D10" s="103" t="s">
        <v>235</v>
      </c>
      <c r="E10" s="102"/>
      <c r="F10" s="103"/>
    </row>
    <row r="11" spans="1:6" ht="12.75" customHeight="1" x14ac:dyDescent="0.2">
      <c r="B11" s="77"/>
      <c r="C11" s="65"/>
      <c r="D11" s="70"/>
      <c r="E11" s="68"/>
      <c r="F11" s="71"/>
    </row>
    <row r="12" spans="1:6" ht="12.75" customHeight="1" x14ac:dyDescent="0.2">
      <c r="B12" s="77"/>
      <c r="C12" s="66" t="s">
        <v>99</v>
      </c>
      <c r="D12" s="72"/>
      <c r="E12" s="68"/>
      <c r="F12" s="73"/>
    </row>
    <row r="13" spans="1:6" ht="38.25" customHeight="1" x14ac:dyDescent="0.2">
      <c r="B13" s="77">
        <v>5</v>
      </c>
      <c r="C13" s="65" t="s">
        <v>112</v>
      </c>
      <c r="D13" s="103" t="s">
        <v>235</v>
      </c>
      <c r="E13" s="69"/>
      <c r="F13" s="103"/>
    </row>
    <row r="14" spans="1:6" ht="38.25" customHeight="1" x14ac:dyDescent="0.2">
      <c r="B14" s="77">
        <v>6</v>
      </c>
      <c r="C14" s="65" t="s">
        <v>113</v>
      </c>
      <c r="D14" s="103" t="s">
        <v>235</v>
      </c>
      <c r="E14" s="69"/>
      <c r="F14" s="103"/>
    </row>
    <row r="15" spans="1:6" ht="38.25" customHeight="1" x14ac:dyDescent="0.2">
      <c r="B15" s="77">
        <v>7</v>
      </c>
      <c r="C15" s="67" t="s">
        <v>114</v>
      </c>
      <c r="D15" s="103" t="s">
        <v>236</v>
      </c>
      <c r="E15" s="69"/>
      <c r="F15" s="103"/>
    </row>
    <row r="16" spans="1:6" ht="12.75" customHeight="1" x14ac:dyDescent="0.2">
      <c r="B16" s="77"/>
      <c r="C16" s="67"/>
      <c r="D16" s="74"/>
      <c r="E16" s="68"/>
      <c r="F16" s="71"/>
    </row>
    <row r="17" spans="2:6" ht="12.75" customHeight="1" x14ac:dyDescent="0.2">
      <c r="B17" s="77"/>
      <c r="C17" s="66" t="s">
        <v>115</v>
      </c>
      <c r="D17" s="75"/>
      <c r="E17" s="68"/>
      <c r="F17" s="71"/>
    </row>
    <row r="18" spans="2:6" ht="38.25" customHeight="1" x14ac:dyDescent="0.2">
      <c r="B18" s="77">
        <v>8</v>
      </c>
      <c r="C18" s="65" t="s">
        <v>212</v>
      </c>
      <c r="D18" s="103" t="s">
        <v>236</v>
      </c>
      <c r="E18" s="76"/>
      <c r="F18" s="103"/>
    </row>
    <row r="19" spans="2:6" ht="38.25" customHeight="1" x14ac:dyDescent="0.2">
      <c r="B19" s="77">
        <v>9</v>
      </c>
      <c r="C19" s="65" t="s">
        <v>213</v>
      </c>
      <c r="D19" s="103" t="s">
        <v>236</v>
      </c>
      <c r="E19" s="68"/>
      <c r="F19" s="103"/>
    </row>
    <row r="20" spans="2:6" ht="38.25" customHeight="1" x14ac:dyDescent="0.2">
      <c r="B20" s="77">
        <v>9</v>
      </c>
      <c r="C20" s="65" t="s">
        <v>116</v>
      </c>
      <c r="D20" s="103" t="s">
        <v>236</v>
      </c>
      <c r="E20" s="68"/>
      <c r="F20" s="103"/>
    </row>
    <row r="21" spans="2:6" x14ac:dyDescent="0.2">
      <c r="B21" s="77"/>
      <c r="C21" s="65"/>
      <c r="D21" s="74"/>
      <c r="E21" s="68"/>
      <c r="F21" s="71"/>
    </row>
    <row r="24" spans="2:6" ht="12.75" customHeight="1" thickBot="1" x14ac:dyDescent="0.25"/>
    <row r="25" spans="2:6" ht="64.5" thickBot="1" x14ac:dyDescent="0.25">
      <c r="B25" s="78" t="s">
        <v>118</v>
      </c>
      <c r="C25" s="79" t="s">
        <v>117</v>
      </c>
    </row>
    <row r="26" spans="2:6" ht="12.75" customHeight="1" thickBot="1" x14ac:dyDescent="0.25"/>
    <row r="27" spans="2:6" ht="26.25" thickBot="1" x14ac:dyDescent="0.25">
      <c r="B27" s="78" t="s">
        <v>119</v>
      </c>
      <c r="C27" s="79" t="s">
        <v>163</v>
      </c>
    </row>
  </sheetData>
  <conditionalFormatting sqref="F17 F11:F12 F21">
    <cfRule type="expression" dxfId="12" priority="17" stopIfTrue="1">
      <formula>D11="nee"</formula>
    </cfRule>
  </conditionalFormatting>
  <conditionalFormatting sqref="F16">
    <cfRule type="expression" dxfId="11" priority="18" stopIfTrue="1">
      <formula>D16="ja"</formula>
    </cfRule>
  </conditionalFormatting>
  <conditionalFormatting sqref="D7 D11:D12">
    <cfRule type="cellIs" dxfId="10" priority="19" stopIfTrue="1" operator="equal">
      <formula>"ja"</formula>
    </cfRule>
  </conditionalFormatting>
  <conditionalFormatting sqref="D15">
    <cfRule type="cellIs" dxfId="9" priority="10" stopIfTrue="1" operator="equal">
      <formula>"ja"</formula>
    </cfRule>
  </conditionalFormatting>
  <conditionalFormatting sqref="D18:D20">
    <cfRule type="cellIs" dxfId="8" priority="9" stopIfTrue="1" operator="equal">
      <formula>"ja"</formula>
    </cfRule>
  </conditionalFormatting>
  <conditionalFormatting sqref="F18:F20">
    <cfRule type="cellIs" dxfId="7" priority="8" stopIfTrue="1" operator="equal">
      <formula>"ja"</formula>
    </cfRule>
  </conditionalFormatting>
  <conditionalFormatting sqref="F13:F15">
    <cfRule type="cellIs" dxfId="6" priority="7" stopIfTrue="1" operator="equal">
      <formula>"ja"</formula>
    </cfRule>
  </conditionalFormatting>
  <conditionalFormatting sqref="F7:F10">
    <cfRule type="cellIs" dxfId="5" priority="6" stopIfTrue="1" operator="equal">
      <formula>"ja"</formula>
    </cfRule>
  </conditionalFormatting>
  <conditionalFormatting sqref="D8">
    <cfRule type="cellIs" dxfId="4" priority="5" stopIfTrue="1" operator="equal">
      <formula>"ja"</formula>
    </cfRule>
  </conditionalFormatting>
  <conditionalFormatting sqref="D9">
    <cfRule type="cellIs" dxfId="3" priority="4" stopIfTrue="1" operator="equal">
      <formula>"ja"</formula>
    </cfRule>
  </conditionalFormatting>
  <conditionalFormatting sqref="D10">
    <cfRule type="cellIs" dxfId="2" priority="3" stopIfTrue="1" operator="equal">
      <formula>"ja"</formula>
    </cfRule>
  </conditionalFormatting>
  <conditionalFormatting sqref="D13">
    <cfRule type="cellIs" dxfId="1" priority="2" stopIfTrue="1" operator="equal">
      <formula>"ja"</formula>
    </cfRule>
  </conditionalFormatting>
  <conditionalFormatting sqref="D14">
    <cfRule type="cellIs" dxfId="0" priority="1" stopIfTrue="1" operator="equal">
      <formula>"ja"</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89" t="s">
        <v>189</v>
      </c>
    </row>
    <row r="7" spans="2:18" x14ac:dyDescent="0.2">
      <c r="B7" s="91" t="s">
        <v>136</v>
      </c>
      <c r="H7" s="28"/>
    </row>
    <row r="8" spans="2:18" x14ac:dyDescent="0.2">
      <c r="B8" s="90" t="s">
        <v>190</v>
      </c>
    </row>
    <row r="9" spans="2:18" x14ac:dyDescent="0.2">
      <c r="B9" s="90"/>
    </row>
    <row r="10" spans="2:18" s="6" customFormat="1" x14ac:dyDescent="0.2">
      <c r="B10" s="6" t="s">
        <v>48</v>
      </c>
    </row>
    <row r="13" spans="2:18" s="80" customFormat="1" ht="15" x14ac:dyDescent="0.25"/>
    <row r="14" spans="2:18" s="80" customFormat="1" ht="15" x14ac:dyDescent="0.25">
      <c r="B14" s="81"/>
      <c r="C14" s="81"/>
      <c r="D14" s="81"/>
      <c r="E14" s="81"/>
      <c r="F14" s="81"/>
      <c r="G14" s="81"/>
      <c r="H14" s="81"/>
      <c r="I14" s="81"/>
      <c r="J14" s="81"/>
      <c r="K14" s="81"/>
      <c r="L14" s="81"/>
      <c r="M14" s="81"/>
      <c r="N14" s="81"/>
      <c r="O14" s="81"/>
      <c r="P14" s="81"/>
      <c r="Q14" s="81"/>
      <c r="R14" s="82"/>
    </row>
    <row r="15" spans="2:18" s="80" customFormat="1" ht="15" x14ac:dyDescent="0.25">
      <c r="B15" s="81"/>
      <c r="C15" s="81"/>
      <c r="D15" s="81"/>
      <c r="E15" s="81"/>
      <c r="F15" s="81"/>
      <c r="G15" s="81"/>
      <c r="H15" s="81"/>
      <c r="I15" s="81"/>
      <c r="J15" s="81"/>
      <c r="K15" s="81"/>
      <c r="L15" s="81"/>
      <c r="M15" s="81"/>
      <c r="N15" s="81"/>
      <c r="O15" s="81"/>
      <c r="P15" s="81"/>
      <c r="Q15" s="81"/>
      <c r="R15" s="82"/>
    </row>
    <row r="16" spans="2:18" s="80" customFormat="1" ht="15" x14ac:dyDescent="0.25">
      <c r="B16" s="81"/>
      <c r="C16" s="81"/>
      <c r="D16" s="81"/>
      <c r="E16" s="81"/>
      <c r="F16" s="81"/>
      <c r="G16" s="81"/>
      <c r="H16" s="81"/>
      <c r="I16" s="81"/>
      <c r="J16" s="81"/>
      <c r="K16" s="81"/>
      <c r="L16" s="81"/>
      <c r="M16" s="81"/>
      <c r="N16" s="81"/>
      <c r="O16" s="81"/>
      <c r="P16" s="81"/>
      <c r="Q16" s="81"/>
      <c r="R16" s="82"/>
    </row>
    <row r="17" spans="2:18" s="80" customFormat="1" ht="15" x14ac:dyDescent="0.25">
      <c r="B17" s="81"/>
      <c r="C17" s="81"/>
      <c r="D17" s="81"/>
      <c r="E17" s="81"/>
      <c r="F17" s="81"/>
      <c r="G17" s="81"/>
      <c r="H17" s="81"/>
      <c r="I17" s="81"/>
      <c r="J17" s="81"/>
      <c r="K17" s="81"/>
      <c r="L17" s="81"/>
      <c r="M17" s="81"/>
      <c r="N17" s="81"/>
      <c r="O17" s="81"/>
      <c r="P17" s="81"/>
      <c r="Q17" s="81"/>
      <c r="R17" s="82"/>
    </row>
    <row r="18" spans="2:18" s="80" customFormat="1" ht="15" x14ac:dyDescent="0.25">
      <c r="B18" s="81"/>
      <c r="C18" s="81"/>
      <c r="D18" s="81"/>
      <c r="E18" s="81"/>
      <c r="F18" s="81"/>
      <c r="G18" s="81"/>
      <c r="H18" s="81"/>
      <c r="I18" s="81"/>
      <c r="J18" s="81"/>
      <c r="K18" s="81"/>
      <c r="L18" s="81"/>
      <c r="M18" s="81"/>
      <c r="N18" s="81"/>
      <c r="O18" s="81"/>
      <c r="P18" s="81"/>
      <c r="Q18" s="81"/>
      <c r="R18" s="82"/>
    </row>
    <row r="19" spans="2:18" s="80" customFormat="1" ht="15" x14ac:dyDescent="0.25">
      <c r="B19" s="81"/>
      <c r="C19" s="81"/>
      <c r="D19" s="81"/>
      <c r="E19" s="81"/>
      <c r="F19" s="81"/>
      <c r="G19" s="81"/>
      <c r="H19" s="81"/>
      <c r="I19" s="81"/>
      <c r="J19" s="81"/>
      <c r="K19" s="81"/>
      <c r="L19" s="81"/>
      <c r="M19" s="81"/>
      <c r="N19" s="81"/>
      <c r="O19" s="81"/>
      <c r="P19" s="81"/>
      <c r="Q19" s="81"/>
      <c r="R19" s="82"/>
    </row>
    <row r="20" spans="2:18" s="80" customFormat="1" ht="15" x14ac:dyDescent="0.25">
      <c r="B20" s="81"/>
      <c r="C20" s="81"/>
      <c r="D20" s="81"/>
      <c r="E20" s="81"/>
      <c r="F20" s="81"/>
      <c r="G20" s="81"/>
      <c r="H20" s="81"/>
      <c r="I20" s="81"/>
      <c r="J20" s="81"/>
      <c r="K20" s="81"/>
      <c r="L20" s="81"/>
      <c r="M20" s="81"/>
      <c r="N20" s="81"/>
      <c r="O20" s="81"/>
      <c r="P20" s="81"/>
      <c r="Q20" s="81"/>
      <c r="R20" s="82"/>
    </row>
    <row r="21" spans="2:18" s="80" customFormat="1" ht="15" x14ac:dyDescent="0.25">
      <c r="B21" s="81"/>
      <c r="C21" s="81"/>
      <c r="D21" s="81"/>
      <c r="E21" s="81"/>
      <c r="F21" s="81"/>
      <c r="G21" s="81"/>
      <c r="H21" s="81"/>
      <c r="I21" s="81"/>
      <c r="J21" s="81"/>
      <c r="K21" s="81"/>
      <c r="L21" s="81"/>
      <c r="M21" s="81"/>
      <c r="N21" s="81"/>
      <c r="O21" s="81"/>
      <c r="P21" s="81"/>
      <c r="Q21" s="81"/>
      <c r="R21" s="82"/>
    </row>
    <row r="22" spans="2:18" s="80" customFormat="1" ht="15" x14ac:dyDescent="0.25">
      <c r="B22" s="81"/>
      <c r="C22" s="81"/>
      <c r="D22" s="81"/>
      <c r="E22" s="81"/>
      <c r="F22" s="81"/>
      <c r="G22" s="81"/>
      <c r="H22" s="81"/>
      <c r="I22" s="81"/>
      <c r="J22" s="81"/>
      <c r="K22" s="81"/>
      <c r="L22" s="81"/>
      <c r="M22" s="81"/>
      <c r="N22" s="81"/>
      <c r="O22" s="81"/>
      <c r="P22" s="81"/>
      <c r="Q22" s="81"/>
      <c r="R22" s="82"/>
    </row>
    <row r="23" spans="2:18" s="80" customFormat="1" ht="15" x14ac:dyDescent="0.25">
      <c r="B23" s="81"/>
      <c r="C23" s="81"/>
      <c r="D23" s="81"/>
      <c r="E23" s="81"/>
      <c r="F23" s="81"/>
      <c r="G23" s="81"/>
      <c r="H23" s="81"/>
      <c r="I23" s="81"/>
      <c r="J23" s="81"/>
      <c r="K23" s="81"/>
      <c r="L23" s="81"/>
      <c r="M23" s="81"/>
      <c r="N23" s="81"/>
      <c r="O23" s="81"/>
      <c r="P23" s="81"/>
      <c r="Q23" s="81"/>
      <c r="R23" s="82"/>
    </row>
    <row r="24" spans="2:18" s="80" customFormat="1" ht="15" x14ac:dyDescent="0.25">
      <c r="B24" s="81"/>
      <c r="C24" s="81"/>
      <c r="D24" s="81"/>
      <c r="E24" s="81"/>
      <c r="F24" s="81"/>
      <c r="G24" s="81"/>
      <c r="H24" s="81"/>
      <c r="I24" s="81"/>
      <c r="J24" s="81"/>
      <c r="K24" s="81"/>
      <c r="L24" s="81"/>
      <c r="M24" s="81"/>
      <c r="N24" s="81"/>
      <c r="O24" s="81"/>
      <c r="P24" s="81"/>
      <c r="Q24" s="81"/>
      <c r="R24" s="82"/>
    </row>
    <row r="25" spans="2:18" s="80" customFormat="1" ht="15" x14ac:dyDescent="0.25">
      <c r="B25" s="81"/>
      <c r="C25" s="81"/>
      <c r="D25" s="81"/>
      <c r="E25" s="81"/>
      <c r="F25" s="81"/>
      <c r="G25" s="81"/>
      <c r="H25" s="81"/>
      <c r="I25" s="81"/>
      <c r="J25" s="81"/>
      <c r="K25" s="81"/>
      <c r="L25" s="81"/>
      <c r="M25" s="81"/>
      <c r="N25" s="81"/>
      <c r="O25" s="81"/>
      <c r="P25" s="81"/>
      <c r="Q25" s="81"/>
      <c r="R25" s="82"/>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98">
        <v>123</v>
      </c>
      <c r="C41" s="14"/>
      <c r="D41" s="22" t="s">
        <v>153</v>
      </c>
      <c r="G41" s="10"/>
    </row>
    <row r="42" spans="2:7" x14ac:dyDescent="0.2">
      <c r="B42" s="104">
        <v>124</v>
      </c>
      <c r="C42" s="14"/>
      <c r="D42" s="22" t="s">
        <v>154</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E13"/>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4" width="54.5703125" style="2" bestFit="1" customWidth="1"/>
    <col min="5" max="5" width="82.2851562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5" customFormat="1" ht="18" x14ac:dyDescent="0.2">
      <c r="B2" s="5" t="s">
        <v>139</v>
      </c>
    </row>
    <row r="4" spans="2:5" s="6" customFormat="1" x14ac:dyDescent="0.2">
      <c r="B4" s="6" t="s">
        <v>140</v>
      </c>
    </row>
    <row r="6" spans="2:5" x14ac:dyDescent="0.2">
      <c r="B6" s="24" t="s">
        <v>141</v>
      </c>
    </row>
    <row r="7" spans="2:5" x14ac:dyDescent="0.2">
      <c r="B7" s="24" t="s">
        <v>142</v>
      </c>
    </row>
    <row r="9" spans="2:5" x14ac:dyDescent="0.2">
      <c r="B9" s="107" t="s">
        <v>143</v>
      </c>
      <c r="C9" s="107" t="s">
        <v>144</v>
      </c>
      <c r="D9" s="107" t="s">
        <v>145</v>
      </c>
      <c r="E9" s="107" t="s">
        <v>146</v>
      </c>
    </row>
    <row r="10" spans="2:5" x14ac:dyDescent="0.2">
      <c r="B10" s="95"/>
      <c r="C10" s="95" t="s">
        <v>147</v>
      </c>
      <c r="D10" s="95" t="s">
        <v>148</v>
      </c>
      <c r="E10" s="95" t="s">
        <v>149</v>
      </c>
    </row>
    <row r="11" spans="2:5" ht="12.75" customHeight="1" x14ac:dyDescent="0.2">
      <c r="B11" s="97">
        <v>1</v>
      </c>
      <c r="C11" s="108" t="s">
        <v>151</v>
      </c>
      <c r="D11" s="105" t="s">
        <v>178</v>
      </c>
      <c r="E11" s="106" t="s">
        <v>215</v>
      </c>
    </row>
    <row r="12" spans="2:5" x14ac:dyDescent="0.2">
      <c r="B12" s="97">
        <v>2</v>
      </c>
      <c r="C12" s="108" t="s">
        <v>226</v>
      </c>
      <c r="D12" s="105"/>
      <c r="E12" s="106" t="s">
        <v>227</v>
      </c>
    </row>
    <row r="13" spans="2:5" x14ac:dyDescent="0.2">
      <c r="B13" s="96">
        <v>3</v>
      </c>
      <c r="C13" s="97" t="s">
        <v>191</v>
      </c>
      <c r="D13" s="97" t="s">
        <v>192</v>
      </c>
      <c r="E13" s="97"/>
    </row>
  </sheetData>
  <hyperlinks>
    <hyperlink ref="E11" r:id="rId1" xr:uid="{31A54C9C-98B1-48F7-9987-F1031E62C5B5}"/>
    <hyperlink ref="E12" r:id="rId2" xr:uid="{40665ABC-E49B-4C6A-B84E-5AD73E6C75A5}"/>
  </hyperlinks>
  <pageMargins left="0.75" right="0.75" top="1" bottom="1" header="0.5" footer="0.5"/>
  <pageSetup paperSize="9"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C34"/>
  <sheetViews>
    <sheetView showGridLines="0" zoomScale="85" zoomScaleNormal="85" workbookViewId="0">
      <pane ySplit="3" topLeftCell="A4" activePane="bottomLeft" state="frozen"/>
      <selection activeCell="F16" sqref="F16"/>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187</v>
      </c>
    </row>
    <row r="6" spans="2:3" x14ac:dyDescent="0.2">
      <c r="B6" s="3"/>
    </row>
    <row r="13" spans="2:3" s="6" customFormat="1" x14ac:dyDescent="0.2">
      <c r="B13" s="6" t="s">
        <v>155</v>
      </c>
    </row>
    <row r="14" spans="2:3" s="7" customFormat="1" x14ac:dyDescent="0.2"/>
    <row r="15" spans="2:3" x14ac:dyDescent="0.2">
      <c r="B15" s="25" t="s">
        <v>156</v>
      </c>
      <c r="C15" s="113">
        <v>44818</v>
      </c>
    </row>
    <row r="16" spans="2:3" x14ac:dyDescent="0.2">
      <c r="B16" s="25" t="s">
        <v>157</v>
      </c>
      <c r="C16" s="112" t="s">
        <v>229</v>
      </c>
    </row>
    <row r="17" spans="2:3" x14ac:dyDescent="0.2">
      <c r="B17" s="25" t="s">
        <v>158</v>
      </c>
      <c r="C17" s="112" t="s">
        <v>230</v>
      </c>
    </row>
    <row r="18" spans="2:3" x14ac:dyDescent="0.2">
      <c r="B18" s="25" t="s">
        <v>159</v>
      </c>
      <c r="C18" s="112" t="s">
        <v>231</v>
      </c>
    </row>
    <row r="19" spans="2:3" x14ac:dyDescent="0.2">
      <c r="B19" s="25" t="s">
        <v>160</v>
      </c>
      <c r="C19" s="112" t="s">
        <v>232</v>
      </c>
    </row>
    <row r="20" spans="2:3" x14ac:dyDescent="0.2">
      <c r="B20" s="25" t="s">
        <v>120</v>
      </c>
      <c r="C20" s="114"/>
    </row>
    <row r="21" spans="2:3" x14ac:dyDescent="0.2">
      <c r="B21" s="25" t="s">
        <v>121</v>
      </c>
      <c r="C21" s="114"/>
    </row>
    <row r="22" spans="2:3" x14ac:dyDescent="0.2">
      <c r="B22" s="25" t="s">
        <v>161</v>
      </c>
      <c r="C22" s="115"/>
    </row>
    <row r="25" spans="2:3" s="6" customFormat="1" x14ac:dyDescent="0.2">
      <c r="B25" s="6" t="s">
        <v>14</v>
      </c>
    </row>
    <row r="27" spans="2:3" x14ac:dyDescent="0.2">
      <c r="B27" s="23" t="s">
        <v>120</v>
      </c>
      <c r="C27" s="23" t="s">
        <v>121</v>
      </c>
    </row>
    <row r="28" spans="2:3" x14ac:dyDescent="0.2">
      <c r="B28" s="116"/>
      <c r="C28" s="116"/>
    </row>
    <row r="30" spans="2:3" x14ac:dyDescent="0.2">
      <c r="B30" s="2" t="s">
        <v>122</v>
      </c>
    </row>
    <row r="31" spans="2:3" x14ac:dyDescent="0.2">
      <c r="B31" s="2" t="s">
        <v>123</v>
      </c>
    </row>
    <row r="32" spans="2:3" x14ac:dyDescent="0.2">
      <c r="B32" s="2" t="s">
        <v>124</v>
      </c>
    </row>
    <row r="33" spans="2:2" x14ac:dyDescent="0.2">
      <c r="B33" s="2" t="s">
        <v>125</v>
      </c>
    </row>
    <row r="34" spans="2:2" x14ac:dyDescent="0.2">
      <c r="B34" s="2" t="s">
        <v>126</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2.85546875"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194</v>
      </c>
    </row>
    <row r="4" spans="2:18" x14ac:dyDescent="0.2">
      <c r="B4" s="23" t="s">
        <v>28</v>
      </c>
    </row>
    <row r="5" spans="2:18" x14ac:dyDescent="0.2">
      <c r="B5" s="2" t="s">
        <v>195</v>
      </c>
    </row>
    <row r="6" spans="2:18" x14ac:dyDescent="0.2">
      <c r="B6" s="23"/>
      <c r="C6" s="1"/>
      <c r="D6" s="1"/>
    </row>
    <row r="7" spans="2:18" x14ac:dyDescent="0.2">
      <c r="B7" s="23" t="s">
        <v>81</v>
      </c>
      <c r="G7" s="17"/>
      <c r="O7" s="83" t="s">
        <v>127</v>
      </c>
      <c r="P7" s="84"/>
    </row>
    <row r="8" spans="2:18" x14ac:dyDescent="0.2">
      <c r="B8" s="2" t="s">
        <v>92</v>
      </c>
      <c r="D8" s="60" t="str">
        <f>'Controles ACM'!I35</f>
        <v>REKENVOLUME VOLDOET</v>
      </c>
      <c r="G8" s="17"/>
      <c r="O8" s="85" t="s">
        <v>128</v>
      </c>
      <c r="P8" s="86" t="s">
        <v>129</v>
      </c>
    </row>
    <row r="9" spans="2:18" x14ac:dyDescent="0.2">
      <c r="B9" s="2" t="s">
        <v>77</v>
      </c>
      <c r="D9" s="60" t="str">
        <f>'Controles ACM'!I27</f>
        <v>TARIEVENVOORSTEL VOLDOET</v>
      </c>
      <c r="G9" s="17"/>
      <c r="O9" s="85" t="s">
        <v>130</v>
      </c>
      <c r="P9" s="86" t="s">
        <v>131</v>
      </c>
    </row>
    <row r="10" spans="2:18" x14ac:dyDescent="0.2">
      <c r="B10" s="2" t="s">
        <v>93</v>
      </c>
      <c r="D10" s="60">
        <f>'Controles ACM'!I25</f>
        <v>6.205710768699646E-2</v>
      </c>
      <c r="O10" s="87" t="s">
        <v>132</v>
      </c>
      <c r="P10" s="88" t="s">
        <v>133</v>
      </c>
      <c r="R10" s="52"/>
    </row>
    <row r="11" spans="2:18" x14ac:dyDescent="0.2">
      <c r="O11" s="2" t="s">
        <v>134</v>
      </c>
    </row>
    <row r="14" spans="2:18" s="6" customFormat="1" x14ac:dyDescent="0.2">
      <c r="B14" s="6" t="s">
        <v>182</v>
      </c>
      <c r="G14" s="6" t="s">
        <v>26</v>
      </c>
      <c r="I14" s="6" t="s">
        <v>67</v>
      </c>
      <c r="K14" s="6" t="s">
        <v>26</v>
      </c>
      <c r="M14" s="6" t="s">
        <v>68</v>
      </c>
      <c r="O14" s="6" t="s">
        <v>94</v>
      </c>
    </row>
    <row r="17" spans="2:15" s="6" customFormat="1" x14ac:dyDescent="0.2">
      <c r="B17" s="6" t="s">
        <v>179</v>
      </c>
    </row>
    <row r="19" spans="2:15" x14ac:dyDescent="0.2">
      <c r="B19" s="23" t="s">
        <v>51</v>
      </c>
    </row>
    <row r="20" spans="2:15" x14ac:dyDescent="0.2">
      <c r="B20" s="2" t="s">
        <v>52</v>
      </c>
      <c r="G20" s="2" t="s">
        <v>69</v>
      </c>
      <c r="I20" s="36">
        <v>53971.742659219308</v>
      </c>
      <c r="K20" s="2" t="s">
        <v>70</v>
      </c>
      <c r="M20" s="99">
        <v>18</v>
      </c>
      <c r="O20" s="61">
        <f>'Controles ACM'!$I$47</f>
        <v>0</v>
      </c>
    </row>
    <row r="21" spans="2:15" x14ac:dyDescent="0.2">
      <c r="B21" s="2" t="s">
        <v>53</v>
      </c>
      <c r="G21" s="2" t="s">
        <v>69</v>
      </c>
      <c r="I21" s="37">
        <v>169231.35329768088</v>
      </c>
      <c r="K21" s="2" t="s">
        <v>71</v>
      </c>
      <c r="M21" s="99">
        <v>32.229500000000002</v>
      </c>
      <c r="O21" s="63">
        <f>'Controles ACM'!$I$48</f>
        <v>0.39590398255257409</v>
      </c>
    </row>
    <row r="22" spans="2:15" x14ac:dyDescent="0.2">
      <c r="I22" s="38"/>
    </row>
    <row r="23" spans="2:15" x14ac:dyDescent="0.2">
      <c r="B23" s="23" t="s">
        <v>54</v>
      </c>
      <c r="I23" s="38"/>
    </row>
    <row r="24" spans="2:15" x14ac:dyDescent="0.2">
      <c r="B24" s="2" t="s">
        <v>52</v>
      </c>
      <c r="G24" s="2" t="s">
        <v>69</v>
      </c>
      <c r="I24" s="36">
        <v>607.92611111111103</v>
      </c>
      <c r="K24" s="2" t="s">
        <v>70</v>
      </c>
      <c r="M24" s="99">
        <v>18</v>
      </c>
      <c r="O24" s="61">
        <f>'Controles ACM'!$I$47</f>
        <v>0</v>
      </c>
    </row>
    <row r="25" spans="2:15" x14ac:dyDescent="0.2">
      <c r="B25" s="2" t="s">
        <v>53</v>
      </c>
      <c r="G25" s="2" t="s">
        <v>69</v>
      </c>
      <c r="I25" s="37">
        <v>54764.278978184528</v>
      </c>
      <c r="K25" s="2" t="s">
        <v>71</v>
      </c>
      <c r="M25" s="99">
        <v>32.229500000000002</v>
      </c>
      <c r="O25" s="63">
        <f>'Controles ACM'!$I$48</f>
        <v>0.39590398255257409</v>
      </c>
    </row>
    <row r="26" spans="2:15" ht="14.25" x14ac:dyDescent="0.2">
      <c r="I26" s="82"/>
    </row>
    <row r="27" spans="2:15" ht="14.25" x14ac:dyDescent="0.2">
      <c r="B27" s="23" t="s">
        <v>55</v>
      </c>
      <c r="I27" s="82"/>
    </row>
    <row r="28" spans="2:15" x14ac:dyDescent="0.2">
      <c r="B28" s="2" t="s">
        <v>52</v>
      </c>
      <c r="G28" s="2" t="s">
        <v>69</v>
      </c>
      <c r="I28" s="36">
        <v>833.42302954371007</v>
      </c>
      <c r="K28" s="2" t="s">
        <v>70</v>
      </c>
      <c r="M28" s="99">
        <v>444</v>
      </c>
      <c r="O28" s="62">
        <f>'Controles ACM'!$I$49</f>
        <v>0.37046000618019059</v>
      </c>
    </row>
    <row r="29" spans="2:15" x14ac:dyDescent="0.2">
      <c r="B29" s="2" t="s">
        <v>56</v>
      </c>
      <c r="G29" s="2" t="s">
        <v>69</v>
      </c>
      <c r="I29" s="39">
        <v>0</v>
      </c>
      <c r="K29" s="2" t="s">
        <v>71</v>
      </c>
      <c r="M29" s="99"/>
      <c r="O29" s="62">
        <f>'Controles ACM'!$I$49</f>
        <v>0.37046000618019059</v>
      </c>
    </row>
    <row r="30" spans="2:15" x14ac:dyDescent="0.2">
      <c r="B30" s="2" t="s">
        <v>57</v>
      </c>
      <c r="G30" s="2" t="s">
        <v>69</v>
      </c>
      <c r="I30" s="39">
        <v>0</v>
      </c>
      <c r="K30" s="2" t="s">
        <v>71</v>
      </c>
      <c r="M30" s="99"/>
      <c r="O30" s="62">
        <f>'Controles ACM'!$I$49</f>
        <v>0.37046000618019059</v>
      </c>
    </row>
    <row r="31" spans="2:15" x14ac:dyDescent="0.2">
      <c r="B31" s="2" t="s">
        <v>58</v>
      </c>
      <c r="G31" s="2" t="s">
        <v>69</v>
      </c>
      <c r="I31" s="37">
        <v>308891.46780625609</v>
      </c>
      <c r="K31" s="2" t="s">
        <v>71</v>
      </c>
      <c r="M31" s="99">
        <v>40.091999999999999</v>
      </c>
      <c r="O31" s="62">
        <f>'Controles ACM'!$I$49</f>
        <v>0.37046000618019059</v>
      </c>
    </row>
    <row r="36" spans="2:15" s="6" customFormat="1" x14ac:dyDescent="0.2">
      <c r="B36" s="6" t="s">
        <v>180</v>
      </c>
    </row>
    <row r="38" spans="2:15" x14ac:dyDescent="0.2">
      <c r="B38" s="23" t="s">
        <v>59</v>
      </c>
    </row>
    <row r="40" spans="2:15" x14ac:dyDescent="0.2">
      <c r="B40" s="23" t="s">
        <v>165</v>
      </c>
    </row>
    <row r="41" spans="2:15" x14ac:dyDescent="0.2">
      <c r="B41" s="2" t="s">
        <v>60</v>
      </c>
      <c r="G41" s="2" t="s">
        <v>69</v>
      </c>
      <c r="I41" s="36">
        <v>53000.957282332471</v>
      </c>
      <c r="K41" s="35" t="s">
        <v>72</v>
      </c>
      <c r="M41" s="99">
        <v>36.6</v>
      </c>
      <c r="O41" s="62">
        <f>'Controles ACM'!$I$59</f>
        <v>0.15179003236608613</v>
      </c>
    </row>
    <row r="42" spans="2:15" x14ac:dyDescent="0.2">
      <c r="B42" s="2" t="s">
        <v>61</v>
      </c>
      <c r="G42" s="2" t="s">
        <v>69</v>
      </c>
      <c r="I42" s="39">
        <v>356.29778177928961</v>
      </c>
      <c r="K42" s="35" t="s">
        <v>72</v>
      </c>
      <c r="M42" s="99">
        <v>36.6</v>
      </c>
      <c r="O42" s="62">
        <f>'Controles ACM'!$I$59</f>
        <v>0.15179003236608613</v>
      </c>
    </row>
    <row r="43" spans="2:15" x14ac:dyDescent="0.2">
      <c r="B43" s="2" t="s">
        <v>62</v>
      </c>
      <c r="G43" s="2" t="s">
        <v>69</v>
      </c>
      <c r="I43" s="39">
        <v>370.15675343490801</v>
      </c>
      <c r="K43" s="35" t="s">
        <v>72</v>
      </c>
      <c r="M43" s="99">
        <v>36.6</v>
      </c>
      <c r="O43" s="62">
        <f>'Controles ACM'!$I$59</f>
        <v>0.15179003236608613</v>
      </c>
    </row>
    <row r="44" spans="2:15" x14ac:dyDescent="0.2">
      <c r="B44" s="2" t="s">
        <v>63</v>
      </c>
      <c r="G44" s="2" t="s">
        <v>69</v>
      </c>
      <c r="I44" s="37">
        <v>243.33084167264363</v>
      </c>
      <c r="K44" s="35" t="s">
        <v>72</v>
      </c>
      <c r="M44" s="99">
        <v>36.6</v>
      </c>
      <c r="O44" s="62">
        <f>'Controles ACM'!$I$59</f>
        <v>0.15179003236608613</v>
      </c>
    </row>
    <row r="45" spans="2:15" x14ac:dyDescent="0.2">
      <c r="I45" s="38"/>
      <c r="K45" s="35"/>
      <c r="M45" s="100"/>
    </row>
    <row r="46" spans="2:15" x14ac:dyDescent="0.2">
      <c r="B46" s="23" t="s">
        <v>166</v>
      </c>
      <c r="I46" s="38"/>
      <c r="K46" s="35"/>
      <c r="M46" s="100"/>
    </row>
    <row r="47" spans="2:15" x14ac:dyDescent="0.2">
      <c r="B47" s="2" t="s">
        <v>60</v>
      </c>
      <c r="G47" s="2" t="s">
        <v>69</v>
      </c>
      <c r="I47" s="36">
        <v>0</v>
      </c>
      <c r="K47" s="35" t="s">
        <v>72</v>
      </c>
      <c r="M47" s="99">
        <v>36.6</v>
      </c>
      <c r="O47" s="62">
        <f>'Controles ACM'!$I$59</f>
        <v>0.15179003236608613</v>
      </c>
    </row>
    <row r="48" spans="2:15" x14ac:dyDescent="0.2">
      <c r="B48" s="2" t="s">
        <v>61</v>
      </c>
      <c r="G48" s="2" t="s">
        <v>69</v>
      </c>
      <c r="I48" s="39">
        <v>0</v>
      </c>
      <c r="K48" s="35" t="s">
        <v>72</v>
      </c>
      <c r="M48" s="99">
        <v>36.6</v>
      </c>
      <c r="O48" s="62">
        <f>'Controles ACM'!$I$59</f>
        <v>0.15179003236608613</v>
      </c>
    </row>
    <row r="49" spans="2:15" x14ac:dyDescent="0.2">
      <c r="B49" s="2" t="s">
        <v>62</v>
      </c>
      <c r="G49" s="2" t="s">
        <v>69</v>
      </c>
      <c r="I49" s="39">
        <v>0</v>
      </c>
      <c r="K49" s="35" t="s">
        <v>72</v>
      </c>
      <c r="M49" s="99">
        <v>36.6</v>
      </c>
      <c r="O49" s="62">
        <f>'Controles ACM'!$I$59</f>
        <v>0.15179003236608613</v>
      </c>
    </row>
    <row r="50" spans="2:15" x14ac:dyDescent="0.2">
      <c r="B50" s="2" t="s">
        <v>63</v>
      </c>
      <c r="G50" s="2" t="s">
        <v>69</v>
      </c>
      <c r="I50" s="37">
        <v>1</v>
      </c>
      <c r="K50" s="35" t="s">
        <v>72</v>
      </c>
      <c r="M50" s="99">
        <v>36.6</v>
      </c>
      <c r="O50" s="62">
        <f>'Controles ACM'!$I$59</f>
        <v>0.15179003236608613</v>
      </c>
    </row>
    <row r="51" spans="2:15" x14ac:dyDescent="0.2">
      <c r="I51" s="38"/>
      <c r="K51" s="35"/>
      <c r="M51" s="38"/>
    </row>
    <row r="52" spans="2:15" x14ac:dyDescent="0.2">
      <c r="I52" s="38"/>
      <c r="K52" s="35"/>
      <c r="M52" s="38"/>
    </row>
    <row r="53" spans="2:15" x14ac:dyDescent="0.2">
      <c r="B53" s="23" t="s">
        <v>64</v>
      </c>
      <c r="I53" s="38"/>
      <c r="K53" s="35"/>
      <c r="M53" s="38"/>
    </row>
    <row r="54" spans="2:15" x14ac:dyDescent="0.2">
      <c r="I54" s="38"/>
      <c r="K54" s="35"/>
      <c r="M54" s="38"/>
    </row>
    <row r="55" spans="2:15" x14ac:dyDescent="0.2">
      <c r="B55" s="23" t="s">
        <v>167</v>
      </c>
      <c r="I55" s="38"/>
      <c r="K55" s="35"/>
      <c r="M55" s="38"/>
    </row>
    <row r="56" spans="2:15" x14ac:dyDescent="0.2">
      <c r="B56" s="2" t="s">
        <v>168</v>
      </c>
      <c r="G56" s="2" t="s">
        <v>69</v>
      </c>
      <c r="I56" s="36">
        <v>0</v>
      </c>
      <c r="K56" s="35" t="s">
        <v>72</v>
      </c>
      <c r="M56" s="99">
        <v>596.28</v>
      </c>
      <c r="O56" s="62">
        <f>'Controles ACM'!$I$59</f>
        <v>0.15179003236608613</v>
      </c>
    </row>
    <row r="57" spans="2:15" x14ac:dyDescent="0.2">
      <c r="B57" s="2" t="s">
        <v>169</v>
      </c>
      <c r="G57" s="2" t="s">
        <v>69</v>
      </c>
      <c r="I57" s="39">
        <v>0</v>
      </c>
      <c r="K57" s="35" t="s">
        <v>72</v>
      </c>
      <c r="M57" s="99">
        <v>1101.8399999999999</v>
      </c>
      <c r="O57" s="62">
        <f>'Controles ACM'!$I$59</f>
        <v>0.15179003236608613</v>
      </c>
    </row>
    <row r="58" spans="2:15" x14ac:dyDescent="0.2">
      <c r="B58" s="2" t="s">
        <v>170</v>
      </c>
      <c r="G58" s="2" t="s">
        <v>69</v>
      </c>
      <c r="I58" s="37">
        <v>0</v>
      </c>
      <c r="K58" s="35" t="s">
        <v>72</v>
      </c>
      <c r="M58" s="99">
        <v>1101.8399999999999</v>
      </c>
      <c r="O58" s="62">
        <f>'Controles ACM'!$I$59</f>
        <v>0.15179003236608613</v>
      </c>
    </row>
    <row r="59" spans="2:15" x14ac:dyDescent="0.2">
      <c r="I59" s="38"/>
      <c r="K59" s="35"/>
      <c r="O59" s="62"/>
    </row>
    <row r="60" spans="2:15" x14ac:dyDescent="0.2">
      <c r="B60" s="23" t="s">
        <v>171</v>
      </c>
      <c r="I60" s="38"/>
      <c r="K60" s="35"/>
      <c r="M60" s="38"/>
      <c r="O60" s="62"/>
    </row>
    <row r="61" spans="2:15" x14ac:dyDescent="0.2">
      <c r="B61" s="2" t="s">
        <v>168</v>
      </c>
      <c r="G61" s="2" t="s">
        <v>69</v>
      </c>
      <c r="I61" s="36">
        <v>86.928291864401729</v>
      </c>
      <c r="K61" s="35" t="s">
        <v>72</v>
      </c>
      <c r="M61" s="99">
        <v>596.28</v>
      </c>
      <c r="O61" s="62">
        <f>'Controles ACM'!$I$59</f>
        <v>0.15179003236608613</v>
      </c>
    </row>
    <row r="62" spans="2:15" x14ac:dyDescent="0.2">
      <c r="B62" s="2" t="s">
        <v>169</v>
      </c>
      <c r="G62" s="2" t="s">
        <v>69</v>
      </c>
      <c r="I62" s="39">
        <v>55.58907913255532</v>
      </c>
      <c r="K62" s="35" t="s">
        <v>72</v>
      </c>
      <c r="M62" s="99">
        <v>1101.8399999999999</v>
      </c>
      <c r="O62" s="62">
        <f>'Controles ACM'!$I$59</f>
        <v>0.15179003236608613</v>
      </c>
    </row>
    <row r="63" spans="2:15" x14ac:dyDescent="0.2">
      <c r="B63" s="2" t="s">
        <v>170</v>
      </c>
      <c r="G63" s="2" t="s">
        <v>69</v>
      </c>
      <c r="I63" s="37">
        <v>9.6779580293229781</v>
      </c>
      <c r="K63" s="35" t="s">
        <v>72</v>
      </c>
      <c r="M63" s="99">
        <v>1101.8399999999999</v>
      </c>
      <c r="O63" s="62">
        <f>'Controles ACM'!$I$59</f>
        <v>0.15179003236608613</v>
      </c>
    </row>
    <row r="64" spans="2:15" x14ac:dyDescent="0.2">
      <c r="I64" s="38"/>
      <c r="K64" s="35"/>
      <c r="O64" s="62"/>
    </row>
    <row r="65" spans="2:15" x14ac:dyDescent="0.2">
      <c r="B65" s="23" t="s">
        <v>172</v>
      </c>
      <c r="I65" s="38"/>
      <c r="K65" s="35"/>
      <c r="M65" s="38"/>
      <c r="O65" s="62"/>
    </row>
    <row r="66" spans="2:15" x14ac:dyDescent="0.2">
      <c r="B66" s="2" t="s">
        <v>168</v>
      </c>
      <c r="G66" s="2" t="s">
        <v>69</v>
      </c>
      <c r="I66" s="36">
        <v>159.99758062541775</v>
      </c>
      <c r="K66" s="35" t="s">
        <v>72</v>
      </c>
      <c r="M66" s="99">
        <v>1101.8399999999999</v>
      </c>
      <c r="O66" s="62">
        <f>'Controles ACM'!$I$59</f>
        <v>0.15179003236608613</v>
      </c>
    </row>
    <row r="67" spans="2:15" x14ac:dyDescent="0.2">
      <c r="B67" s="2" t="s">
        <v>169</v>
      </c>
      <c r="G67" s="2" t="s">
        <v>69</v>
      </c>
      <c r="I67" s="39">
        <v>642.31469482524528</v>
      </c>
      <c r="K67" s="35" t="s">
        <v>72</v>
      </c>
      <c r="M67" s="99">
        <v>1101.8399999999999</v>
      </c>
      <c r="O67" s="62">
        <f>'Controles ACM'!$I$59</f>
        <v>0.15179003236608613</v>
      </c>
    </row>
    <row r="68" spans="2:15" x14ac:dyDescent="0.2">
      <c r="B68" s="2" t="s">
        <v>173</v>
      </c>
      <c r="G68" s="2" t="s">
        <v>69</v>
      </c>
      <c r="I68" s="37">
        <v>91.712398584640411</v>
      </c>
      <c r="K68" s="35" t="s">
        <v>72</v>
      </c>
      <c r="M68" s="99">
        <v>1101.8399999999999</v>
      </c>
      <c r="O68" s="62">
        <f>'Controles ACM'!$I$59</f>
        <v>0.15179003236608613</v>
      </c>
    </row>
    <row r="69" spans="2:15" x14ac:dyDescent="0.2">
      <c r="I69" s="38"/>
      <c r="K69" s="35"/>
      <c r="O69" s="62"/>
    </row>
    <row r="70" spans="2:15" x14ac:dyDescent="0.2">
      <c r="B70" s="23" t="s">
        <v>174</v>
      </c>
      <c r="I70" s="38"/>
      <c r="K70" s="35"/>
      <c r="M70" s="38"/>
      <c r="O70" s="62"/>
    </row>
    <row r="71" spans="2:15" x14ac:dyDescent="0.2">
      <c r="B71" s="2" t="s">
        <v>168</v>
      </c>
      <c r="G71" s="2" t="s">
        <v>69</v>
      </c>
      <c r="I71" s="36">
        <v>6.1936817125042323</v>
      </c>
      <c r="K71" s="35" t="s">
        <v>72</v>
      </c>
      <c r="M71" s="99">
        <v>1101.8399999999999</v>
      </c>
      <c r="O71" s="62">
        <f>'Controles ACM'!$I$59</f>
        <v>0.15179003236608613</v>
      </c>
    </row>
    <row r="72" spans="2:15" x14ac:dyDescent="0.2">
      <c r="B72" s="2" t="s">
        <v>169</v>
      </c>
      <c r="G72" s="2" t="s">
        <v>69</v>
      </c>
      <c r="I72" s="39">
        <v>162.8566893957597</v>
      </c>
      <c r="K72" s="35" t="s">
        <v>72</v>
      </c>
      <c r="M72" s="99">
        <v>1101.8399999999999</v>
      </c>
      <c r="O72" s="62">
        <f>'Controles ACM'!$I$59</f>
        <v>0.15179003236608613</v>
      </c>
    </row>
    <row r="73" spans="2:15" x14ac:dyDescent="0.2">
      <c r="B73" s="2" t="s">
        <v>173</v>
      </c>
      <c r="G73" s="2" t="s">
        <v>69</v>
      </c>
      <c r="I73" s="37">
        <v>133.81279580594421</v>
      </c>
      <c r="K73" s="35" t="s">
        <v>72</v>
      </c>
      <c r="M73" s="99">
        <v>1101.8399999999999</v>
      </c>
      <c r="O73" s="62">
        <f>'Controles ACM'!$I$59</f>
        <v>0.15179003236608613</v>
      </c>
    </row>
    <row r="74" spans="2:15" x14ac:dyDescent="0.2">
      <c r="I74" s="38"/>
      <c r="K74" s="35"/>
      <c r="M74" s="38"/>
    </row>
    <row r="75" spans="2:15" x14ac:dyDescent="0.2">
      <c r="I75" s="38"/>
      <c r="K75" s="35"/>
      <c r="M75" s="38"/>
    </row>
    <row r="76" spans="2:15" x14ac:dyDescent="0.2">
      <c r="B76" s="23" t="s">
        <v>65</v>
      </c>
      <c r="I76" s="38"/>
      <c r="K76" s="35"/>
      <c r="M76" s="38"/>
    </row>
    <row r="77" spans="2:15" x14ac:dyDescent="0.2">
      <c r="I77" s="38"/>
      <c r="K77" s="35"/>
      <c r="M77" s="38"/>
    </row>
    <row r="78" spans="2:15" x14ac:dyDescent="0.2">
      <c r="B78" s="23" t="s">
        <v>165</v>
      </c>
      <c r="I78" s="38"/>
      <c r="K78" s="35"/>
      <c r="M78" s="38"/>
    </row>
    <row r="79" spans="2:15" x14ac:dyDescent="0.2">
      <c r="B79" s="2" t="s">
        <v>60</v>
      </c>
      <c r="G79" s="2" t="s">
        <v>69</v>
      </c>
      <c r="I79" s="36">
        <v>473</v>
      </c>
      <c r="K79" s="35" t="s">
        <v>72</v>
      </c>
      <c r="M79" s="98">
        <v>1358</v>
      </c>
      <c r="O79" s="62">
        <f>'Controles ACM'!$I$60</f>
        <v>0.15914050036960137</v>
      </c>
    </row>
    <row r="80" spans="2:15" x14ac:dyDescent="0.2">
      <c r="B80" s="2" t="s">
        <v>61</v>
      </c>
      <c r="G80" s="2" t="s">
        <v>69</v>
      </c>
      <c r="I80" s="39">
        <v>0</v>
      </c>
      <c r="K80" s="35" t="s">
        <v>72</v>
      </c>
      <c r="M80" s="98">
        <v>3366.0000000000005</v>
      </c>
      <c r="O80" s="62">
        <f>'Controles ACM'!$I$60</f>
        <v>0.15914050036960137</v>
      </c>
    </row>
    <row r="81" spans="2:15" x14ac:dyDescent="0.2">
      <c r="B81" s="2" t="s">
        <v>62</v>
      </c>
      <c r="G81" s="2" t="s">
        <v>69</v>
      </c>
      <c r="I81" s="39">
        <v>0</v>
      </c>
      <c r="K81" s="35" t="s">
        <v>72</v>
      </c>
      <c r="M81" s="98">
        <v>4690</v>
      </c>
      <c r="O81" s="62">
        <f>'Controles ACM'!$I$60</f>
        <v>0.15914050036960137</v>
      </c>
    </row>
    <row r="82" spans="2:15" x14ac:dyDescent="0.2">
      <c r="B82" s="2" t="s">
        <v>63</v>
      </c>
      <c r="G82" s="2" t="s">
        <v>69</v>
      </c>
      <c r="I82" s="37">
        <v>2</v>
      </c>
      <c r="K82" s="35" t="s">
        <v>72</v>
      </c>
      <c r="M82" s="98">
        <v>4851.0000000000009</v>
      </c>
      <c r="O82" s="62">
        <f>'Controles ACM'!$I$60</f>
        <v>0.15914050036960137</v>
      </c>
    </row>
    <row r="83" spans="2:15" x14ac:dyDescent="0.2">
      <c r="I83" s="38"/>
      <c r="K83" s="35"/>
      <c r="M83" s="38"/>
    </row>
    <row r="84" spans="2:15" x14ac:dyDescent="0.2">
      <c r="B84" s="23" t="s">
        <v>166</v>
      </c>
      <c r="I84" s="38"/>
      <c r="K84" s="35"/>
      <c r="M84" s="38"/>
    </row>
    <row r="85" spans="2:15" x14ac:dyDescent="0.2">
      <c r="B85" s="2" t="s">
        <v>60</v>
      </c>
      <c r="G85" s="2" t="s">
        <v>69</v>
      </c>
      <c r="I85" s="36">
        <v>0</v>
      </c>
      <c r="K85" s="35" t="s">
        <v>72</v>
      </c>
      <c r="M85" s="98">
        <v>1358</v>
      </c>
      <c r="O85" s="62">
        <f>'Controles ACM'!$I$60</f>
        <v>0.15914050036960137</v>
      </c>
    </row>
    <row r="86" spans="2:15" x14ac:dyDescent="0.2">
      <c r="B86" s="2" t="s">
        <v>61</v>
      </c>
      <c r="G86" s="2" t="s">
        <v>69</v>
      </c>
      <c r="I86" s="39">
        <v>0</v>
      </c>
      <c r="K86" s="35" t="s">
        <v>72</v>
      </c>
      <c r="M86" s="98">
        <v>3366.0000000000005</v>
      </c>
      <c r="O86" s="62">
        <f>'Controles ACM'!$I$60</f>
        <v>0.15914050036960137</v>
      </c>
    </row>
    <row r="87" spans="2:15" x14ac:dyDescent="0.2">
      <c r="B87" s="2" t="s">
        <v>62</v>
      </c>
      <c r="G87" s="2" t="s">
        <v>69</v>
      </c>
      <c r="I87" s="39">
        <v>0</v>
      </c>
      <c r="K87" s="35" t="s">
        <v>72</v>
      </c>
      <c r="M87" s="98">
        <v>4690</v>
      </c>
      <c r="O87" s="62">
        <f>'Controles ACM'!$I$60</f>
        <v>0.15914050036960137</v>
      </c>
    </row>
    <row r="88" spans="2:15" x14ac:dyDescent="0.2">
      <c r="B88" s="2" t="s">
        <v>63</v>
      </c>
      <c r="G88" s="2" t="s">
        <v>69</v>
      </c>
      <c r="I88" s="37">
        <v>0</v>
      </c>
      <c r="K88" s="35" t="s">
        <v>72</v>
      </c>
      <c r="M88" s="98">
        <v>4851.0000000000009</v>
      </c>
      <c r="O88" s="62">
        <f>'Controles ACM'!$I$60</f>
        <v>0.15914050036960137</v>
      </c>
    </row>
    <row r="89" spans="2:15" x14ac:dyDescent="0.2">
      <c r="I89" s="38"/>
      <c r="K89" s="35"/>
      <c r="M89" s="38"/>
    </row>
    <row r="90" spans="2:15" x14ac:dyDescent="0.2">
      <c r="I90" s="38"/>
      <c r="K90" s="35"/>
      <c r="M90" s="38"/>
    </row>
    <row r="91" spans="2:15" x14ac:dyDescent="0.2">
      <c r="B91" s="23" t="s">
        <v>66</v>
      </c>
      <c r="I91" s="38"/>
      <c r="K91" s="35"/>
      <c r="M91" s="38"/>
    </row>
    <row r="92" spans="2:15" x14ac:dyDescent="0.2">
      <c r="I92" s="38"/>
      <c r="K92" s="35"/>
      <c r="M92" s="38"/>
    </row>
    <row r="93" spans="2:15" x14ac:dyDescent="0.2">
      <c r="B93" s="23" t="s">
        <v>165</v>
      </c>
      <c r="I93" s="38"/>
      <c r="K93" s="35"/>
      <c r="M93" s="38"/>
    </row>
    <row r="94" spans="2:15" x14ac:dyDescent="0.2">
      <c r="B94" s="2" t="s">
        <v>60</v>
      </c>
      <c r="G94" s="2" t="s">
        <v>69</v>
      </c>
      <c r="I94" s="36">
        <v>80</v>
      </c>
      <c r="K94" s="35" t="s">
        <v>73</v>
      </c>
      <c r="M94" s="98">
        <v>79.55</v>
      </c>
      <c r="O94" s="62">
        <f>'Controles ACM'!$I$60</f>
        <v>0.15914050036960137</v>
      </c>
    </row>
    <row r="95" spans="2:15" x14ac:dyDescent="0.2">
      <c r="B95" s="2" t="s">
        <v>61</v>
      </c>
      <c r="G95" s="2" t="s">
        <v>69</v>
      </c>
      <c r="I95" s="39">
        <v>0</v>
      </c>
      <c r="K95" s="35" t="s">
        <v>73</v>
      </c>
      <c r="M95" s="98">
        <v>65.55</v>
      </c>
      <c r="O95" s="62">
        <f>'Controles ACM'!$I$60</f>
        <v>0.15914050036960137</v>
      </c>
    </row>
    <row r="96" spans="2:15" x14ac:dyDescent="0.2">
      <c r="B96" s="2" t="s">
        <v>62</v>
      </c>
      <c r="G96" s="2" t="s">
        <v>69</v>
      </c>
      <c r="I96" s="39">
        <v>0</v>
      </c>
      <c r="K96" s="35" t="s">
        <v>73</v>
      </c>
      <c r="M96" s="98">
        <v>65.55</v>
      </c>
      <c r="O96" s="62">
        <f>'Controles ACM'!$I$60</f>
        <v>0.15914050036960137</v>
      </c>
    </row>
    <row r="97" spans="2:15" x14ac:dyDescent="0.2">
      <c r="B97" s="2" t="s">
        <v>63</v>
      </c>
      <c r="G97" s="2" t="s">
        <v>69</v>
      </c>
      <c r="I97" s="37">
        <v>180</v>
      </c>
      <c r="K97" s="35" t="s">
        <v>73</v>
      </c>
      <c r="M97" s="98">
        <v>65.55</v>
      </c>
      <c r="O97" s="62">
        <f>'Controles ACM'!$I$60</f>
        <v>0.15914050036960137</v>
      </c>
    </row>
    <row r="98" spans="2:15" x14ac:dyDescent="0.2">
      <c r="I98" s="38"/>
      <c r="K98" s="35"/>
      <c r="M98" s="38"/>
    </row>
    <row r="99" spans="2:15" x14ac:dyDescent="0.2">
      <c r="B99" s="23" t="s">
        <v>166</v>
      </c>
      <c r="I99" s="38"/>
      <c r="K99" s="35"/>
      <c r="M99" s="38"/>
    </row>
    <row r="100" spans="2:15" x14ac:dyDescent="0.2">
      <c r="B100" s="2" t="s">
        <v>60</v>
      </c>
      <c r="G100" s="2" t="s">
        <v>69</v>
      </c>
      <c r="I100" s="36">
        <v>0</v>
      </c>
      <c r="K100" s="35" t="s">
        <v>73</v>
      </c>
      <c r="M100" s="98">
        <v>79.55</v>
      </c>
      <c r="O100" s="62">
        <f>'Controles ACM'!$I$60</f>
        <v>0.15914050036960137</v>
      </c>
    </row>
    <row r="101" spans="2:15" x14ac:dyDescent="0.2">
      <c r="B101" s="2" t="s">
        <v>61</v>
      </c>
      <c r="G101" s="2" t="s">
        <v>69</v>
      </c>
      <c r="I101" s="39">
        <v>0</v>
      </c>
      <c r="K101" s="35" t="s">
        <v>73</v>
      </c>
      <c r="M101" s="98">
        <v>65.55</v>
      </c>
      <c r="O101" s="62">
        <f>'Controles ACM'!$I$60</f>
        <v>0.15914050036960137</v>
      </c>
    </row>
    <row r="102" spans="2:15" x14ac:dyDescent="0.2">
      <c r="B102" s="2" t="s">
        <v>62</v>
      </c>
      <c r="G102" s="2" t="s">
        <v>69</v>
      </c>
      <c r="I102" s="39">
        <v>0</v>
      </c>
      <c r="K102" s="35" t="s">
        <v>73</v>
      </c>
      <c r="M102" s="98">
        <v>65.55</v>
      </c>
      <c r="O102" s="62">
        <f>'Controles ACM'!$I$60</f>
        <v>0.15914050036960137</v>
      </c>
    </row>
    <row r="103" spans="2:15" x14ac:dyDescent="0.2">
      <c r="B103" s="2" t="s">
        <v>63</v>
      </c>
      <c r="G103" s="2" t="s">
        <v>69</v>
      </c>
      <c r="I103" s="37">
        <v>0</v>
      </c>
      <c r="K103" s="35" t="s">
        <v>73</v>
      </c>
      <c r="M103" s="98">
        <v>65.55</v>
      </c>
      <c r="O103" s="62">
        <f>'Controles ACM'!$I$60</f>
        <v>0.15914050036960137</v>
      </c>
    </row>
    <row r="104" spans="2:15" x14ac:dyDescent="0.2">
      <c r="I104" s="38"/>
      <c r="K104" s="35"/>
      <c r="M104" s="38"/>
    </row>
    <row r="105" spans="2:15" x14ac:dyDescent="0.2">
      <c r="I105" s="38"/>
      <c r="K105" s="35"/>
      <c r="M105" s="38"/>
    </row>
    <row r="106" spans="2:15" x14ac:dyDescent="0.2">
      <c r="B106" s="23" t="s">
        <v>175</v>
      </c>
      <c r="I106" s="38"/>
      <c r="K106" s="35"/>
      <c r="M106" s="38"/>
    </row>
    <row r="107" spans="2:15" x14ac:dyDescent="0.2">
      <c r="I107" s="38"/>
      <c r="K107" s="35"/>
      <c r="M107" s="38"/>
    </row>
    <row r="108" spans="2:15" x14ac:dyDescent="0.2">
      <c r="B108" s="23" t="s">
        <v>167</v>
      </c>
      <c r="I108" s="38"/>
      <c r="K108" s="35"/>
      <c r="M108" s="38"/>
    </row>
    <row r="109" spans="2:15" x14ac:dyDescent="0.2">
      <c r="B109" s="2" t="s">
        <v>168</v>
      </c>
      <c r="G109" s="2" t="s">
        <v>69</v>
      </c>
      <c r="I109" s="36">
        <v>0</v>
      </c>
      <c r="K109" s="35" t="s">
        <v>72</v>
      </c>
      <c r="M109" s="99">
        <v>6615</v>
      </c>
      <c r="O109" s="62">
        <f>'Controles ACM'!$I$60</f>
        <v>0.15914050036960137</v>
      </c>
    </row>
    <row r="110" spans="2:15" x14ac:dyDescent="0.2">
      <c r="B110" s="2" t="s">
        <v>169</v>
      </c>
      <c r="G110" s="2" t="s">
        <v>69</v>
      </c>
      <c r="I110" s="39">
        <v>0</v>
      </c>
      <c r="K110" s="35" t="s">
        <v>72</v>
      </c>
      <c r="M110" s="99">
        <v>27909.999999999996</v>
      </c>
      <c r="O110" s="62">
        <f>'Controles ACM'!$I$60</f>
        <v>0.15914050036960137</v>
      </c>
    </row>
    <row r="111" spans="2:15" x14ac:dyDescent="0.2">
      <c r="B111" s="2" t="s">
        <v>170</v>
      </c>
      <c r="G111" s="2" t="s">
        <v>69</v>
      </c>
      <c r="I111" s="37">
        <v>0</v>
      </c>
      <c r="K111" s="35" t="s">
        <v>72</v>
      </c>
      <c r="M111" s="99">
        <v>27909.999999999996</v>
      </c>
      <c r="O111" s="62">
        <f>'Controles ACM'!$I$60</f>
        <v>0.15914050036960137</v>
      </c>
    </row>
    <row r="112" spans="2:15" x14ac:dyDescent="0.2">
      <c r="I112" s="38"/>
      <c r="K112" s="35"/>
      <c r="O112" s="62"/>
    </row>
    <row r="113" spans="2:15" x14ac:dyDescent="0.2">
      <c r="B113" s="23" t="s">
        <v>171</v>
      </c>
      <c r="I113" s="38"/>
      <c r="K113" s="35"/>
      <c r="M113" s="38"/>
      <c r="O113" s="62"/>
    </row>
    <row r="114" spans="2:15" x14ac:dyDescent="0.2">
      <c r="B114" s="2" t="s">
        <v>168</v>
      </c>
      <c r="G114" s="2" t="s">
        <v>69</v>
      </c>
      <c r="I114" s="36">
        <v>3</v>
      </c>
      <c r="K114" s="35" t="s">
        <v>72</v>
      </c>
      <c r="M114" s="99">
        <v>6615</v>
      </c>
      <c r="O114" s="62">
        <f>'Controles ACM'!$I$60</f>
        <v>0.15914050036960137</v>
      </c>
    </row>
    <row r="115" spans="2:15" x14ac:dyDescent="0.2">
      <c r="B115" s="2" t="s">
        <v>169</v>
      </c>
      <c r="G115" s="2" t="s">
        <v>69</v>
      </c>
      <c r="I115" s="39">
        <v>0</v>
      </c>
      <c r="K115" s="35" t="s">
        <v>72</v>
      </c>
      <c r="M115" s="99">
        <v>27909.999999999996</v>
      </c>
      <c r="O115" s="62">
        <f>'Controles ACM'!$I$60</f>
        <v>0.15914050036960137</v>
      </c>
    </row>
    <row r="116" spans="2:15" x14ac:dyDescent="0.2">
      <c r="B116" s="2" t="s">
        <v>170</v>
      </c>
      <c r="G116" s="2" t="s">
        <v>69</v>
      </c>
      <c r="I116" s="37">
        <v>0</v>
      </c>
      <c r="K116" s="35" t="s">
        <v>72</v>
      </c>
      <c r="M116" s="99">
        <v>27909.999999999996</v>
      </c>
      <c r="O116" s="62">
        <f>'Controles ACM'!$I$60</f>
        <v>0.15914050036960137</v>
      </c>
    </row>
    <row r="117" spans="2:15" x14ac:dyDescent="0.2">
      <c r="I117" s="38"/>
      <c r="K117" s="35"/>
      <c r="O117" s="62"/>
    </row>
    <row r="118" spans="2:15" x14ac:dyDescent="0.2">
      <c r="B118" s="23" t="s">
        <v>172</v>
      </c>
      <c r="I118" s="38"/>
      <c r="K118" s="35"/>
      <c r="M118" s="38"/>
      <c r="O118" s="62"/>
    </row>
    <row r="119" spans="2:15" x14ac:dyDescent="0.2">
      <c r="B119" s="2" t="s">
        <v>168</v>
      </c>
      <c r="G119" s="2" t="s">
        <v>69</v>
      </c>
      <c r="I119" s="36">
        <v>0</v>
      </c>
      <c r="K119" s="35" t="s">
        <v>72</v>
      </c>
      <c r="M119" s="99">
        <v>27909.999999999996</v>
      </c>
      <c r="O119" s="62">
        <f>'Controles ACM'!$I$60</f>
        <v>0.15914050036960137</v>
      </c>
    </row>
    <row r="120" spans="2:15" x14ac:dyDescent="0.2">
      <c r="B120" s="2" t="s">
        <v>169</v>
      </c>
      <c r="G120" s="2" t="s">
        <v>69</v>
      </c>
      <c r="I120" s="39">
        <v>0</v>
      </c>
      <c r="K120" s="35" t="s">
        <v>72</v>
      </c>
      <c r="M120" s="99">
        <v>27909.999999999996</v>
      </c>
      <c r="O120" s="62">
        <f>'Controles ACM'!$I$60</f>
        <v>0.15914050036960137</v>
      </c>
    </row>
    <row r="121" spans="2:15" x14ac:dyDescent="0.2">
      <c r="B121" s="2" t="s">
        <v>173</v>
      </c>
      <c r="G121" s="2" t="s">
        <v>69</v>
      </c>
      <c r="I121" s="37">
        <v>0</v>
      </c>
      <c r="K121" s="35" t="s">
        <v>72</v>
      </c>
      <c r="M121" s="99">
        <v>27909.999999999996</v>
      </c>
      <c r="O121" s="62">
        <f>'Controles ACM'!$I$60</f>
        <v>0.15914050036960137</v>
      </c>
    </row>
    <row r="122" spans="2:15" x14ac:dyDescent="0.2">
      <c r="I122" s="38"/>
      <c r="K122" s="35"/>
      <c r="O122" s="62"/>
    </row>
    <row r="123" spans="2:15" x14ac:dyDescent="0.2">
      <c r="B123" s="23" t="s">
        <v>174</v>
      </c>
      <c r="I123" s="38"/>
      <c r="K123" s="35"/>
      <c r="M123" s="38"/>
      <c r="O123" s="62"/>
    </row>
    <row r="124" spans="2:15" x14ac:dyDescent="0.2">
      <c r="B124" s="2" t="s">
        <v>168</v>
      </c>
      <c r="G124" s="2" t="s">
        <v>69</v>
      </c>
      <c r="I124" s="36">
        <v>1</v>
      </c>
      <c r="K124" s="35" t="s">
        <v>72</v>
      </c>
      <c r="M124" s="99">
        <v>27909.999999999996</v>
      </c>
      <c r="O124" s="62">
        <f>'Controles ACM'!$I$60</f>
        <v>0.15914050036960137</v>
      </c>
    </row>
    <row r="125" spans="2:15" x14ac:dyDescent="0.2">
      <c r="B125" s="2" t="s">
        <v>169</v>
      </c>
      <c r="G125" s="2" t="s">
        <v>69</v>
      </c>
      <c r="I125" s="39">
        <v>4</v>
      </c>
      <c r="K125" s="35" t="s">
        <v>72</v>
      </c>
      <c r="M125" s="99">
        <v>27909.999999999996</v>
      </c>
      <c r="O125" s="62">
        <f>'Controles ACM'!$I$60</f>
        <v>0.15914050036960137</v>
      </c>
    </row>
    <row r="126" spans="2:15" x14ac:dyDescent="0.2">
      <c r="B126" s="2" t="s">
        <v>173</v>
      </c>
      <c r="G126" s="2" t="s">
        <v>69</v>
      </c>
      <c r="I126" s="37">
        <v>1</v>
      </c>
      <c r="K126" s="35" t="s">
        <v>72</v>
      </c>
      <c r="M126" s="99">
        <v>27909.999999999996</v>
      </c>
      <c r="O126" s="62">
        <f>'Controles ACM'!$I$60</f>
        <v>0.15914050036960137</v>
      </c>
    </row>
    <row r="127" spans="2:15" x14ac:dyDescent="0.2">
      <c r="I127" s="38"/>
      <c r="K127" s="35"/>
      <c r="M127" s="38"/>
    </row>
    <row r="128" spans="2:15" x14ac:dyDescent="0.2">
      <c r="I128" s="38"/>
      <c r="K128" s="35"/>
      <c r="M128" s="38"/>
    </row>
    <row r="129" spans="2:15" x14ac:dyDescent="0.2">
      <c r="B129" s="23" t="s">
        <v>162</v>
      </c>
      <c r="I129" s="38"/>
      <c r="K129" s="35"/>
      <c r="M129" s="38"/>
    </row>
    <row r="130" spans="2:15" x14ac:dyDescent="0.2">
      <c r="I130" s="38"/>
      <c r="K130" s="35"/>
      <c r="M130" s="38"/>
    </row>
    <row r="131" spans="2:15" x14ac:dyDescent="0.2">
      <c r="B131" s="23" t="s">
        <v>167</v>
      </c>
      <c r="I131" s="38"/>
      <c r="K131" s="35"/>
      <c r="M131" s="38"/>
    </row>
    <row r="132" spans="2:15" x14ac:dyDescent="0.2">
      <c r="B132" s="2" t="s">
        <v>168</v>
      </c>
      <c r="G132" s="2" t="s">
        <v>69</v>
      </c>
      <c r="I132" s="36">
        <v>0</v>
      </c>
      <c r="K132" s="35" t="s">
        <v>72</v>
      </c>
      <c r="M132" s="99">
        <v>166</v>
      </c>
      <c r="O132" s="62">
        <f>'Controles ACM'!$I$60</f>
        <v>0.15914050036960137</v>
      </c>
    </row>
    <row r="133" spans="2:15" x14ac:dyDescent="0.2">
      <c r="B133" s="2" t="s">
        <v>169</v>
      </c>
      <c r="G133" s="2" t="s">
        <v>69</v>
      </c>
      <c r="I133" s="39">
        <v>0</v>
      </c>
      <c r="K133" s="35" t="s">
        <v>72</v>
      </c>
      <c r="M133" s="99">
        <v>166</v>
      </c>
      <c r="O133" s="62">
        <f>'Controles ACM'!$I$60</f>
        <v>0.15914050036960137</v>
      </c>
    </row>
    <row r="134" spans="2:15" x14ac:dyDescent="0.2">
      <c r="B134" s="2" t="s">
        <v>170</v>
      </c>
      <c r="G134" s="2" t="s">
        <v>69</v>
      </c>
      <c r="I134" s="37">
        <v>0</v>
      </c>
      <c r="K134" s="35" t="s">
        <v>72</v>
      </c>
      <c r="M134" s="99">
        <v>166</v>
      </c>
      <c r="O134" s="62">
        <f>'Controles ACM'!$I$60</f>
        <v>0.15914050036960137</v>
      </c>
    </row>
    <row r="135" spans="2:15" x14ac:dyDescent="0.2">
      <c r="I135" s="38"/>
      <c r="K135" s="35"/>
      <c r="O135" s="62"/>
    </row>
    <row r="136" spans="2:15" x14ac:dyDescent="0.2">
      <c r="B136" s="23" t="s">
        <v>171</v>
      </c>
      <c r="I136" s="38"/>
      <c r="K136" s="35"/>
      <c r="M136" s="38"/>
      <c r="O136" s="62"/>
    </row>
    <row r="137" spans="2:15" x14ac:dyDescent="0.2">
      <c r="B137" s="2" t="s">
        <v>168</v>
      </c>
      <c r="G137" s="2" t="s">
        <v>69</v>
      </c>
      <c r="I137" s="36">
        <v>0</v>
      </c>
      <c r="K137" s="35" t="s">
        <v>72</v>
      </c>
      <c r="M137" s="99">
        <v>166</v>
      </c>
      <c r="O137" s="62">
        <f>'Controles ACM'!$I$60</f>
        <v>0.15914050036960137</v>
      </c>
    </row>
    <row r="138" spans="2:15" x14ac:dyDescent="0.2">
      <c r="B138" s="2" t="s">
        <v>169</v>
      </c>
      <c r="G138" s="2" t="s">
        <v>69</v>
      </c>
      <c r="I138" s="39">
        <v>0</v>
      </c>
      <c r="K138" s="35" t="s">
        <v>72</v>
      </c>
      <c r="M138" s="99">
        <v>166</v>
      </c>
      <c r="O138" s="62">
        <f>'Controles ACM'!$I$60</f>
        <v>0.15914050036960137</v>
      </c>
    </row>
    <row r="139" spans="2:15" x14ac:dyDescent="0.2">
      <c r="B139" s="2" t="s">
        <v>170</v>
      </c>
      <c r="G139" s="2" t="s">
        <v>69</v>
      </c>
      <c r="I139" s="37">
        <v>0</v>
      </c>
      <c r="K139" s="35" t="s">
        <v>72</v>
      </c>
      <c r="M139" s="99">
        <v>166</v>
      </c>
      <c r="O139" s="62">
        <f>'Controles ACM'!$I$60</f>
        <v>0.15914050036960137</v>
      </c>
    </row>
    <row r="140" spans="2:15" x14ac:dyDescent="0.2">
      <c r="I140" s="38"/>
      <c r="K140" s="35"/>
      <c r="O140" s="62"/>
    </row>
    <row r="141" spans="2:15" x14ac:dyDescent="0.2">
      <c r="B141" s="23" t="s">
        <v>172</v>
      </c>
      <c r="I141" s="38"/>
      <c r="K141" s="35"/>
      <c r="M141" s="38"/>
      <c r="O141" s="62"/>
    </row>
    <row r="142" spans="2:15" x14ac:dyDescent="0.2">
      <c r="B142" s="2" t="s">
        <v>168</v>
      </c>
      <c r="G142" s="2" t="s">
        <v>69</v>
      </c>
      <c r="I142" s="36">
        <v>0</v>
      </c>
      <c r="K142" s="35" t="s">
        <v>72</v>
      </c>
      <c r="M142" s="99">
        <v>166</v>
      </c>
      <c r="O142" s="62">
        <f>'Controles ACM'!$I$60</f>
        <v>0.15914050036960137</v>
      </c>
    </row>
    <row r="143" spans="2:15" x14ac:dyDescent="0.2">
      <c r="B143" s="2" t="s">
        <v>169</v>
      </c>
      <c r="G143" s="2" t="s">
        <v>69</v>
      </c>
      <c r="I143" s="39">
        <v>0</v>
      </c>
      <c r="K143" s="35" t="s">
        <v>72</v>
      </c>
      <c r="M143" s="99">
        <v>166</v>
      </c>
      <c r="O143" s="62">
        <f>'Controles ACM'!$I$60</f>
        <v>0.15914050036960137</v>
      </c>
    </row>
    <row r="144" spans="2:15" x14ac:dyDescent="0.2">
      <c r="B144" s="2" t="s">
        <v>173</v>
      </c>
      <c r="G144" s="2" t="s">
        <v>69</v>
      </c>
      <c r="I144" s="37">
        <v>0</v>
      </c>
      <c r="K144" s="35" t="s">
        <v>72</v>
      </c>
      <c r="M144" s="99">
        <v>166</v>
      </c>
      <c r="O144" s="62">
        <f>'Controles ACM'!$I$60</f>
        <v>0.15914050036960137</v>
      </c>
    </row>
    <row r="145" spans="2:15" x14ac:dyDescent="0.2">
      <c r="I145" s="38"/>
      <c r="K145" s="35"/>
      <c r="O145" s="62"/>
    </row>
    <row r="146" spans="2:15" x14ac:dyDescent="0.2">
      <c r="B146" s="23" t="s">
        <v>174</v>
      </c>
      <c r="I146" s="38"/>
      <c r="K146" s="35"/>
      <c r="M146" s="38"/>
      <c r="O146" s="62"/>
    </row>
    <row r="147" spans="2:15" x14ac:dyDescent="0.2">
      <c r="B147" s="2" t="s">
        <v>168</v>
      </c>
      <c r="G147" s="2" t="s">
        <v>69</v>
      </c>
      <c r="I147" s="36">
        <v>24</v>
      </c>
      <c r="K147" s="35" t="s">
        <v>72</v>
      </c>
      <c r="M147" s="99">
        <v>166</v>
      </c>
      <c r="O147" s="62">
        <f>'Controles ACM'!$I$60</f>
        <v>0.15914050036960137</v>
      </c>
    </row>
    <row r="148" spans="2:15" x14ac:dyDescent="0.2">
      <c r="B148" s="2" t="s">
        <v>169</v>
      </c>
      <c r="G148" s="2" t="s">
        <v>69</v>
      </c>
      <c r="I148" s="39">
        <v>0</v>
      </c>
      <c r="K148" s="35" t="s">
        <v>72</v>
      </c>
      <c r="M148" s="99">
        <v>166</v>
      </c>
      <c r="O148" s="62">
        <f>'Controles ACM'!$I$60</f>
        <v>0.15914050036960137</v>
      </c>
    </row>
    <row r="149" spans="2:15" x14ac:dyDescent="0.2">
      <c r="B149" s="2" t="s">
        <v>173</v>
      </c>
      <c r="G149" s="2" t="s">
        <v>69</v>
      </c>
      <c r="I149" s="37">
        <v>0</v>
      </c>
      <c r="K149" s="35" t="s">
        <v>72</v>
      </c>
      <c r="M149" s="99">
        <v>166</v>
      </c>
      <c r="O149" s="62">
        <f>'Controles ACM'!$I$60</f>
        <v>0.15914050036960137</v>
      </c>
    </row>
    <row r="150" spans="2:15" x14ac:dyDescent="0.2">
      <c r="I150" s="38"/>
      <c r="K150" s="35"/>
      <c r="O150" s="62"/>
    </row>
    <row r="151" spans="2:15" x14ac:dyDescent="0.2">
      <c r="I151" s="38"/>
      <c r="K151" s="35"/>
      <c r="O151" s="62"/>
    </row>
    <row r="152" spans="2:15" x14ac:dyDescent="0.2">
      <c r="I152" s="38"/>
      <c r="K152" s="35"/>
      <c r="O152" s="62"/>
    </row>
    <row r="153" spans="2:15" x14ac:dyDescent="0.2">
      <c r="I153" s="38"/>
      <c r="K153" s="35"/>
      <c r="O153" s="62"/>
    </row>
    <row r="154" spans="2:15" x14ac:dyDescent="0.2">
      <c r="I154" s="38"/>
      <c r="K154" s="35"/>
      <c r="O154" s="62"/>
    </row>
    <row r="155" spans="2:15" x14ac:dyDescent="0.2">
      <c r="I155" s="38"/>
      <c r="K155" s="35"/>
      <c r="O155" s="62"/>
    </row>
    <row r="156" spans="2:15" x14ac:dyDescent="0.2">
      <c r="I156" s="38"/>
      <c r="K156" s="35"/>
      <c r="O156" s="62"/>
    </row>
    <row r="178" spans="9:9" x14ac:dyDescent="0.2">
      <c r="I178" s="64"/>
    </row>
  </sheetData>
  <conditionalFormatting sqref="D8:D9">
    <cfRule type="containsText" dxfId="15" priority="1" operator="containsText" text="niet">
      <formula>NOT(ISERROR(SEARCH("niet",D8)))</formula>
    </cfRule>
    <cfRule type="endsWith" dxfId="14"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7DC44-EDE6-472C-B9EF-9DD5A2A95476}">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109"/>
  </cols>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2:S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2.85546875"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9" s="16" customFormat="1" ht="18" x14ac:dyDescent="0.2">
      <c r="B2" s="16" t="s">
        <v>194</v>
      </c>
    </row>
    <row r="4" spans="1:19" x14ac:dyDescent="0.2">
      <c r="B4" s="23" t="s">
        <v>28</v>
      </c>
      <c r="C4" s="1"/>
      <c r="D4" s="1"/>
    </row>
    <row r="5" spans="1:19" x14ac:dyDescent="0.2">
      <c r="B5" s="94" t="s">
        <v>150</v>
      </c>
      <c r="C5" s="3"/>
      <c r="D5" s="3"/>
      <c r="G5" s="17"/>
      <c r="K5" s="17"/>
    </row>
    <row r="7" spans="1:19" s="6" customFormat="1" x14ac:dyDescent="0.2">
      <c r="B7" s="6" t="s">
        <v>95</v>
      </c>
      <c r="G7" s="6" t="s">
        <v>26</v>
      </c>
      <c r="I7" s="6" t="s">
        <v>27</v>
      </c>
      <c r="K7" s="6" t="s">
        <v>138</v>
      </c>
      <c r="M7" s="6" t="s">
        <v>137</v>
      </c>
      <c r="S7" s="6" t="s">
        <v>183</v>
      </c>
    </row>
    <row r="9" spans="1:19" x14ac:dyDescent="0.2">
      <c r="Q9" s="41"/>
    </row>
    <row r="10" spans="1:19" s="6" customFormat="1" x14ac:dyDescent="0.2">
      <c r="B10" s="6" t="s">
        <v>76</v>
      </c>
    </row>
    <row r="11" spans="1:19" x14ac:dyDescent="0.2">
      <c r="B11" s="23"/>
    </row>
    <row r="12" spans="1:19" x14ac:dyDescent="0.2">
      <c r="A12" s="52"/>
      <c r="B12" s="23" t="s">
        <v>196</v>
      </c>
      <c r="D12" s="43"/>
      <c r="G12" s="42" t="s">
        <v>197</v>
      </c>
      <c r="I12" s="44">
        <v>25235197.996862471</v>
      </c>
      <c r="K12" s="42"/>
      <c r="M12" s="7" t="s">
        <v>216</v>
      </c>
    </row>
    <row r="13" spans="1:19" x14ac:dyDescent="0.2">
      <c r="A13" s="52"/>
      <c r="D13" s="45"/>
      <c r="G13" s="45"/>
      <c r="I13" s="45"/>
      <c r="K13" s="45"/>
    </row>
    <row r="14" spans="1:19" x14ac:dyDescent="0.2">
      <c r="A14" s="52"/>
      <c r="B14" s="2" t="s">
        <v>199</v>
      </c>
      <c r="D14" s="47"/>
      <c r="G14" s="42" t="s">
        <v>197</v>
      </c>
      <c r="I14" s="40">
        <f>SUMPRODUCT(Tarievenvoorstel!I20:I21,Tarievenvoorstel!M20:M21)</f>
        <v>6425733.2689735536</v>
      </c>
      <c r="K14" s="46"/>
    </row>
    <row r="15" spans="1:19" x14ac:dyDescent="0.2">
      <c r="A15" s="52"/>
      <c r="B15" s="2" t="s">
        <v>200</v>
      </c>
      <c r="D15" s="47"/>
      <c r="G15" s="42" t="s">
        <v>197</v>
      </c>
      <c r="I15" s="40">
        <f>SUMPRODUCT(Tarievenvoorstel!I24:I25,Tarievenvoorstel!M24:M25)</f>
        <v>1775967.9993273981</v>
      </c>
      <c r="K15" s="46"/>
    </row>
    <row r="16" spans="1:19" x14ac:dyDescent="0.2">
      <c r="A16" s="52"/>
      <c r="B16" s="2" t="s">
        <v>201</v>
      </c>
      <c r="D16" s="47"/>
      <c r="G16" s="42" t="s">
        <v>197</v>
      </c>
      <c r="I16" s="40">
        <f>SUMPRODUCT(Tarievenvoorstel!I28:I31,Tarievenvoorstel!M28:M31)</f>
        <v>12754116.552405827</v>
      </c>
      <c r="K16" s="46"/>
    </row>
    <row r="17" spans="1:13" x14ac:dyDescent="0.2">
      <c r="A17" s="52"/>
      <c r="B17" s="23" t="s">
        <v>74</v>
      </c>
      <c r="D17" s="47"/>
      <c r="G17" s="42" t="s">
        <v>197</v>
      </c>
      <c r="I17" s="59">
        <f>SUM(I14:I16)</f>
        <v>20955817.820706777</v>
      </c>
      <c r="K17" s="46"/>
    </row>
    <row r="18" spans="1:13" x14ac:dyDescent="0.2">
      <c r="A18" s="52"/>
      <c r="D18" s="42"/>
      <c r="G18" s="45"/>
      <c r="I18" s="48"/>
      <c r="K18" s="45"/>
    </row>
    <row r="19" spans="1:13" x14ac:dyDescent="0.2">
      <c r="A19" s="52"/>
      <c r="B19" s="2" t="s">
        <v>202</v>
      </c>
      <c r="D19" s="49"/>
      <c r="G19" s="42" t="s">
        <v>197</v>
      </c>
      <c r="I19" s="40">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2645564.7813274274</v>
      </c>
      <c r="K19" s="46"/>
    </row>
    <row r="20" spans="1:13" x14ac:dyDescent="0.2">
      <c r="A20" s="52"/>
      <c r="B20" s="2" t="s">
        <v>203</v>
      </c>
      <c r="D20" s="47"/>
      <c r="G20" s="42" t="s">
        <v>197</v>
      </c>
      <c r="I20" s="40">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1633815.3327711592</v>
      </c>
      <c r="K20" s="46"/>
    </row>
    <row r="21" spans="1:13" x14ac:dyDescent="0.2">
      <c r="A21" s="52"/>
      <c r="B21" s="23" t="s">
        <v>75</v>
      </c>
      <c r="D21" s="47"/>
      <c r="G21" s="42" t="s">
        <v>197</v>
      </c>
      <c r="I21" s="59">
        <f>SUM(I19:I20)</f>
        <v>4279380.1140985861</v>
      </c>
      <c r="K21" s="46"/>
    </row>
    <row r="22" spans="1:13" x14ac:dyDescent="0.2">
      <c r="A22" s="52"/>
      <c r="D22" s="42"/>
      <c r="G22" s="45"/>
      <c r="I22" s="48"/>
      <c r="K22" s="45"/>
    </row>
    <row r="23" spans="1:13" x14ac:dyDescent="0.2">
      <c r="A23" s="52"/>
      <c r="B23" s="23" t="s">
        <v>198</v>
      </c>
      <c r="D23" s="47"/>
      <c r="G23" s="42" t="s">
        <v>197</v>
      </c>
      <c r="I23" s="40">
        <f>SUM(I14:I16,I19:I20)</f>
        <v>25235197.934805363</v>
      </c>
      <c r="K23" s="42"/>
    </row>
    <row r="24" spans="1:13" x14ac:dyDescent="0.2">
      <c r="A24" s="52"/>
      <c r="B24" s="23"/>
      <c r="D24" s="47"/>
      <c r="G24" s="42"/>
      <c r="I24" s="93"/>
      <c r="K24" s="42"/>
    </row>
    <row r="25" spans="1:13" x14ac:dyDescent="0.2">
      <c r="A25" s="52"/>
      <c r="B25" s="23" t="s">
        <v>93</v>
      </c>
      <c r="D25" s="47"/>
      <c r="G25" s="42"/>
      <c r="I25" s="40">
        <f>I12-I23</f>
        <v>6.205710768699646E-2</v>
      </c>
      <c r="K25" s="42"/>
    </row>
    <row r="26" spans="1:13" x14ac:dyDescent="0.2">
      <c r="A26" s="52"/>
      <c r="D26" s="47"/>
      <c r="G26" s="42"/>
      <c r="I26" s="50"/>
      <c r="K26" s="42"/>
    </row>
    <row r="27" spans="1:13" x14ac:dyDescent="0.2">
      <c r="A27" s="52"/>
      <c r="B27" s="23" t="s">
        <v>77</v>
      </c>
      <c r="C27" s="51"/>
      <c r="D27" s="51"/>
      <c r="I27" s="26" t="str">
        <f>IF(I23&gt;I12, "TARIEVENVOORSTEL VOLDOET NIET", "TARIEVENVOORSTEL VOLDOET")</f>
        <v>TARIEVENVOORSTEL VOLDOET</v>
      </c>
    </row>
    <row r="28" spans="1:13" x14ac:dyDescent="0.2">
      <c r="A28" s="52"/>
    </row>
    <row r="29" spans="1:13" s="6" customFormat="1" x14ac:dyDescent="0.2">
      <c r="B29" s="6" t="s">
        <v>78</v>
      </c>
    </row>
    <row r="31" spans="1:13" x14ac:dyDescent="0.2">
      <c r="B31" s="2" t="s">
        <v>79</v>
      </c>
      <c r="G31" s="2" t="s">
        <v>69</v>
      </c>
      <c r="I31" s="44">
        <v>644389.01771119062</v>
      </c>
      <c r="M31" s="7" t="s">
        <v>152</v>
      </c>
    </row>
    <row r="33" spans="2:13" x14ac:dyDescent="0.2">
      <c r="B33" s="2" t="s">
        <v>80</v>
      </c>
      <c r="G33" s="2" t="s">
        <v>69</v>
      </c>
      <c r="I33" s="59">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Tarievenvoorstel!I132:I134,Tarievenvoorstel!I137:I139,Tarievenvoorstel!I142:I144,Tarievenvoorstel!I147:I149)</f>
        <v>644389.01771119062</v>
      </c>
    </row>
    <row r="35" spans="2:13" x14ac:dyDescent="0.2">
      <c r="B35" s="2" t="s">
        <v>81</v>
      </c>
      <c r="I35" s="26" t="str">
        <f>IF(I31=I33, "REKENVOLUME VOLDOET", "REKENVOLUME VOLDOET NIET")</f>
        <v>REKENVOLUME VOLDOET</v>
      </c>
    </row>
    <row r="37" spans="2:13" s="6" customFormat="1" x14ac:dyDescent="0.2">
      <c r="B37" s="6" t="s">
        <v>82</v>
      </c>
    </row>
    <row r="38" spans="2:13" x14ac:dyDescent="0.2">
      <c r="M38" s="7"/>
    </row>
    <row r="39" spans="2:13" x14ac:dyDescent="0.2">
      <c r="B39" s="2" t="s">
        <v>204</v>
      </c>
      <c r="G39" s="45" t="s">
        <v>181</v>
      </c>
      <c r="H39" s="47"/>
      <c r="I39" s="53">
        <v>15286507.992850296</v>
      </c>
      <c r="J39" s="54"/>
      <c r="K39" s="45"/>
      <c r="L39" s="47"/>
      <c r="M39" s="42" t="s">
        <v>193</v>
      </c>
    </row>
    <row r="40" spans="2:13" x14ac:dyDescent="0.2">
      <c r="B40" s="2" t="s">
        <v>214</v>
      </c>
      <c r="G40" s="45" t="s">
        <v>181</v>
      </c>
      <c r="H40" s="47"/>
      <c r="I40" s="55">
        <v>982434.03786594758</v>
      </c>
      <c r="J40" s="54"/>
      <c r="K40" s="45"/>
      <c r="L40" s="47"/>
      <c r="M40" s="42" t="s">
        <v>193</v>
      </c>
    </row>
    <row r="41" spans="2:13" x14ac:dyDescent="0.2">
      <c r="B41" s="2" t="s">
        <v>205</v>
      </c>
      <c r="G41" s="45" t="s">
        <v>181</v>
      </c>
      <c r="H41" s="47"/>
      <c r="I41" s="58">
        <f>I39-I40</f>
        <v>14304073.954984348</v>
      </c>
      <c r="J41" s="42"/>
      <c r="K41" s="45"/>
      <c r="L41" s="47"/>
      <c r="M41" s="7"/>
    </row>
    <row r="42" spans="2:13" x14ac:dyDescent="0.2">
      <c r="G42" s="45"/>
      <c r="H42" s="47"/>
      <c r="I42" s="50"/>
      <c r="J42" s="42"/>
      <c r="K42" s="45"/>
      <c r="L42" s="47"/>
    </row>
    <row r="43" spans="2:13" x14ac:dyDescent="0.2">
      <c r="B43" s="2" t="s">
        <v>206</v>
      </c>
      <c r="G43" s="42" t="s">
        <v>197</v>
      </c>
      <c r="H43" s="47"/>
      <c r="I43" s="44">
        <v>20949547.83835515</v>
      </c>
      <c r="J43" s="54"/>
      <c r="K43" s="45"/>
      <c r="L43" s="47"/>
      <c r="M43" s="7" t="s">
        <v>217</v>
      </c>
    </row>
    <row r="44" spans="2:13" x14ac:dyDescent="0.2">
      <c r="B44" s="2" t="s">
        <v>207</v>
      </c>
      <c r="G44" s="42" t="s">
        <v>197</v>
      </c>
      <c r="H44" s="47"/>
      <c r="I44" s="92">
        <f>I40</f>
        <v>982434.03786594758</v>
      </c>
      <c r="J44" s="54"/>
      <c r="K44" s="45"/>
      <c r="L44" s="47"/>
    </row>
    <row r="45" spans="2:13" x14ac:dyDescent="0.2">
      <c r="B45" s="2" t="s">
        <v>208</v>
      </c>
      <c r="G45" s="42" t="s">
        <v>197</v>
      </c>
      <c r="H45" s="47"/>
      <c r="I45" s="58">
        <f>I43-I44</f>
        <v>19967113.800489202</v>
      </c>
      <c r="J45" s="54"/>
      <c r="K45" s="45"/>
      <c r="L45" s="47"/>
    </row>
    <row r="46" spans="2:13" x14ac:dyDescent="0.2">
      <c r="G46" s="45"/>
      <c r="H46" s="47"/>
      <c r="I46" s="50"/>
      <c r="J46" s="54"/>
      <c r="K46" s="45"/>
      <c r="L46" s="47"/>
    </row>
    <row r="47" spans="2:13" x14ac:dyDescent="0.2">
      <c r="B47" s="23" t="s">
        <v>83</v>
      </c>
      <c r="G47" s="45"/>
      <c r="H47" s="47"/>
      <c r="I47" s="56">
        <v>0</v>
      </c>
      <c r="J47" s="54"/>
      <c r="K47" s="45" t="s">
        <v>86</v>
      </c>
      <c r="L47" s="47"/>
    </row>
    <row r="48" spans="2:13" x14ac:dyDescent="0.2">
      <c r="B48" s="23" t="s">
        <v>84</v>
      </c>
      <c r="G48" s="45" t="s">
        <v>87</v>
      </c>
      <c r="H48" s="45"/>
      <c r="I48" s="110">
        <f>((I45/ I41) - 1)*100%</f>
        <v>0.39590398255257409</v>
      </c>
      <c r="J48" s="45"/>
      <c r="K48" s="45" t="s">
        <v>88</v>
      </c>
      <c r="L48" s="45"/>
    </row>
    <row r="49" spans="2:13" x14ac:dyDescent="0.2">
      <c r="B49" s="23" t="s">
        <v>85</v>
      </c>
      <c r="G49" s="45" t="s">
        <v>87</v>
      </c>
      <c r="H49" s="45"/>
      <c r="I49" s="110">
        <f>((I43/I39)-1)*100%</f>
        <v>0.37046000618019059</v>
      </c>
      <c r="J49" s="45"/>
      <c r="K49" s="45" t="s">
        <v>89</v>
      </c>
      <c r="L49" s="45"/>
    </row>
    <row r="51" spans="2:13" s="6" customFormat="1" x14ac:dyDescent="0.2">
      <c r="B51" s="6" t="s">
        <v>184</v>
      </c>
    </row>
    <row r="53" spans="2:13" x14ac:dyDescent="0.2">
      <c r="B53" s="2" t="s">
        <v>209</v>
      </c>
      <c r="G53" s="45" t="s">
        <v>181</v>
      </c>
      <c r="I53" s="53">
        <v>2968054.0993963135</v>
      </c>
      <c r="M53" s="42" t="s">
        <v>193</v>
      </c>
    </row>
    <row r="54" spans="2:13" x14ac:dyDescent="0.2">
      <c r="B54" s="22" t="s">
        <v>220</v>
      </c>
      <c r="G54" s="2" t="s">
        <v>197</v>
      </c>
      <c r="I54" s="55">
        <v>3418575.1272079749</v>
      </c>
      <c r="M54" s="7" t="s">
        <v>218</v>
      </c>
    </row>
    <row r="55" spans="2:13" x14ac:dyDescent="0.2">
      <c r="I55" s="57"/>
      <c r="M55" s="7"/>
    </row>
    <row r="56" spans="2:13" x14ac:dyDescent="0.2">
      <c r="B56" s="2" t="s">
        <v>210</v>
      </c>
      <c r="G56" s="45" t="s">
        <v>181</v>
      </c>
      <c r="I56" s="53">
        <v>748032.72858024761</v>
      </c>
      <c r="M56" s="42" t="s">
        <v>193</v>
      </c>
    </row>
    <row r="57" spans="2:13" x14ac:dyDescent="0.2">
      <c r="B57" s="2" t="s">
        <v>221</v>
      </c>
      <c r="G57" s="2" t="s">
        <v>197</v>
      </c>
      <c r="I57" s="55">
        <v>867075.03129934648</v>
      </c>
      <c r="M57" s="7" t="s">
        <v>219</v>
      </c>
    </row>
    <row r="58" spans="2:13" x14ac:dyDescent="0.2">
      <c r="I58" s="57"/>
    </row>
    <row r="59" spans="2:13" x14ac:dyDescent="0.2">
      <c r="B59" s="23" t="s">
        <v>185</v>
      </c>
      <c r="G59" s="2" t="s">
        <v>87</v>
      </c>
      <c r="I59" s="111">
        <f>((I54/I53)-1)*100%</f>
        <v>0.15179003236608613</v>
      </c>
      <c r="K59" s="2" t="s">
        <v>90</v>
      </c>
    </row>
    <row r="60" spans="2:13" x14ac:dyDescent="0.2">
      <c r="B60" s="23" t="s">
        <v>186</v>
      </c>
      <c r="G60" s="2" t="s">
        <v>87</v>
      </c>
      <c r="I60" s="111">
        <f>((I57/I56)-1)*100%</f>
        <v>0.15914050036960137</v>
      </c>
      <c r="K60" s="2" t="s">
        <v>91</v>
      </c>
    </row>
  </sheetData>
  <conditionalFormatting sqref="I27">
    <cfRule type="cellIs" dxfId="13" priority="1" stopIfTrue="1" operator="equal">
      <formula>"NORMVOLUME VOLDOET NIET"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C8D9"/>
  </sheetPr>
  <dimension ref="A1:B41"/>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2.85546875" style="2" customWidth="1"/>
    <col min="2" max="2" width="142" style="2" bestFit="1" customWidth="1"/>
    <col min="3" max="21" width="12.5703125" style="2" customWidth="1"/>
    <col min="22" max="24" width="2.7109375" style="2" customWidth="1"/>
    <col min="25" max="39" width="13.7109375" style="2" customWidth="1"/>
    <col min="40" max="16384" width="9.140625" style="2"/>
  </cols>
  <sheetData>
    <row r="1" spans="1:2" x14ac:dyDescent="0.2">
      <c r="A1" s="7"/>
    </row>
    <row r="2" spans="1:2" s="16" customFormat="1" ht="18" x14ac:dyDescent="0.2">
      <c r="B2" s="16" t="s">
        <v>96</v>
      </c>
    </row>
    <row r="4" spans="1:2" s="6" customFormat="1" x14ac:dyDescent="0.2">
      <c r="B4" s="6" t="s">
        <v>102</v>
      </c>
    </row>
    <row r="6" spans="1:2" x14ac:dyDescent="0.2">
      <c r="B6" s="23" t="s">
        <v>97</v>
      </c>
    </row>
    <row r="7" spans="1:2" x14ac:dyDescent="0.2">
      <c r="B7" s="2" t="s">
        <v>98</v>
      </c>
    </row>
    <row r="8" spans="1:2" ht="36" customHeight="1" x14ac:dyDescent="0.2">
      <c r="B8" s="98" t="s">
        <v>233</v>
      </c>
    </row>
    <row r="9" spans="1:2" x14ac:dyDescent="0.2">
      <c r="B9" s="2" t="s">
        <v>176</v>
      </c>
    </row>
    <row r="10" spans="1:2" ht="36" customHeight="1" x14ac:dyDescent="0.2">
      <c r="B10" s="98" t="s">
        <v>233</v>
      </c>
    </row>
    <row r="12" spans="1:2" x14ac:dyDescent="0.2">
      <c r="B12" s="23" t="s">
        <v>100</v>
      </c>
    </row>
    <row r="13" spans="1:2" x14ac:dyDescent="0.2">
      <c r="B13" s="2" t="s">
        <v>98</v>
      </c>
    </row>
    <row r="14" spans="1:2" ht="36" customHeight="1" x14ac:dyDescent="0.2">
      <c r="B14" s="98" t="s">
        <v>233</v>
      </c>
    </row>
    <row r="15" spans="1:2" x14ac:dyDescent="0.2">
      <c r="B15" s="2" t="s">
        <v>176</v>
      </c>
    </row>
    <row r="16" spans="1:2" ht="36" customHeight="1" x14ac:dyDescent="0.2">
      <c r="B16" s="98" t="s">
        <v>233</v>
      </c>
    </row>
    <row r="18" spans="2:2" x14ac:dyDescent="0.2">
      <c r="B18" s="23" t="s">
        <v>101</v>
      </c>
    </row>
    <row r="19" spans="2:2" x14ac:dyDescent="0.2">
      <c r="B19" s="2" t="s">
        <v>98</v>
      </c>
    </row>
    <row r="20" spans="2:2" ht="36" customHeight="1" x14ac:dyDescent="0.2">
      <c r="B20" s="98" t="s">
        <v>233</v>
      </c>
    </row>
    <row r="21" spans="2:2" x14ac:dyDescent="0.2">
      <c r="B21" s="2" t="s">
        <v>176</v>
      </c>
    </row>
    <row r="22" spans="2:2" ht="36" customHeight="1" x14ac:dyDescent="0.2">
      <c r="B22" s="98" t="s">
        <v>233</v>
      </c>
    </row>
    <row r="23" spans="2:2" x14ac:dyDescent="0.2">
      <c r="B23" s="4"/>
    </row>
    <row r="24" spans="2:2" s="6" customFormat="1" x14ac:dyDescent="0.2">
      <c r="B24" s="6" t="s">
        <v>115</v>
      </c>
    </row>
    <row r="26" spans="2:2" x14ac:dyDescent="0.2">
      <c r="B26" s="2" t="s">
        <v>103</v>
      </c>
    </row>
    <row r="27" spans="2:2" ht="36" customHeight="1" x14ac:dyDescent="0.2">
      <c r="B27" s="98" t="s">
        <v>233</v>
      </c>
    </row>
    <row r="28" spans="2:2" x14ac:dyDescent="0.2">
      <c r="B28" s="2" t="s">
        <v>104</v>
      </c>
    </row>
    <row r="29" spans="2:2" ht="36" customHeight="1" x14ac:dyDescent="0.2">
      <c r="B29" s="98" t="s">
        <v>233</v>
      </c>
    </row>
    <row r="30" spans="2:2" x14ac:dyDescent="0.2">
      <c r="B30" s="2" t="s">
        <v>105</v>
      </c>
    </row>
    <row r="31" spans="2:2" ht="36" customHeight="1" x14ac:dyDescent="0.2">
      <c r="B31" s="98" t="s">
        <v>233</v>
      </c>
    </row>
    <row r="32" spans="2:2" x14ac:dyDescent="0.2">
      <c r="B32" s="4"/>
    </row>
    <row r="33" spans="2:2" s="6" customFormat="1" x14ac:dyDescent="0.2">
      <c r="B33" s="6" t="s">
        <v>106</v>
      </c>
    </row>
    <row r="36" spans="2:2" ht="45" customHeight="1" x14ac:dyDescent="0.2">
      <c r="B36" s="98" t="s">
        <v>233</v>
      </c>
    </row>
    <row r="38" spans="2:2" s="6" customFormat="1" x14ac:dyDescent="0.2">
      <c r="B38" s="6" t="s">
        <v>0</v>
      </c>
    </row>
    <row r="41" spans="2:2" ht="45" customHeight="1" x14ac:dyDescent="0.2">
      <c r="B41" s="98" t="s">
        <v>234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07B1245380EA4DB72A5E3322694894" ma:contentTypeVersion="15" ma:contentTypeDescription="Een nieuw document maken." ma:contentTypeScope="" ma:versionID="112b0b83bf9616bfc9e2d62f4ce91840">
  <xsd:schema xmlns:xsd="http://www.w3.org/2001/XMLSchema" xmlns:xs="http://www.w3.org/2001/XMLSchema" xmlns:p="http://schemas.microsoft.com/office/2006/metadata/properties" xmlns:ns2="e44d19d8-2882-4b0b-9b02-f9b842fa5582" xmlns:ns3="bb1ac6e6-ebfd-49a3-b126-380e3d655e2e" targetNamespace="http://schemas.microsoft.com/office/2006/metadata/properties" ma:root="true" ma:fieldsID="6e803bfb740864174305377466ab7d54" ns2:_="" ns3:_="">
    <xsd:import namespace="e44d19d8-2882-4b0b-9b02-f9b842fa5582"/>
    <xsd:import namespace="bb1ac6e6-ebfd-49a3-b126-380e3d655e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19d8-2882-4b0b-9b02-f9b842fa55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2db525fe-0a0a-4e92-805c-edaf83f7c904"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1ac6e6-ebfd-49a3-b126-380e3d655e2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e57c4c17-114f-4034-ba59-9fe8fa7ff45d}" ma:internalName="TaxCatchAll" ma:showField="CatchAllData" ma:web="bb1ac6e6-ebfd-49a3-b126-380e3d655e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44d19d8-2882-4b0b-9b02-f9b842fa5582">
      <Terms xmlns="http://schemas.microsoft.com/office/infopath/2007/PartnerControls"/>
    </lcf76f155ced4ddcb4097134ff3c332f>
    <TaxCatchAll xmlns="bb1ac6e6-ebfd-49a3-b126-380e3d655e2e" xsi:nil="true"/>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D868B230-0385-423F-8A79-284129A7D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4d19d8-2882-4b0b-9b02-f9b842fa5582"/>
    <ds:schemaRef ds:uri="bb1ac6e6-ebfd-49a3-b126-380e3d655e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AB9D1-B815-4B0E-93E7-4496A7FE99F6}">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44d19d8-2882-4b0b-9b02-f9b842fa5582"/>
    <ds:schemaRef ds:uri="bb1ac6e6-ebfd-49a3-b126-380e3d655e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Titelblad</vt:lpstr>
      <vt:lpstr>Toelichting</vt:lpstr>
      <vt:lpstr>Bronnen en toepassingen</vt:lpstr>
      <vt:lpstr>Contactgegevens</vt:lpstr>
      <vt:lpstr>Tarievenvoorstel</vt:lpstr>
      <vt:lpstr>Berekeningen --&gt;</vt:lpstr>
      <vt:lpstr>Controles ACM</vt:lpstr>
      <vt:lpstr>Overig --&gt;</vt:lpstr>
      <vt:lpstr>Toelichting controle tarieven</vt:lpstr>
      <vt:lpstr>Richtlijn controle tarieven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2022-10-05T08:49:44Z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0x0101001F07B1245380EA4DB72A5E3322694894</vt:lpwstr>
  </property>
  <property fmtid="{D5CDD505-2E9C-101B-9397-08002B2CF9AE}" pid="3" name="MediaServiceImageTags">
    <vt:lpwstr/>
  </property>
</Properties>
</file>