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P:\"/>
    </mc:Choice>
  </mc:AlternateContent>
  <xr:revisionPtr revIDLastSave="0" documentId="8_{65B41BF9-9BEE-48FE-A4E0-8F746BE4225F}" xr6:coauthVersionLast="47" xr6:coauthVersionMax="47" xr10:uidLastSave="{00000000-0000-0000-0000-000000000000}"/>
  <bookViews>
    <workbookView xWindow="1170" yWindow="1170" windowWidth="21600" windowHeight="11385" tabRatio="878" xr2:uid="{00000000-000D-0000-FFFF-FFFF00000000}"/>
  </bookViews>
  <sheets>
    <sheet name="Titelblad" sheetId="9" r:id="rId1"/>
    <sheet name="Toelichting" sheetId="10" r:id="rId2"/>
    <sheet name="Bronnen en toepassingen" sheetId="11" r:id="rId3"/>
    <sheet name="Input --&gt;" sheetId="13" r:id="rId4"/>
    <sheet name="Contactgegevens" sheetId="32" r:id="rId5"/>
    <sheet name="Tarievenvoorstel" sheetId="18" r:id="rId6"/>
    <sheet name="Deelmarktgrenzen Transport" sheetId="30" r:id="rId7"/>
    <sheet name="Elementen EAV tarieven" sheetId="31" r:id="rId8"/>
    <sheet name="Berekeningen --&gt;" sheetId="15" r:id="rId9"/>
    <sheet name="Controles ACM" sheetId="24" r:id="rId10"/>
    <sheet name="Overig --&gt;" sheetId="25" r:id="rId11"/>
    <sheet name="Toelichting bij tarieven" sheetId="21" r:id="rId12"/>
    <sheet name="Richtlijn controle tarieven" sheetId="27" r:id="rId13"/>
  </sheets>
  <externalReferences>
    <externalReference r:id="rId14"/>
  </externalReferences>
  <definedNames>
    <definedName name="Lijst_cat_PAV">'[1]Categorie-indeling AD'!$B$26:$B$33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97" i="18" l="1"/>
  <c r="O96" i="18"/>
  <c r="O95" i="18"/>
  <c r="O94" i="18"/>
  <c r="O93" i="18"/>
  <c r="O92" i="18"/>
  <c r="O91" i="18"/>
  <c r="Q188" i="18" l="1"/>
  <c r="Q187" i="18"/>
  <c r="Q186" i="18"/>
  <c r="Q185" i="18"/>
  <c r="Q184" i="18"/>
  <c r="Q183" i="18"/>
  <c r="Q182" i="18"/>
  <c r="Q181" i="18"/>
  <c r="Q180" i="18"/>
  <c r="Q179" i="18"/>
  <c r="Q178" i="18"/>
  <c r="Q177" i="18"/>
  <c r="Q174" i="18"/>
  <c r="Q173" i="18"/>
  <c r="Q172" i="18"/>
  <c r="Q171" i="18"/>
  <c r="Q170" i="18"/>
  <c r="Q169" i="18"/>
  <c r="Q168" i="18"/>
  <c r="Q167" i="18"/>
  <c r="Q166" i="18"/>
  <c r="Q165" i="18"/>
  <c r="Q164" i="18"/>
  <c r="Q163" i="18"/>
  <c r="Q162" i="18"/>
  <c r="Q161" i="18"/>
  <c r="Q160" i="18"/>
  <c r="Q159" i="18"/>
  <c r="Q156" i="18"/>
  <c r="Q155" i="18"/>
  <c r="Q154" i="18"/>
  <c r="Q153" i="18"/>
  <c r="Q152" i="18"/>
  <c r="Q151" i="18"/>
  <c r="Q150" i="18"/>
  <c r="Q147" i="18"/>
  <c r="Q143" i="18"/>
  <c r="Q142" i="18"/>
  <c r="Q141" i="18"/>
  <c r="Q138" i="18"/>
  <c r="Q137" i="18"/>
  <c r="Q136" i="18"/>
  <c r="Q135" i="18"/>
  <c r="Q134" i="18"/>
  <c r="Q133" i="18"/>
  <c r="Q132" i="18"/>
  <c r="Q131" i="18"/>
  <c r="Q130" i="18"/>
  <c r="Q129" i="18"/>
  <c r="Q128" i="18"/>
  <c r="Q127" i="18"/>
  <c r="Q126" i="18"/>
  <c r="Q125" i="18"/>
  <c r="Q124" i="18"/>
  <c r="Q123" i="18"/>
  <c r="Q120" i="18"/>
  <c r="Q119" i="18"/>
  <c r="Q118" i="18"/>
  <c r="Q117" i="18"/>
  <c r="Q116" i="18"/>
  <c r="Q115" i="18"/>
  <c r="Q114" i="18"/>
  <c r="Q111" i="18"/>
  <c r="B55" i="31"/>
  <c r="B56" i="31"/>
  <c r="B57" i="31"/>
  <c r="B58" i="31"/>
  <c r="I21" i="24"/>
  <c r="I35" i="24" l="1"/>
  <c r="B52" i="31"/>
  <c r="B53" i="31"/>
  <c r="B54" i="31"/>
  <c r="B12" i="31" l="1"/>
  <c r="I37" i="24" l="1"/>
  <c r="C36" i="31" l="1"/>
  <c r="G36" i="31" s="1"/>
  <c r="B36" i="31"/>
  <c r="C42" i="31" l="1"/>
  <c r="C43" i="31"/>
  <c r="C44" i="31"/>
  <c r="C45" i="31"/>
  <c r="C46" i="31"/>
  <c r="C47" i="31"/>
  <c r="C48" i="31"/>
  <c r="C49" i="31"/>
  <c r="C50" i="31"/>
  <c r="C51" i="31"/>
  <c r="C52" i="31"/>
  <c r="C53" i="31"/>
  <c r="C54" i="31"/>
  <c r="C55" i="31"/>
  <c r="C56" i="31"/>
  <c r="C57" i="31"/>
  <c r="C58" i="31"/>
  <c r="C41" i="31"/>
  <c r="C13" i="31"/>
  <c r="C14" i="31"/>
  <c r="C15" i="31"/>
  <c r="C16" i="31"/>
  <c r="C17" i="31"/>
  <c r="C18" i="31"/>
  <c r="C21" i="31"/>
  <c r="C22" i="31"/>
  <c r="C23" i="31"/>
  <c r="C24" i="31"/>
  <c r="C25" i="31"/>
  <c r="C26" i="31"/>
  <c r="C27" i="31"/>
  <c r="C28" i="31"/>
  <c r="C29" i="31"/>
  <c r="C30" i="31"/>
  <c r="C31" i="31"/>
  <c r="C32" i="31"/>
  <c r="C33" i="31"/>
  <c r="C34" i="31"/>
  <c r="C35" i="31"/>
  <c r="C12" i="31"/>
  <c r="C11" i="31"/>
  <c r="B17" i="31"/>
  <c r="B18" i="31"/>
  <c r="B21" i="31"/>
  <c r="B22" i="31"/>
  <c r="B23" i="31"/>
  <c r="B24" i="31"/>
  <c r="B25" i="31"/>
  <c r="B26" i="31"/>
  <c r="B27" i="31"/>
  <c r="B28" i="31"/>
  <c r="B29" i="31"/>
  <c r="B30" i="31"/>
  <c r="B31" i="31"/>
  <c r="B32" i="31"/>
  <c r="B33" i="31"/>
  <c r="B34" i="31"/>
  <c r="B35" i="31"/>
  <c r="B13" i="31"/>
  <c r="B14" i="31"/>
  <c r="B15" i="31"/>
  <c r="B16" i="31"/>
  <c r="B11" i="31"/>
  <c r="G26" i="31" l="1"/>
  <c r="G14" i="31"/>
  <c r="G12" i="31"/>
  <c r="G24" i="31"/>
  <c r="G21" i="31"/>
  <c r="G18" i="31"/>
  <c r="G58" i="31"/>
  <c r="G57" i="31"/>
  <c r="G56" i="31"/>
  <c r="G55" i="31"/>
  <c r="G54" i="31"/>
  <c r="G53" i="31"/>
  <c r="G52" i="31"/>
  <c r="G51" i="31"/>
  <c r="G50" i="31"/>
  <c r="G49" i="31"/>
  <c r="G48" i="31"/>
  <c r="G47" i="31"/>
  <c r="G46" i="31"/>
  <c r="G45" i="31"/>
  <c r="G44" i="31"/>
  <c r="G43" i="31"/>
  <c r="G42" i="31"/>
  <c r="G41" i="31"/>
  <c r="B51" i="31"/>
  <c r="B50" i="31"/>
  <c r="B49" i="31"/>
  <c r="B48" i="31"/>
  <c r="B47" i="31"/>
  <c r="B46" i="31"/>
  <c r="B45" i="31"/>
  <c r="B44" i="31"/>
  <c r="B43" i="31"/>
  <c r="B42" i="31"/>
  <c r="B41" i="31"/>
  <c r="G35" i="31"/>
  <c r="G34" i="31"/>
  <c r="G33" i="31"/>
  <c r="G32" i="31"/>
  <c r="G31" i="31"/>
  <c r="G30" i="31"/>
  <c r="G29" i="31"/>
  <c r="G28" i="31"/>
  <c r="G27" i="31"/>
  <c r="G23" i="31"/>
  <c r="G22" i="31"/>
  <c r="G17" i="31"/>
  <c r="G16" i="31"/>
  <c r="G25" i="31" l="1"/>
  <c r="G11" i="31"/>
  <c r="G13" i="31"/>
  <c r="G15" i="31"/>
  <c r="I18" i="24"/>
  <c r="I16" i="24"/>
  <c r="I15" i="24"/>
  <c r="I22" i="24"/>
  <c r="Q88" i="18"/>
  <c r="Q87" i="18"/>
  <c r="Q72" i="18"/>
  <c r="Q81" i="18"/>
  <c r="Q66" i="18"/>
  <c r="Q60" i="18"/>
  <c r="Q54" i="18"/>
  <c r="Q46" i="18"/>
  <c r="Q41" i="18"/>
  <c r="Q36" i="18"/>
  <c r="Q31" i="18"/>
  <c r="Q26" i="18"/>
  <c r="Q21" i="18"/>
  <c r="I23" i="24" l="1"/>
  <c r="I17" i="24"/>
  <c r="I25" i="24" s="1"/>
  <c r="I43" i="24"/>
  <c r="I29" i="24" l="1"/>
  <c r="I27" i="24"/>
  <c r="D10" i="18" s="1"/>
  <c r="I19" i="24"/>
  <c r="D8" i="18" l="1"/>
  <c r="I46" i="24" l="1"/>
  <c r="I47" i="24" l="1"/>
  <c r="I50" i="24" s="1"/>
  <c r="Q96" i="18" l="1"/>
  <c r="Q92" i="18"/>
  <c r="Q84" i="18"/>
  <c r="Q74" i="18"/>
  <c r="Q67" i="18"/>
  <c r="Q57" i="18"/>
  <c r="Q47" i="18"/>
  <c r="Q37" i="18"/>
  <c r="Q27" i="18"/>
  <c r="Q95" i="18"/>
  <c r="Q91" i="18"/>
  <c r="Q73" i="18"/>
  <c r="Q63" i="18"/>
  <c r="Q56" i="18"/>
  <c r="Q43" i="18"/>
  <c r="Q33" i="18"/>
  <c r="Q23" i="18"/>
  <c r="Q83" i="18"/>
  <c r="Q94" i="18"/>
  <c r="Q105" i="18"/>
  <c r="Q82" i="18"/>
  <c r="Q69" i="18"/>
  <c r="Q62" i="18"/>
  <c r="Q55" i="18"/>
  <c r="Q42" i="18"/>
  <c r="Q32" i="18"/>
  <c r="Q22" i="18"/>
  <c r="Q97" i="18"/>
  <c r="Q93" i="18"/>
  <c r="Q104" i="18"/>
  <c r="Q75" i="18"/>
  <c r="Q68" i="18"/>
  <c r="Q61" i="18"/>
  <c r="Q48" i="18"/>
  <c r="Q38" i="18"/>
  <c r="Q28" i="18"/>
  <c r="D9" i="18"/>
  <c r="B44" i="10" l="1"/>
  <c r="B32" i="10" l="1"/>
  <c r="B39" i="10" s="1"/>
  <c r="B33" i="10" l="1"/>
  <c r="B34" i="10" l="1"/>
  <c r="B38"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38" authorId="0" shapeId="0" xr:uid="{00000000-0006-0000-0100-000001000000}">
      <text>
        <r>
          <rPr>
            <sz val="8"/>
            <color indexed="81"/>
            <rFont val="Tahoma"/>
            <family val="2"/>
          </rPr>
          <t xml:space="preserve">In alle gevallen dient een (groep van) roze cel(len) voorzien te zijn van een opmerking die uitlegt wat er specifiek zo bijzonder is aan deze roze cellen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Kruijswijk, Emma</author>
  </authors>
  <commentList>
    <comment ref="I33" authorId="0" shapeId="0" xr:uid="{62C22380-AB40-43D8-B5B5-4799BB3FE8A0}">
      <text>
        <r>
          <rPr>
            <sz val="9"/>
            <color indexed="81"/>
            <rFont val="Tahoma"/>
            <family val="2"/>
          </rPr>
          <t xml:space="preserve">Totaal rekenvolume = rekenvolume TD conform SO bestand + gewijzigde rekenvolume AD
</t>
        </r>
      </text>
    </comment>
  </commentList>
</comments>
</file>

<file path=xl/sharedStrings.xml><?xml version="1.0" encoding="utf-8"?>
<sst xmlns="http://schemas.openxmlformats.org/spreadsheetml/2006/main" count="728" uniqueCount="326">
  <si>
    <t>Tarievenmodule transporttarieven 2023 Elektriciteit</t>
  </si>
  <si>
    <t>Over dit bestand</t>
  </si>
  <si>
    <t>Zaaknummer</t>
  </si>
  <si>
    <t xml:space="preserve">ACM/22/176488 </t>
  </si>
  <si>
    <t>Titel</t>
  </si>
  <si>
    <t>Tarievenmodule Stedin elektriciteit 2023</t>
  </si>
  <si>
    <t>Ondertitel</t>
  </si>
  <si>
    <t>Hoort bij besluit(en):</t>
  </si>
  <si>
    <t>Tarievenbesluit</t>
  </si>
  <si>
    <t>Hoort bij onderzoek/publicatie ACM:</t>
  </si>
  <si>
    <t>Kenmerk besluit(en)</t>
  </si>
  <si>
    <t>Samenhang met andere rekenbestanden</t>
  </si>
  <si>
    <t>TI-berekening regionale netbeheerders elektriciteit 2023</t>
  </si>
  <si>
    <t>Overig opmerkingen</t>
  </si>
  <si>
    <t>Over de status van dit bestand</t>
  </si>
  <si>
    <t>Definitief? (j/n)</t>
  </si>
  <si>
    <t>Nee</t>
  </si>
  <si>
    <t>Publicatie? (j/n)</t>
  </si>
  <si>
    <t>Definitieve versie wordt gepubliceerd</t>
  </si>
  <si>
    <t>Juridisch integraal onderdeel van bovenstaande besluit(en) (j/n)?</t>
  </si>
  <si>
    <t>Definitieve versie is juridisch integraal onderdeel van bovenstaand besluit</t>
  </si>
  <si>
    <t>Bevat bedrijfsvertrouwelijke gegevens? (j/n)</t>
  </si>
  <si>
    <t>Opmerkingen openbare versiegeschiedenis</t>
  </si>
  <si>
    <t>Disclaimer</t>
  </si>
  <si>
    <t>Dit bestand maakt geen onderdeel uit van een besluit door ACM. Dit bestand is om die reden niet op zichzelf appellabel. Mogelijkheden ten aanzien van bezwaar en beroep zijn opgenomen in het besluit.</t>
  </si>
  <si>
    <t>Toelichting bij dit bestand</t>
  </si>
  <si>
    <t>Toelichting bij de werking van dit model</t>
  </si>
  <si>
    <t>Dit Excel-bestand is bedoelt voor de tarievenvoorstellen voor het jaar 2023 voor de regionale netbeheerders elektriciteit.</t>
  </si>
  <si>
    <t>In dit bestand worden per netbeheerder de rekenvolumes en tarieven gepresenteerd.</t>
  </si>
  <si>
    <t>Deze berekeningen maken onderdeel uit van de tarievenbesluiten elektriciteit 2023.</t>
  </si>
  <si>
    <t>Schematische weergave en/of inhoudsopgave van de werking van dit model</t>
  </si>
  <si>
    <t>Legenda voor gebruik van celkleuren en tabkleuren</t>
  </si>
  <si>
    <t>Celkleur getallen</t>
  </si>
  <si>
    <t>Beschrijving</t>
  </si>
  <si>
    <t>Data en input (vermeld de bron); bij een dataverzoek: in te vullen velden</t>
  </si>
  <si>
    <t>Waarde die zonder berekening wordt overgenomen uit een andere cel</t>
  </si>
  <si>
    <t>Berekende waarde</t>
  </si>
  <si>
    <t>Berekende waarde die wordt opgehaald op een ander tabblad, incl. eindresultaat van berekening</t>
  </si>
  <si>
    <t>Cel is niet van toepassing (dus leeg, niet nul), maar er wordt door een formule wel naar verwezen</t>
  </si>
  <si>
    <t>Bijzonderheden:</t>
  </si>
  <si>
    <t>Waarde of berekening die speciale aandacht vraagt (zet toelichting in opmerking)</t>
  </si>
  <si>
    <t>Ingevoerde waarde of berekening die nog niet juist is (indien van toepassing)</t>
  </si>
  <si>
    <t>Eventueel te gebruiken:</t>
  </si>
  <si>
    <t>Bij een dataverzoek zijn door ACM vóóringevulde velden (bijv. rekenvolume) in een wit veld geplaatst</t>
  </si>
  <si>
    <t>Een kader kan worden gebruikt om aan te geven dat een bepaald veld input bevat, maar dit deze input automatisch wordt ingeladen door middel van een macro (dus NIET handmatig in te vullen)</t>
  </si>
  <si>
    <t>Grijze cijfers geven de uitkomt van een check berekening; dit is geen resultaat waarmee verder wordt gerekend</t>
  </si>
  <si>
    <t>Tabkleur</t>
  </si>
  <si>
    <t>Tabbladen die het model vormen</t>
  </si>
  <si>
    <t>Resultaat</t>
  </si>
  <si>
    <t>Tabblad met resultaten/output</t>
  </si>
  <si>
    <t>Data</t>
  </si>
  <si>
    <t>Tabblad met input</t>
  </si>
  <si>
    <t>Berekening</t>
  </si>
  <si>
    <t>Tabblad met berekeningen</t>
  </si>
  <si>
    <t>Tabblad dat als geheel nog onjuist of niet up to date is</t>
  </si>
  <si>
    <t>Tabbladen ten behoeve van begrip</t>
  </si>
  <si>
    <t>Input --&gt;</t>
  </si>
  <si>
    <t>Leeg tabblad dat wordt gebruikt als index/markering voor een serie tabbladen (kleur: licht grijs)</t>
  </si>
  <si>
    <t>Toelichting</t>
  </si>
  <si>
    <t>Gestandaardiseerde tabbladen, omvat tenminste: 'Titelblad', 'Toelichting' en 'Bronnen en functies' (kleur: ACM-lichtpaars)</t>
  </si>
  <si>
    <t>Bronnenoverzicht en specifieke toepassingen</t>
  </si>
  <si>
    <t>Bronnenoverzicht</t>
  </si>
  <si>
    <t>In onderstaand overzicht houdt ACM bij welke bronnen gebruikt zijn voor de data en berekeningen in dit bestand.</t>
  </si>
  <si>
    <t>Ieder inputblad heeft een kolom 'bronverwijzing', waarin gebruikte bronnen met een verkorte naam worden aangeduid. Deze bronnen worden verder toegelicht in deze tabel.</t>
  </si>
  <si>
    <t>Nr.</t>
  </si>
  <si>
    <t xml:space="preserve">Verkorte naam </t>
  </si>
  <si>
    <t>Naam bestand extern</t>
  </si>
  <si>
    <t>Aanvullende gegevens bestand extern</t>
  </si>
  <si>
    <t>Zoals gebruikt in dit bestand</t>
  </si>
  <si>
    <t>Exacte bestandsnaam</t>
  </si>
  <si>
    <t>Datum ontvangst, versie nr., opmerkingen</t>
  </si>
  <si>
    <t>SO bestand</t>
  </si>
  <si>
    <t>SO bestand Regionale Netbeheerders Elektriciteit 2022-2026</t>
  </si>
  <si>
    <t>https://www.acm.nl/nl/publicaties/x-factorberekening-regionale-netbeheerders-elektriciteit-2022-2026</t>
  </si>
  <si>
    <t>Gewijzigde RV AD Stedin</t>
  </si>
  <si>
    <t>Tarievenbesluit Stedin elektriciteit 2022</t>
  </si>
  <si>
    <t>https://www.acm.nl/nl/publicaties/tarievenbesluit-stedin-elektriciteit-2022</t>
  </si>
  <si>
    <t>TI-berekening RNB-E 2023</t>
  </si>
  <si>
    <t>Berekening totale inkomsten regionale netbeheerders elektriciteit 2022</t>
  </si>
  <si>
    <t>Contactgegevens</t>
  </si>
  <si>
    <t>Invuldatum</t>
  </si>
  <si>
    <t xml:space="preserve"> 29-09-2022</t>
  </si>
  <si>
    <t>Code bedrijf</t>
  </si>
  <si>
    <t>Naam bedrijf</t>
  </si>
  <si>
    <t>Stedin Netbeheer B.V.</t>
  </si>
  <si>
    <t>Adres</t>
  </si>
  <si>
    <t>Blaak 8</t>
  </si>
  <si>
    <t>Postcode</t>
  </si>
  <si>
    <t xml:space="preserve">3000 BN </t>
  </si>
  <si>
    <t>Plaats</t>
  </si>
  <si>
    <t>Rotterdam</t>
  </si>
  <si>
    <t>Contactpersoon</t>
  </si>
  <si>
    <t>Telefoonnummer</t>
  </si>
  <si>
    <t>E-mailadres</t>
  </si>
  <si>
    <t>Contactgegevens ACM</t>
  </si>
  <si>
    <t>ACM</t>
  </si>
  <si>
    <t>Postbus 16326</t>
  </si>
  <si>
    <t>2500 BH  Den Haag</t>
  </si>
  <si>
    <t>Telefoonnummer: 070 - 72 22 000</t>
  </si>
  <si>
    <t>E-mailadres: codatahelpdesk@acm.nl</t>
  </si>
  <si>
    <t>Dit bestand is een concept. Aan dit bestand kunnen geen rechten worden ontleend</t>
  </si>
  <si>
    <t>Dit conceptbestand maakt geen onderdeel uit van een besluit door ACM. Dit bestand is om die reden niet op zichzelf appellabel. Mogelijkheden ten aanzien van bezwaar en beroep zijn opgenomen in het besluit.</t>
  </si>
  <si>
    <t>Tarievenvoorstel 2023</t>
  </si>
  <si>
    <t>Beschrijving gegevens</t>
  </si>
  <si>
    <t>Op dit blad wordt door de regionale netbeheerder een voorstel gedaan voor de transport- en aansluittarieven 2023.</t>
  </si>
  <si>
    <t>Beoordeling</t>
  </si>
  <si>
    <t>Beoordeling rekenvolume</t>
  </si>
  <si>
    <t>Beoordeling omzet</t>
  </si>
  <si>
    <t>Resterende tariefruimte</t>
  </si>
  <si>
    <t>Rekenvolumes 2022-2026 en tarieven</t>
  </si>
  <si>
    <t>Eenheid</t>
  </si>
  <si>
    <t>Indeling technische codes</t>
  </si>
  <si>
    <t>Rekenvolume</t>
  </si>
  <si>
    <t>Tarief 2023</t>
  </si>
  <si>
    <t>Verwachte mutatie</t>
  </si>
  <si>
    <t>A. NETVLAKKEN HS en TS</t>
  </si>
  <si>
    <t>Afnemers HS (110-150 kV)</t>
  </si>
  <si>
    <t>Vastrecht transportdienst</t>
  </si>
  <si>
    <t>#</t>
  </si>
  <si>
    <t>EUR/jaar</t>
  </si>
  <si>
    <t>kW gecontracteerd per jaar</t>
  </si>
  <si>
    <t>EUR/kW/jaar</t>
  </si>
  <si>
    <t>kW max per maand</t>
  </si>
  <si>
    <t>EUR/kW/maand</t>
  </si>
  <si>
    <t>Afnemers HS (110-150 kV) maximaal 600 uur per jaar</t>
  </si>
  <si>
    <t>kW max per week</t>
  </si>
  <si>
    <t>EUR/kW/week</t>
  </si>
  <si>
    <t>Afnemers TS (25-50 kV)</t>
  </si>
  <si>
    <t>Afnemers TS (25-50 kV) maximaal 600 uur per jaar</t>
  </si>
  <si>
    <t xml:space="preserve">Afnemers Trafo HS+TS/MS </t>
  </si>
  <si>
    <t>Afnemers Trafo HS+TS/MS maximaal 600 uur per jaar</t>
  </si>
  <si>
    <t>B. NETVLAKKEN MS</t>
  </si>
  <si>
    <t>Afnemers MS (1-20 kV) - Transport</t>
  </si>
  <si>
    <t>kW gecontracteerd</t>
  </si>
  <si>
    <t>kWh tarief normaal</t>
  </si>
  <si>
    <t>EUR/kWh</t>
  </si>
  <si>
    <t>Afnemers MS (1-20 kV) - Distributie</t>
  </si>
  <si>
    <t xml:space="preserve">Afnemers MS (1-20 kV) </t>
  </si>
  <si>
    <t>Afnemers Trafo MS/LS</t>
  </si>
  <si>
    <t>C. NETVLAKKEN LS (incl. kleinverbruikers)</t>
  </si>
  <si>
    <t xml:space="preserve">Afnemers LS </t>
  </si>
  <si>
    <t>kWh tarief laag</t>
  </si>
  <si>
    <t>Kleinverbruikers (t/m 3*80 A op LS)</t>
  </si>
  <si>
    <t>Vastrecht transportdienst t/m 1*6A LS geschakeld</t>
  </si>
  <si>
    <t>Vastrecht transportdienst t/m 3*80A op LS</t>
  </si>
  <si>
    <t>Kleinverbruikers (t/m 3*80 A op LS) capaciteitstarieven</t>
  </si>
  <si>
    <t>&gt; 3*63A t/m 3*80A</t>
  </si>
  <si>
    <t>&gt; 3*50A t/m 3*63A</t>
  </si>
  <si>
    <t>&gt; 3*35A t/m 3*50A</t>
  </si>
  <si>
    <t>&gt; 3*25A t/m 3*35A</t>
  </si>
  <si>
    <t>1-fase &gt;1*10A en 3-fase t/m 3*25A</t>
  </si>
  <si>
    <t>1-fase aansluitingen t/m 1*10A (1)</t>
  </si>
  <si>
    <t>t/m 1*6A geschakeld</t>
  </si>
  <si>
    <t>(1) Met uitzondering van aansluitingen t/m 1*6A geschakeld</t>
  </si>
  <si>
    <t>kW tarief</t>
  </si>
  <si>
    <t>EUR/rekencap./jaar</t>
  </si>
  <si>
    <t>D. BLINDVERMOGEN</t>
  </si>
  <si>
    <t>kVArh blindvermogen MS en hoger</t>
  </si>
  <si>
    <t>EUR/kVArh</t>
  </si>
  <si>
    <t>kVArh blindvermogen lager dan MS</t>
  </si>
  <si>
    <t>Rekenvolumes Aansluitdienst 2022-2026 en tarieven</t>
  </si>
  <si>
    <t>Rekenvolumina Periodieke Aansluitvergoeding 2022-2026</t>
  </si>
  <si>
    <t>PAV t/m 1*6A (per aansluiting)</t>
  </si>
  <si>
    <t>A1</t>
  </si>
  <si>
    <t>PAV &gt; 1*6A en &lt;= 3*80A (per aansluiting)</t>
  </si>
  <si>
    <t>&gt; 1*6A t/m 3*25A</t>
  </si>
  <si>
    <t>A2.1</t>
  </si>
  <si>
    <t>&gt; 3*25A t/m 3*80A</t>
  </si>
  <si>
    <t>A2.2</t>
  </si>
  <si>
    <t/>
  </si>
  <si>
    <t>PAV &gt; 3*80A (per aansluiting)</t>
  </si>
  <si>
    <t>&gt; 3*80A t/m 175 kVA</t>
  </si>
  <si>
    <t>A3</t>
  </si>
  <si>
    <t>&gt; 175kVA t/m 1750kVA</t>
  </si>
  <si>
    <t>A3, A4, A5</t>
  </si>
  <si>
    <t>&gt; 1.750 kVA t/m 5.000 kVA</t>
  </si>
  <si>
    <t>A6</t>
  </si>
  <si>
    <t>&gt; 5.000 kVA t/m 10.000 kVA</t>
  </si>
  <si>
    <t>Periodieke aansluitvergoeding meerlengte per meter &gt; 25 meter</t>
  </si>
  <si>
    <t>3-10 MVA</t>
  </si>
  <si>
    <t>PAV Meerlengte 3-10 MVA</t>
  </si>
  <si>
    <t>EUR/jaar/meter</t>
  </si>
  <si>
    <t>Rekenvolumina Eenmalige Aansluitvergoeding 2022 - 2026</t>
  </si>
  <si>
    <t>EAV t/m 1*6A (per aansluiting)</t>
  </si>
  <si>
    <t>EUR</t>
  </si>
  <si>
    <t>EAV &gt; 1*6A en &lt;= 3*80A (per aansluiting)</t>
  </si>
  <si>
    <t>&gt; 3*35A t/m 3*63A</t>
  </si>
  <si>
    <t>EAV &gt; 3*80A (per aansluiting)</t>
  </si>
  <si>
    <t>&gt; 3*80 A t/m 3*125 A</t>
  </si>
  <si>
    <t>&gt; 3*125 A t/m 175 kVA</t>
  </si>
  <si>
    <t>&gt; 175 kVA t/m 630 kVA</t>
  </si>
  <si>
    <t>A3, A5</t>
  </si>
  <si>
    <t>&gt; 630 kVA t/m 1.000 kVA</t>
  </si>
  <si>
    <t>A4, A5</t>
  </si>
  <si>
    <t>&gt; 1.000 kVA t/m 1.750 kVA</t>
  </si>
  <si>
    <t>Eenmalige aansluitvergoeding meerlengte per meter &gt; 25 meter</t>
  </si>
  <si>
    <t xml:space="preserve">t/m 1*6A </t>
  </si>
  <si>
    <t>A1 Meerlengte</t>
  </si>
  <si>
    <t>EUR/meter</t>
  </si>
  <si>
    <t>A2.1 Meerlengte</t>
  </si>
  <si>
    <t>A2.2 Meerlengte</t>
  </si>
  <si>
    <t>A3 Meerlengte</t>
  </si>
  <si>
    <t>A3, A5 Meerlengte</t>
  </si>
  <si>
    <t>A4, A5 Meerlengte</t>
  </si>
  <si>
    <t>A6 Meerlengte</t>
  </si>
  <si>
    <t>Deelmarktgrenzen Transporttarieven</t>
  </si>
  <si>
    <t>Omschrijving</t>
  </si>
  <si>
    <t>Deelmarktgrens</t>
  </si>
  <si>
    <t>Deelmarkt en deelmarktgrenzen</t>
  </si>
  <si>
    <t>Deelmarkt</t>
  </si>
  <si>
    <t>NVT</t>
  </si>
  <si>
    <t>Afnemers HS (110-150 kV) maximaal 600 uur p/jr</t>
  </si>
  <si>
    <t>werkelijk spanningsniveau (&gt; 1,5 MW)</t>
  </si>
  <si>
    <t>Afnemers TS (25-50 kV) maximaal 600 uur p/jr</t>
  </si>
  <si>
    <t>Afnemers Trafo HS+TS/MS maximaal 600 uur p/jr</t>
  </si>
  <si>
    <t>Afnemers MS (1-20 kV) MS-Transport</t>
  </si>
  <si>
    <t>Afnemers MS (1-20 kV) MS en MS-Distributie</t>
  </si>
  <si>
    <t>151 t/m 1.500 kW</t>
  </si>
  <si>
    <t>51 t/m 150 kW</t>
  </si>
  <si>
    <t>&gt; 3*80A , ≤ 50 kW</t>
  </si>
  <si>
    <t>Elementen EAV tarieven</t>
  </si>
  <si>
    <t>Tarief 2023 (EUR)</t>
  </si>
  <si>
    <t>Knip</t>
  </si>
  <si>
    <t>Beveiliging</t>
  </si>
  <si>
    <t>Verbinding</t>
  </si>
  <si>
    <t>Controle</t>
  </si>
  <si>
    <t>Eénmalige aansluitvergoeding t/m 25 meter</t>
  </si>
  <si>
    <t>Eénmalige aansluitvergoeding &gt; 25 meter</t>
  </si>
  <si>
    <t>Dit blad dient ter controle van het tarievenvoorstel. Op dit blad wordt gecontroleerd of het tarievenvoorstel aan de maximale totale inkomsten voldoet en of het rekenvolume niet gewijzigd is. Daarnaast wordt de verwachte tariefmutatie berekend.</t>
  </si>
  <si>
    <t>Controle Totale Inkomsten en rekenvolume in Tarievenvoorstel</t>
  </si>
  <si>
    <t>Constante</t>
  </si>
  <si>
    <t>Categorie</t>
  </si>
  <si>
    <t>Bronverwijzing</t>
  </si>
  <si>
    <t>Opmerkingen</t>
  </si>
  <si>
    <t>Controle Toegestane Totale Inkomsten</t>
  </si>
  <si>
    <t>Totale Inkomsten 2023 inclusief correcties</t>
  </si>
  <si>
    <t>EUR, pp 2023</t>
  </si>
  <si>
    <t>TI-berekening RNB-E 2023, tabblad 'TI-berekening 2023', regel 38</t>
  </si>
  <si>
    <t>Omzet 2023 voor de transportdienst: Netvlakken HS en TS</t>
  </si>
  <si>
    <t>Omzet 2023 voor de transportdienst: Netvlakken MS</t>
  </si>
  <si>
    <t>Omzet 2023 voor de transportdienst: Netvlakken LS</t>
  </si>
  <si>
    <t>Omzet 2023 voor de transportdienst: Blindvermogen</t>
  </si>
  <si>
    <t>Omzet transportdienst</t>
  </si>
  <si>
    <t>Omzet 2023 voor de periodieke aansluitdienst</t>
  </si>
  <si>
    <t>Omzet 2023 voor de eenmailige aansluitdienst</t>
  </si>
  <si>
    <t>Omzet aansluitdienst</t>
  </si>
  <si>
    <t>Omzet tarievenvoorstel 2023</t>
  </si>
  <si>
    <t>Controle Rekenvolume</t>
  </si>
  <si>
    <t>Totaal Rekenvolume</t>
  </si>
  <si>
    <t>SO bestand; Gewijzigde RV AD Stedin n.a.v. wijziging deelmarktgrenzen</t>
  </si>
  <si>
    <t>Als gevolg van wijzigingen in de indeling van de deelmarktgrenzen per 01-01-2022 zijn, met het doel om de SO van Stedin te behouden, de rekenvolumnia voor enkele tariefcategorieën van de aansluitdienst aangepast.</t>
  </si>
  <si>
    <t>Totaal Rekenvolume aangepast</t>
  </si>
  <si>
    <t>Verwachte tariefmutatie</t>
  </si>
  <si>
    <t xml:space="preserve">TI 2022 (inclusief correcties) </t>
  </si>
  <si>
    <t>EUR, pp 2022</t>
  </si>
  <si>
    <t>Tarievenbesluit elektriciteit 2022</t>
  </si>
  <si>
    <t>Vastrecht</t>
  </si>
  <si>
    <t xml:space="preserve">TI 2022 zonder vastrecht (inclusief correcties) </t>
  </si>
  <si>
    <t xml:space="preserve">TI 2023 (inclusief correcties) </t>
  </si>
  <si>
    <t xml:space="preserve">TI 2023 zonder vastrecht (inclusief correcties) </t>
  </si>
  <si>
    <t>Verwachte mutatie vastrechttarieven</t>
  </si>
  <si>
    <t>Categorie A</t>
  </si>
  <si>
    <t>Verwachte mutatie niet-vastrechttarieven</t>
  </si>
  <si>
    <t>%</t>
  </si>
  <si>
    <t>Categorie B</t>
  </si>
  <si>
    <t xml:space="preserve">Toelichting </t>
  </si>
  <si>
    <t>Totale inkomsten</t>
  </si>
  <si>
    <t>Transporttarieven</t>
  </si>
  <si>
    <t>Aansluittarieven</t>
  </si>
  <si>
    <t>Het is niet logisch om kosten voor netverliezen en IKT over aansluittarieven te verwerken.</t>
  </si>
  <si>
    <t xml:space="preserve">Afwijken van de verwachte tariefrichting kan indien onderbouwd. 
</t>
  </si>
  <si>
    <t xml:space="preserve">Wegens een juiste kostenweerspiegeling passen we op de recentelijk herijkte aansluittarieven een CPI stijging toe van 12%. </t>
  </si>
  <si>
    <t>Dit betreft voor de aansluiting alle EAV's met uitzondering van &gt; 1.000 kVA t/m 1.750 kVA en voor de meerlengte alles vanaf &gt; 1.000 kVA.</t>
  </si>
  <si>
    <t>Op de niet recentelijk herijkte aansluittarieven volgen we de verwachte tariefontwikkeling van circa 50%.</t>
  </si>
  <si>
    <t>Deelmarktgrenzen Transport</t>
  </si>
  <si>
    <t>Elementen EAV Tarieven</t>
  </si>
  <si>
    <t>Controle Richtlijnen</t>
  </si>
  <si>
    <t>Overige Opmerkingen</t>
  </si>
  <si>
    <t>Richtlijn controle tarieven</t>
  </si>
  <si>
    <t>Onderwerp</t>
  </si>
  <si>
    <t>Ja/Nee</t>
  </si>
  <si>
    <t>Transportdienst</t>
  </si>
  <si>
    <t>Is het bedrag "Totale Inkomsten 2023 inclusief correcties" in het tabblad Tarievenvoorstel ongewijzigd? Zo nee, waarom niet?</t>
  </si>
  <si>
    <t>Ja</t>
  </si>
  <si>
    <t>Zijn de rekenvolumes per tariefdrager gelijk aan de door ACM ingevulde rekenvolumes?</t>
  </si>
  <si>
    <t xml:space="preserve">Zo nee, zijn de stappen uit de invulinstructie gevolgd bij het hoofdstuk "Nieuwe deelmarkten"? </t>
  </si>
  <si>
    <t>Zijn in het tarievenvoorstel alle decimalen van alle tarieven zichtbaar?</t>
  </si>
  <si>
    <t>Voldoen de voorgestelde tarieven aan het maximum van het aantal decimalen? Voor EAV-tarieven worden maximaal twee decimalen gehanteerd, voor de overige tarieven worden maximaal vier decimalen gehanteerd.</t>
  </si>
  <si>
    <t>Wijken de afzonderlijke tarieven meer af dan 4 procentpunt t.o.v. het tarief van vorig jaar inclusief de verwachte tariefmutatie?</t>
  </si>
  <si>
    <t>Zie tabblad 'toelichting bij tarieven'</t>
  </si>
  <si>
    <t>Is er een tarievenvoorstel voor alle aansluitcategorieën (zie onder) tot 10 MVA volgens artikel 2.3 van de TarievenCode Elektriciteit?</t>
  </si>
  <si>
    <t>- een standaard éénmalige aansluitvergoeding tot en met 25 meter;</t>
  </si>
  <si>
    <t>- een standaard éénmalige aansluitvergoeding per meter &gt; 25 meter;</t>
  </si>
  <si>
    <t>- een standaard periodieke aansluitvergoeding tot en met 25 meter; en/of</t>
  </si>
  <si>
    <t>- een standaard periodieke aansluitvergoeding voor elke meter &gt; 25 meter in geval van aansluitingen tussen de 3 en 10 MVA</t>
  </si>
  <si>
    <t xml:space="preserve">Indien dit niet het geval is, kunt u aangeven waarom er geen tarievenvoorstel is voor bepaalde categorieën? </t>
  </si>
  <si>
    <t>Als verklaring zou bijvoorbeeld kunnen gelden dat de betreffende categorie in het gebied waar u netbeheerder bent, niet voorkomt en komend jaar ook niet zal voorkomen.</t>
  </si>
  <si>
    <t>Is het tarievenvoorstel voor Periodieke aansluitvergoeding meerlengte per meter &gt; 25 meter voor aansluitingen 3-10 MVA volgens artikel 2.3.2.B van de TarievenCode Elektriciteit?</t>
  </si>
  <si>
    <t>Is er een tarievenvoorstel voor blindenergie (artikel 3.9.2 van de TarievenCode Elektriciteit)? Zo nee, waarom niet?</t>
  </si>
  <si>
    <t>Zijn de tarievenvoorstellen voor 600-uurs tarieven volgens artikel 3.7.5. A van de TarievenCode Elektriciteit?</t>
  </si>
  <si>
    <t>- is het tarief voor kWgecontracteerd van de 600-uurs tarieven 0,5 maal het tarief voor kWgecontracteerd van de "normale" deelmarkt?</t>
  </si>
  <si>
    <t>- is het tarief voor kWmax per week van de 600-uurs tarieven 18/52 maal het tarief voor kWmax per maand van de "normale" deelmarkt?</t>
  </si>
  <si>
    <t>- is het vastrechttarief van de 600-uurs tarieven gelijk aan het vastrechttarief van de "normale" deelmarkt?</t>
  </si>
  <si>
    <t>Zijn de tarievenvoorstellen in de deelmarkt afnemers EHS, HS, TS en Trafo HS+TS/MS volgens artikel 3.7.5. van de TarievenCode Elektriciteit?</t>
  </si>
  <si>
    <t>- Dekt de kWgeconcentreerd 50% van de kosten die, met toepassing van de verdeelsleutels voor de kostentoerekening volgens het cascade-beginsel, worden toegerekend aan de in die tariefcategorieën bovengenoemde netvlakken?</t>
  </si>
  <si>
    <t>- Dekt de kWmax 50% van de kosten die, met toepassing van de verdeelsleutels voor de kostentoerekening volgens het cascade-beginsel, worden toegerekend aan de in de tariefcategorieën bovengenoemde netvlakken?</t>
  </si>
  <si>
    <t>Zijn de tarievenvoorstellen in de deelmarkt Afnemers MS volgens artikel 3.7.9. van de TarievenCode Elektriciteit?</t>
  </si>
  <si>
    <t>- Dekt de kWgeconcentreerd 25% van de kosten die, met toepassing van de verdeelsleutels voor de kostentoerekening volgens het cascade-beginsel, worden toegerekend aan de in die categorie bovengenoemde netvlak?</t>
  </si>
  <si>
    <t>- Dekt de kWmax per maand 25% van de kosten die, met toepassing van de verdeelsleutels voor de kostentoerekening volgens het cascade-beginsel, worden toegerekend aan de in de tariefcategorie bovengenoemde netvlak?</t>
  </si>
  <si>
    <r>
      <rPr>
        <sz val="7"/>
        <rFont val="Times New Roman"/>
        <family val="1"/>
      </rPr>
      <t xml:space="preserve">-  </t>
    </r>
    <r>
      <rPr>
        <sz val="9.5"/>
        <rFont val="Arial"/>
        <family val="2"/>
      </rPr>
      <t>Dekt de kWh 50% van de kosten die, met toepassing van de verdeelsleutels voor de kostentoerekening volgens het cascade-beginsel, worden toegerekend aan de in de tariefcategorie bovengenoemde netvlak?</t>
    </r>
  </si>
  <si>
    <r>
      <t>Zijn de tarievenvoorstellen in de deelmarkt Afnemers LS en LS geschakeld volgens artikel 3.7.12. van de TarievenCode Elektriciteit</t>
    </r>
    <r>
      <rPr>
        <sz val="9.5"/>
        <rFont val="Arial"/>
        <family val="2"/>
      </rPr>
      <t>?</t>
    </r>
  </si>
  <si>
    <t>- Dekt de kWgeconcentreerd 16% van de kosten die, met toepassing van de verdeelsleutels voor de kostentoerekening volgens het cascade-beginsel, worden toegerekend aan de in die categorie genoemde netvlak voor verbruikers met een aansluiting met een doorlaatwaarde groter dan 3x80A?</t>
  </si>
  <si>
    <t>- Dekt de kWh voor laaguren en een kWh voor nomaaluren 84% van de kosten die, met toepassing van de verdeelsleutels voor de kostentoerekening volgens het cascade-beginsel,  worden toegerekend aan de in de tariefcategorie genoemde netvlak, voor verbruikers met een aansluiting met een doorlaatwaarde groter dan 3x80A?</t>
  </si>
  <si>
    <t xml:space="preserve">- Dekt de rekencapaciteit (kW), gebaseerd op de doorlaatwaarde van de aansluiting, 100% van de kosten die, met toepassing van de verdeelsleutels voor de kostentoerekening volgens het cascade-beginsel, worden toegerekend aan de in de tariefcategorie genoemde netvlak, voor verbruikers met een aansluiting met een doorlaatwaarde kleiner dan 3x80A? </t>
  </si>
  <si>
    <t>Zijn de tarievenvoorstellen in de deelmarkt Afnemers Trafo MS/LS volgens artikel 3.7.10. van de TarievenCode Elektriciteit?</t>
  </si>
  <si>
    <t>- is het tarief voor kWmax per maand gelijk aan het gelijknamige tarief in deelmarkt afnemers MS (1-20 kV)*?</t>
  </si>
  <si>
    <t>- is het tarief voor kWh normaal gelijk aan het gelijknamige tarief in de deelmarkt Afnemers MS (1-20 kV)*?</t>
  </si>
  <si>
    <t>*Indien een netbeheerder onderscheid maakt naar de deelmarkten Afnemers MS (1-20 kV) - DISTRIBUTIE en Afnemers MS (1-20 kV) – TRANSPORT kan een weging op basis van de rekenvolumes plaatsvinden.</t>
  </si>
  <si>
    <t>Zijn de capaciteitsgrenzen in het tarievenvoorstel aangeduid bij alle (aanwezige) periodieke en éénmalige aansluittarieven? Let op: hier dient geen overlap in de grenzen te zijn (artikel 2.3.3. van de TarievenCode Elektriciteit).</t>
  </si>
  <si>
    <t>Is het werkblad "Deelmarktgrenzen Transport" juist ingevuld en is dit toegelicht in het werkblad Toelichting? Let op: ook hier dient geen overlap in de grenzen te zijn (artikel 3.7.2 van de TarievenCode Elektriciteit).</t>
  </si>
  <si>
    <t>Zijn de vastrechttarieven uniform? Ofwel, zijn de vastrechttarieven op nul decimalen afgerond gelijk aan die van de overige netbeheerders of aan de vastrechttarieven 2013 (artikel 3.8.4 van de TarievenCode Elektriciteit)?</t>
  </si>
  <si>
    <t>Is de uitsplitsing van de elementen van de EAV-tarieven in het werkblad 'Elementen EAV tarieven' ingevuld voor elke categorie waarvoor u een tarief voorstelt en resulteert de controlecel in een waarde van nul?</t>
  </si>
  <si>
    <t>NB1</t>
  </si>
  <si>
    <t>Indien voor een bepaald tarief de 4 procentpunt afwijking wordt overschreden, dient voor dit tarief een kostenonderbouwing te worden aangeleverd waaruit blijkt dat de afwijking van de verwachte tariefmutatie noodzakelijk is om tot een kostengeoriënteerd tarief te komen. Deze kostenonderbouwing dient gelijktijdig met de eerste versie van dit tariefvoorstel te worden aangeleverd bij ACM.</t>
  </si>
  <si>
    <t>NB2</t>
  </si>
  <si>
    <t>ACM houdt zich het recht voor om de tarieven ook op andere punten te toetsen dan de punten die op dit werkblad zijn opgenoemd.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</si>
</sst>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 #,##0_ ;_ * \-#,##0_ ;_ * &quot;-&quot;??_ ;_ @_ "/>
    <numFmt numFmtId="165" formatCode="_-* #,##0.00_-;_-* #,##0.00\-;_-* &quot;-&quot;??_-;_-@_-"/>
    <numFmt numFmtId="166" formatCode="0.0%"/>
    <numFmt numFmtId="167" formatCode="_-* #,##0_-;_-* #,##0\-;_-* &quot;-&quot;??_-;_-@_-"/>
    <numFmt numFmtId="168" formatCode="_(* #,##0_);_(* \(#,##0\);_(* &quot;-&quot;_);_(@_)"/>
    <numFmt numFmtId="169" formatCode="&quot;£ &quot;#,##0;\-&quot;£ &quot;#,##0"/>
    <numFmt numFmtId="170" formatCode="_ * #,##0.0000_ ;_ * \-#,##0.0000_ ;_ * &quot;-&quot;??_ ;_ @_ "/>
    <numFmt numFmtId="171" formatCode="_ * #,##0.0000_ ;_ * \-#,##0.0000_ ;_ * &quot;-&quot;????_ ;_ @_ "/>
  </numFmts>
  <fonts count="55">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b/>
      <sz val="14"/>
      <color theme="0"/>
      <name val="Arial"/>
      <family val="2"/>
    </font>
    <font>
      <i/>
      <sz val="10"/>
      <name val="Arial"/>
      <family val="2"/>
    </font>
    <font>
      <b/>
      <sz val="10"/>
      <color rgb="FFFF0000"/>
      <name val="Arial"/>
      <family val="2"/>
    </font>
    <font>
      <sz val="8"/>
      <color indexed="81"/>
      <name val="Tahoma"/>
      <family val="2"/>
    </font>
    <font>
      <sz val="10"/>
      <color indexed="55"/>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u/>
      <sz val="10"/>
      <color theme="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b/>
      <sz val="10"/>
      <color indexed="9"/>
      <name val="Arial"/>
      <family val="2"/>
    </font>
    <font>
      <sz val="10"/>
      <name val="ScalaSans"/>
      <family val="2"/>
    </font>
    <font>
      <b/>
      <sz val="11"/>
      <color indexed="52"/>
      <name val="Calibri"/>
      <family val="2"/>
    </font>
    <font>
      <sz val="11"/>
      <color indexed="52"/>
      <name val="Calibri"/>
      <family val="2"/>
    </font>
    <font>
      <sz val="11"/>
      <color indexed="17"/>
      <name val="Calibri"/>
      <family val="2"/>
    </font>
    <font>
      <sz val="11"/>
      <color indexed="60"/>
      <name val="Calibri"/>
      <family val="2"/>
    </font>
    <font>
      <sz val="9"/>
      <name val="Arial"/>
      <family val="2"/>
    </font>
    <font>
      <b/>
      <sz val="18"/>
      <color indexed="56"/>
      <name val="Cambria"/>
      <family val="2"/>
    </font>
    <font>
      <b/>
      <sz val="11"/>
      <color indexed="8"/>
      <name val="Calibri"/>
      <family val="2"/>
    </font>
    <font>
      <sz val="11"/>
      <color indexed="10"/>
      <name val="Calibri"/>
      <family val="2"/>
    </font>
    <font>
      <sz val="9.5"/>
      <name val="Arial"/>
      <family val="2"/>
    </font>
    <font>
      <sz val="7"/>
      <name val="Times New Roman"/>
      <family val="1"/>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b/>
      <sz val="11"/>
      <color indexed="8"/>
      <name val="Arial"/>
      <family val="2"/>
    </font>
    <font>
      <sz val="11"/>
      <color theme="1"/>
      <name val="Arial"/>
      <family val="2"/>
    </font>
    <font>
      <sz val="9"/>
      <color indexed="81"/>
      <name val="Tahoma"/>
      <family val="2"/>
    </font>
  </fonts>
  <fills count="6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00FF"/>
        <bgColor indexed="64"/>
      </patternFill>
    </fill>
    <fill>
      <patternFill patternType="solid">
        <fgColor indexed="42"/>
        <bgColor indexed="64"/>
      </patternFill>
    </fill>
    <fill>
      <patternFill patternType="solid">
        <fgColor indexed="41"/>
        <bgColor indexed="64"/>
      </patternFill>
    </fill>
    <fill>
      <patternFill patternType="solid">
        <fgColor rgb="FFFFCCFF"/>
        <bgColor indexed="64"/>
      </patternFill>
    </fill>
    <fill>
      <patternFill patternType="solid">
        <fgColor indexed="14"/>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theme="0"/>
        <bgColor indexed="64"/>
      </patternFill>
    </fill>
    <fill>
      <patternFill patternType="solid">
        <fgColor indexed="9"/>
        <bgColor indexed="64"/>
      </patternFill>
    </fill>
    <fill>
      <patternFill patternType="solid">
        <fgColor indexed="42"/>
      </patternFill>
    </fill>
    <fill>
      <patternFill patternType="solid">
        <fgColor indexed="22"/>
      </patternFill>
    </fill>
    <fill>
      <patternFill patternType="solid">
        <fgColor indexed="43"/>
      </patternFill>
    </fill>
    <fill>
      <patternFill patternType="solid">
        <fgColor rgb="FF99FF99"/>
        <bgColor indexed="64"/>
      </patternFill>
    </fill>
    <fill>
      <patternFill patternType="solid">
        <fgColor rgb="FFE1FFE1"/>
        <bgColor indexed="64"/>
      </patternFill>
    </fill>
    <fill>
      <patternFill patternType="solid">
        <fgColor rgb="FF99CCFF"/>
        <bgColor indexed="64"/>
      </patternFill>
    </fill>
    <fill>
      <patternFill patternType="solid">
        <fgColor rgb="FFFFC000"/>
        <bgColor indexed="64"/>
      </patternFill>
    </fill>
    <fill>
      <patternFill patternType="solid">
        <fgColor rgb="FF92D050"/>
        <bgColor indexed="64"/>
      </patternFill>
    </fill>
    <fill>
      <patternFill patternType="solid">
        <fgColor theme="5" tint="0.59999389629810485"/>
        <bgColor indexed="64"/>
      </patternFill>
    </fill>
    <fill>
      <patternFill patternType="solid">
        <fgColor rgb="FF00B0F0"/>
        <bgColor indexed="64"/>
      </patternFill>
    </fill>
    <fill>
      <patternFill patternType="solid">
        <fgColor rgb="FF99FF99"/>
        <bgColor rgb="FF000000"/>
      </patternFill>
    </fill>
    <fill>
      <patternFill patternType="solid">
        <fgColor theme="1"/>
        <bgColor indexed="64"/>
      </patternFill>
    </fill>
  </fills>
  <borders count="37">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style="thin">
        <color indexed="62"/>
      </top>
      <bottom style="double">
        <color indexed="62"/>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auto="1"/>
      </left>
      <right style="thin">
        <color auto="1"/>
      </right>
      <top/>
      <bottom style="thin">
        <color auto="1"/>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s>
  <cellStyleXfs count="813">
    <xf numFmtId="0" fontId="0" fillId="0" borderId="0">
      <alignment vertical="top"/>
    </xf>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18" fillId="17" borderId="5" applyNumberFormat="0" applyAlignment="0" applyProtection="0"/>
    <xf numFmtId="0" fontId="19" fillId="18" borderId="6" applyNumberFormat="0" applyAlignment="0" applyProtection="0"/>
    <xf numFmtId="0" fontId="20" fillId="18" borderId="5" applyNumberFormat="0" applyAlignment="0" applyProtection="0"/>
    <xf numFmtId="0" fontId="21" fillId="0" borderId="7" applyNumberFormat="0" applyFill="0" applyAlignment="0" applyProtection="0"/>
    <xf numFmtId="0" fontId="15" fillId="19" borderId="8" applyNumberFormat="0" applyAlignment="0" applyProtection="0"/>
    <xf numFmtId="0" fontId="17" fillId="20" borderId="9" applyNumberFormat="0" applyFont="0" applyAlignment="0" applyProtection="0"/>
    <xf numFmtId="0" fontId="22" fillId="0" borderId="0" applyNumberForma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44" fontId="17" fillId="0" borderId="0" applyFont="0" applyFill="0" applyBorder="0" applyAlignment="0" applyProtection="0"/>
    <xf numFmtId="42" fontId="17" fillId="0" borderId="0" applyFont="0" applyFill="0" applyBorder="0" applyAlignment="0" applyProtection="0"/>
    <xf numFmtId="9" fontId="17" fillId="0" borderId="0" applyFont="0" applyFill="0" applyBorder="0" applyAlignment="0" applyProtection="0"/>
    <xf numFmtId="0" fontId="24" fillId="0" borderId="0" applyNumberFormat="0" applyFill="0" applyBorder="0" applyAlignment="0" applyProtection="0"/>
    <xf numFmtId="0" fontId="25" fillId="0" borderId="10" applyNumberFormat="0" applyFill="0" applyAlignment="0" applyProtection="0"/>
    <xf numFmtId="0" fontId="26" fillId="0" borderId="11" applyNumberFormat="0" applyFill="0" applyAlignment="0" applyProtection="0"/>
    <xf numFmtId="0" fontId="27" fillId="0" borderId="12" applyNumberFormat="0" applyFill="0" applyAlignment="0" applyProtection="0"/>
    <xf numFmtId="0" fontId="27" fillId="0" borderId="0" applyNumberFormat="0" applyFill="0" applyBorder="0" applyAlignment="0" applyProtection="0"/>
    <xf numFmtId="0" fontId="16" fillId="0" borderId="0" applyNumberFormat="0" applyFill="0" applyBorder="0" applyAlignment="0" applyProtection="0"/>
    <xf numFmtId="0" fontId="28" fillId="0" borderId="0" applyNumberFormat="0" applyFill="0" applyBorder="0" applyAlignment="0" applyProtection="0"/>
    <xf numFmtId="0" fontId="29" fillId="0" borderId="13" applyNumberFormat="0" applyFill="0" applyAlignment="0" applyProtection="0"/>
    <xf numFmtId="0" fontId="30"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30" fillId="25" borderId="0" applyNumberFormat="0" applyBorder="0" applyAlignment="0" applyProtection="0"/>
    <xf numFmtId="0" fontId="30"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30" fillId="29" borderId="0" applyNumberFormat="0" applyBorder="0" applyAlignment="0" applyProtection="0"/>
    <xf numFmtId="0" fontId="30"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30" fillId="33" borderId="0" applyNumberFormat="0" applyBorder="0" applyAlignment="0" applyProtection="0"/>
    <xf numFmtId="0" fontId="30" fillId="34"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30" fillId="37" borderId="0" applyNumberFormat="0" applyBorder="0" applyAlignment="0" applyProtection="0"/>
    <xf numFmtId="0" fontId="30"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30" fillId="41" borderId="0" applyNumberFormat="0" applyBorder="0" applyAlignment="0" applyProtection="0"/>
    <xf numFmtId="0" fontId="30" fillId="42"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30" fillId="45" borderId="0" applyNumberFormat="0" applyBorder="0" applyAlignment="0" applyProtection="0"/>
    <xf numFmtId="0" fontId="31" fillId="0" borderId="0" applyNumberFormat="0" applyFill="0" applyBorder="0" applyAlignment="0" applyProtection="0"/>
    <xf numFmtId="49" fontId="23" fillId="0" borderId="0" applyFill="0" applyBorder="0" applyAlignment="0" applyProtection="0"/>
    <xf numFmtId="43" fontId="8" fillId="13" borderId="0" applyFont="0" applyFill="0" applyBorder="0" applyAlignment="0" applyProtection="0">
      <alignment vertical="top"/>
    </xf>
    <xf numFmtId="10" fontId="8" fillId="0" borderId="0" applyFont="0" applyFill="0" applyBorder="0" applyAlignment="0" applyProtection="0">
      <alignment vertical="top"/>
    </xf>
    <xf numFmtId="0" fontId="34" fillId="50" borderId="24" applyNumberFormat="0" applyAlignment="0" applyProtection="0"/>
    <xf numFmtId="0" fontId="36" fillId="49" borderId="0" applyNumberFormat="0" applyBorder="0" applyAlignment="0" applyProtection="0"/>
    <xf numFmtId="0" fontId="35" fillId="0" borderId="25" applyNumberFormat="0" applyFill="0" applyAlignment="0" applyProtection="0"/>
    <xf numFmtId="0" fontId="37" fillId="51" borderId="0" applyNumberFormat="0" applyBorder="0" applyAlignment="0" applyProtection="0"/>
    <xf numFmtId="0" fontId="39" fillId="0" borderId="0" applyNumberFormat="0" applyFill="0" applyBorder="0" applyAlignment="0" applyProtection="0"/>
    <xf numFmtId="0" fontId="40" fillId="0" borderId="26" applyNumberFormat="0" applyFill="0" applyAlignment="0" applyProtection="0"/>
    <xf numFmtId="0" fontId="41" fillId="0" borderId="0" applyNumberFormat="0" applyFill="0" applyBorder="0" applyAlignment="0" applyProtection="0"/>
    <xf numFmtId="0" fontId="38" fillId="0" borderId="0">
      <alignment vertical="top"/>
    </xf>
    <xf numFmtId="0" fontId="38" fillId="0" borderId="0">
      <alignment vertical="top"/>
    </xf>
    <xf numFmtId="38" fontId="8" fillId="0" borderId="0" applyFont="0" applyFill="0" applyBorder="0" applyAlignment="0" applyProtection="0"/>
    <xf numFmtId="0" fontId="8" fillId="0" borderId="0" applyNumberFormat="0" applyFill="0" applyBorder="0" applyAlignment="0" applyProtection="0"/>
    <xf numFmtId="0" fontId="38" fillId="0" borderId="0">
      <alignment vertical="top"/>
    </xf>
    <xf numFmtId="168" fontId="8" fillId="0" borderId="0" applyFont="0" applyFill="0" applyBorder="0" applyAlignment="0" applyProtection="0"/>
    <xf numFmtId="43" fontId="2" fillId="0" borderId="0" applyFont="0" applyFill="0" applyBorder="0" applyAlignment="0" applyProtection="0"/>
    <xf numFmtId="0" fontId="2" fillId="0" borderId="0"/>
    <xf numFmtId="10" fontId="8" fillId="0" borderId="0" applyFont="0" applyFill="0" applyBorder="0" applyAlignment="0" applyProtection="0">
      <alignment vertical="top"/>
    </xf>
    <xf numFmtId="165" fontId="8" fillId="0" borderId="0" applyFont="0" applyFill="0" applyBorder="0" applyAlignment="0" applyProtection="0"/>
    <xf numFmtId="165" fontId="8" fillId="0" borderId="0" applyFont="0" applyFill="0" applyBorder="0" applyAlignment="0" applyProtection="0"/>
    <xf numFmtId="0" fontId="8" fillId="0" borderId="0"/>
    <xf numFmtId="43" fontId="8" fillId="13" borderId="0" applyFont="0" applyFill="0" applyBorder="0" applyAlignment="0" applyProtection="0">
      <alignment vertical="top"/>
    </xf>
    <xf numFmtId="49" fontId="11" fillId="0" borderId="0">
      <alignment vertical="top"/>
    </xf>
    <xf numFmtId="0" fontId="8" fillId="0" borderId="0">
      <alignment vertical="top"/>
    </xf>
    <xf numFmtId="49" fontId="12" fillId="0" borderId="0">
      <alignment vertical="top"/>
    </xf>
    <xf numFmtId="43" fontId="8" fillId="15" borderId="0">
      <alignment vertical="top"/>
    </xf>
    <xf numFmtId="43" fontId="8" fillId="8" borderId="0">
      <alignment vertical="top"/>
    </xf>
    <xf numFmtId="43" fontId="8" fillId="46" borderId="0" applyNumberFormat="0">
      <alignment vertical="top"/>
    </xf>
    <xf numFmtId="43" fontId="8" fillId="53" borderId="0">
      <alignment vertical="top"/>
    </xf>
    <xf numFmtId="43" fontId="8" fillId="11" borderId="0">
      <alignment vertical="top"/>
    </xf>
    <xf numFmtId="43" fontId="8" fillId="14" borderId="0">
      <alignment vertical="top"/>
    </xf>
    <xf numFmtId="49" fontId="9" fillId="21" borderId="1">
      <alignment vertical="top"/>
    </xf>
    <xf numFmtId="49" fontId="10" fillId="5" borderId="1">
      <alignment vertical="top"/>
    </xf>
    <xf numFmtId="43" fontId="8" fillId="13" borderId="0">
      <alignment vertical="top"/>
    </xf>
    <xf numFmtId="43" fontId="8" fillId="52" borderId="0">
      <alignment vertical="top"/>
    </xf>
    <xf numFmtId="0" fontId="8" fillId="0" borderId="0"/>
    <xf numFmtId="49" fontId="9" fillId="21" borderId="1">
      <alignment vertical="top"/>
    </xf>
    <xf numFmtId="49" fontId="9" fillId="0" borderId="0">
      <alignment vertical="top"/>
    </xf>
    <xf numFmtId="49" fontId="10" fillId="5" borderId="1">
      <alignment vertical="top"/>
    </xf>
    <xf numFmtId="169" fontId="8" fillId="0" borderId="0"/>
    <xf numFmtId="0" fontId="44" fillId="0" borderId="10" applyNumberFormat="0" applyFill="0" applyAlignment="0" applyProtection="0"/>
    <xf numFmtId="0" fontId="45" fillId="0" borderId="11" applyNumberFormat="0" applyFill="0" applyAlignment="0" applyProtection="0"/>
    <xf numFmtId="0" fontId="46" fillId="0" borderId="12" applyNumberFormat="0" applyFill="0" applyAlignment="0" applyProtection="0"/>
    <xf numFmtId="0" fontId="46" fillId="0" borderId="0" applyNumberFormat="0" applyFill="0" applyBorder="0" applyAlignment="0" applyProtection="0"/>
    <xf numFmtId="0" fontId="6" fillId="3" borderId="0" applyNumberFormat="0" applyBorder="0" applyAlignment="0" applyProtection="0"/>
    <xf numFmtId="0" fontId="47" fillId="17" borderId="5" applyNumberFormat="0" applyAlignment="0" applyProtection="0"/>
    <xf numFmtId="0" fontId="48" fillId="18" borderId="6" applyNumberFormat="0" applyAlignment="0" applyProtection="0"/>
    <xf numFmtId="0" fontId="49" fillId="19" borderId="8" applyNumberFormat="0" applyAlignment="0" applyProtection="0"/>
    <xf numFmtId="0" fontId="50" fillId="0" borderId="0" applyNumberFormat="0" applyFill="0" applyBorder="0" applyAlignment="0" applyProtection="0"/>
    <xf numFmtId="0" fontId="51"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51" fillId="25" borderId="0" applyNumberFormat="0" applyBorder="0" applyAlignment="0" applyProtection="0"/>
    <xf numFmtId="0" fontId="51"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51" fillId="29" borderId="0" applyNumberFormat="0" applyBorder="0" applyAlignment="0" applyProtection="0"/>
    <xf numFmtId="0" fontId="51"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51" fillId="33" borderId="0" applyNumberFormat="0" applyBorder="0" applyAlignment="0" applyProtection="0"/>
    <xf numFmtId="0" fontId="51"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51" fillId="37" borderId="0" applyNumberFormat="0" applyBorder="0" applyAlignment="0" applyProtection="0"/>
    <xf numFmtId="0" fontId="51"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51" fillId="41" borderId="0" applyNumberFormat="0" applyBorder="0" applyAlignment="0" applyProtection="0"/>
    <xf numFmtId="0" fontId="51" fillId="42"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51" fillId="45" borderId="0" applyNumberFormat="0" applyBorder="0" applyAlignment="0" applyProtection="0"/>
    <xf numFmtId="0" fontId="23" fillId="0" borderId="0" applyNumberFormat="0" applyFill="0" applyBorder="0" applyAlignment="0" applyProtection="0">
      <alignment vertical="top"/>
    </xf>
    <xf numFmtId="0" fontId="2" fillId="0" borderId="0"/>
    <xf numFmtId="0" fontId="2" fillId="0" borderId="0"/>
    <xf numFmtId="0" fontId="18" fillId="17" borderId="5" applyNumberFormat="0" applyAlignment="0" applyProtection="0"/>
    <xf numFmtId="0" fontId="6" fillId="3" borderId="0" applyNumberFormat="0" applyBorder="0" applyAlignment="0" applyProtection="0"/>
    <xf numFmtId="0" fontId="18" fillId="17" borderId="5" applyNumberFormat="0" applyAlignment="0" applyProtection="0"/>
    <xf numFmtId="0" fontId="19" fillId="18" borderId="6" applyNumberFormat="0" applyAlignment="0" applyProtection="0"/>
    <xf numFmtId="0" fontId="15" fillId="19" borderId="8" applyNumberFormat="0" applyAlignment="0" applyProtection="0"/>
    <xf numFmtId="0" fontId="1" fillId="20" borderId="9" applyNumberFormat="0" applyFont="0" applyAlignment="0" applyProtection="0"/>
    <xf numFmtId="0" fontId="15" fillId="19" borderId="8" applyNumberFormat="0" applyAlignment="0" applyProtection="0"/>
    <xf numFmtId="0" fontId="26" fillId="0" borderId="11" applyNumberFormat="0" applyFill="0" applyAlignment="0" applyProtection="0"/>
    <xf numFmtId="0" fontId="25" fillId="0" borderId="10" applyNumberFormat="0" applyFill="0" applyAlignment="0" applyProtection="0"/>
    <xf numFmtId="0" fontId="26" fillId="0" borderId="11" applyNumberFormat="0" applyFill="0" applyAlignment="0" applyProtection="0"/>
    <xf numFmtId="0" fontId="27" fillId="0" borderId="12" applyNumberFormat="0" applyFill="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19" fillId="18" borderId="6" applyNumberFormat="0" applyAlignment="0" applyProtection="0"/>
    <xf numFmtId="0" fontId="18" fillId="17" borderId="5" applyNumberFormat="0" applyAlignment="0" applyProtection="0"/>
    <xf numFmtId="0" fontId="28" fillId="0" borderId="0" applyNumberFormat="0" applyFill="0" applyBorder="0" applyAlignment="0" applyProtection="0"/>
    <xf numFmtId="0" fontId="19" fillId="18" borderId="6" applyNumberFormat="0" applyAlignment="0" applyProtection="0"/>
    <xf numFmtId="0" fontId="6" fillId="3" borderId="0" applyNumberFormat="0" applyBorder="0" applyAlignment="0" applyProtection="0"/>
    <xf numFmtId="0" fontId="27" fillId="0" borderId="0" applyNumberFormat="0" applyFill="0" applyBorder="0" applyAlignment="0" applyProtection="0"/>
    <xf numFmtId="0" fontId="27" fillId="0" borderId="12" applyNumberFormat="0" applyFill="0" applyAlignment="0" applyProtection="0"/>
    <xf numFmtId="0" fontId="18" fillId="17" borderId="5" applyNumberFormat="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7" fillId="0" borderId="12" applyNumberFormat="0" applyFill="0" applyAlignment="0" applyProtection="0"/>
    <xf numFmtId="0" fontId="26" fillId="0" borderId="11" applyNumberFormat="0" applyFill="0" applyAlignment="0" applyProtection="0"/>
    <xf numFmtId="0" fontId="25" fillId="0" borderId="10" applyNumberFormat="0" applyFill="0" applyAlignment="0" applyProtection="0"/>
    <xf numFmtId="0" fontId="6" fillId="3" borderId="0" applyNumberFormat="0" applyBorder="0" applyAlignment="0" applyProtection="0"/>
    <xf numFmtId="0" fontId="1" fillId="20" borderId="9" applyNumberFormat="0" applyFont="0" applyAlignment="0" applyProtection="0"/>
    <xf numFmtId="0" fontId="15" fillId="19" borderId="8" applyNumberFormat="0" applyAlignment="0" applyProtection="0"/>
    <xf numFmtId="0" fontId="19" fillId="18" borderId="6" applyNumberFormat="0" applyAlignment="0" applyProtection="0"/>
    <xf numFmtId="0" fontId="18" fillId="17" borderId="5" applyNumberFormat="0" applyAlignment="0" applyProtection="0"/>
    <xf numFmtId="0" fontId="6" fillId="3" borderId="0" applyNumberFormat="0" applyBorder="0" applyAlignment="0" applyProtection="0"/>
    <xf numFmtId="0" fontId="18" fillId="17" borderId="5" applyNumberFormat="0" applyAlignment="0" applyProtection="0"/>
    <xf numFmtId="0" fontId="28" fillId="0" borderId="0" applyNumberFormat="0" applyFill="0" applyBorder="0" applyAlignment="0" applyProtection="0"/>
    <xf numFmtId="0" fontId="1" fillId="20" borderId="9" applyNumberFormat="0" applyFont="0" applyAlignment="0" applyProtection="0"/>
    <xf numFmtId="0" fontId="19" fillId="18" borderId="6" applyNumberFormat="0" applyAlignment="0" applyProtection="0"/>
    <xf numFmtId="0" fontId="6" fillId="3" borderId="0" applyNumberFormat="0" applyBorder="0" applyAlignment="0" applyProtection="0"/>
    <xf numFmtId="41" fontId="8" fillId="0" borderId="0" applyFont="0" applyFill="0" applyBorder="0" applyAlignment="0" applyProtection="0"/>
    <xf numFmtId="43" fontId="1" fillId="0" borderId="0" applyFont="0" applyFill="0" applyBorder="0" applyAlignment="0" applyProtection="0"/>
    <xf numFmtId="0" fontId="1" fillId="0" borderId="0"/>
    <xf numFmtId="0" fontId="27" fillId="0" borderId="0" applyNumberFormat="0" applyFill="0" applyBorder="0" applyAlignment="0" applyProtection="0"/>
    <xf numFmtId="0" fontId="27" fillId="0" borderId="12" applyNumberFormat="0" applyFill="0" applyAlignment="0" applyProtection="0"/>
    <xf numFmtId="43" fontId="8" fillId="13" borderId="0" applyFont="0" applyFill="0" applyBorder="0" applyAlignment="0" applyProtection="0">
      <alignment vertical="top"/>
    </xf>
    <xf numFmtId="0" fontId="26" fillId="0" borderId="11" applyNumberFormat="0" applyFill="0" applyAlignment="0" applyProtection="0"/>
    <xf numFmtId="43" fontId="8" fillId="15" borderId="0">
      <alignment vertical="top"/>
    </xf>
    <xf numFmtId="43" fontId="8" fillId="8" borderId="0">
      <alignment vertical="top"/>
    </xf>
    <xf numFmtId="43" fontId="8" fillId="46" borderId="0" applyNumberFormat="0">
      <alignment vertical="top"/>
    </xf>
    <xf numFmtId="43" fontId="8" fillId="53" borderId="0">
      <alignment vertical="top"/>
    </xf>
    <xf numFmtId="43" fontId="8" fillId="11" borderId="0">
      <alignment vertical="top"/>
    </xf>
    <xf numFmtId="43" fontId="8" fillId="14" borderId="0">
      <alignment vertical="top"/>
    </xf>
    <xf numFmtId="0" fontId="6" fillId="3" borderId="0" applyNumberFormat="0" applyBorder="0" applyAlignment="0" applyProtection="0"/>
    <xf numFmtId="0" fontId="15" fillId="19" borderId="8" applyNumberFormat="0" applyAlignment="0" applyProtection="0"/>
    <xf numFmtId="43" fontId="8" fillId="13" borderId="0">
      <alignment vertical="top"/>
    </xf>
    <xf numFmtId="43" fontId="8" fillId="52" borderId="0">
      <alignment vertical="top"/>
    </xf>
    <xf numFmtId="0" fontId="27" fillId="0" borderId="0" applyNumberFormat="0" applyFill="0" applyBorder="0" applyAlignment="0" applyProtection="0"/>
    <xf numFmtId="0" fontId="18" fillId="17" borderId="5" applyNumberFormat="0" applyAlignment="0" applyProtection="0"/>
    <xf numFmtId="0" fontId="27" fillId="0" borderId="12" applyNumberFormat="0" applyFill="0" applyAlignment="0" applyProtection="0"/>
    <xf numFmtId="0" fontId="19" fillId="18" borderId="6" applyNumberFormat="0" applyAlignment="0" applyProtection="0"/>
    <xf numFmtId="0" fontId="18" fillId="17" borderId="5" applyNumberFormat="0" applyAlignment="0" applyProtection="0"/>
    <xf numFmtId="0" fontId="26" fillId="0" borderId="11" applyNumberFormat="0" applyFill="0" applyAlignment="0" applyProtection="0"/>
    <xf numFmtId="0" fontId="1" fillId="0" borderId="0"/>
    <xf numFmtId="0" fontId="1" fillId="0" borderId="0"/>
    <xf numFmtId="0" fontId="19" fillId="18" borderId="6" applyNumberFormat="0" applyAlignment="0" applyProtection="0"/>
    <xf numFmtId="0" fontId="15" fillId="19" borderId="8" applyNumberFormat="0" applyAlignment="0" applyProtection="0"/>
    <xf numFmtId="0" fontId="25" fillId="0" borderId="10" applyNumberFormat="0" applyFill="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7" fillId="0" borderId="12" applyNumberFormat="0" applyFill="0" applyAlignment="0" applyProtection="0"/>
    <xf numFmtId="0" fontId="26" fillId="0" borderId="11" applyNumberFormat="0" applyFill="0" applyAlignment="0" applyProtection="0"/>
    <xf numFmtId="0" fontId="25" fillId="0" borderId="10" applyNumberFormat="0" applyFill="0" applyAlignment="0" applyProtection="0"/>
    <xf numFmtId="0" fontId="27" fillId="0" borderId="0" applyNumberFormat="0" applyFill="0" applyBorder="0" applyAlignment="0" applyProtection="0"/>
    <xf numFmtId="0" fontId="27" fillId="0" borderId="12" applyNumberFormat="0" applyFill="0" applyAlignment="0" applyProtection="0"/>
    <xf numFmtId="0" fontId="26" fillId="0" borderId="11" applyNumberFormat="0" applyFill="0" applyAlignment="0" applyProtection="0"/>
    <xf numFmtId="0" fontId="25" fillId="0" borderId="10" applyNumberFormat="0" applyFill="0" applyAlignment="0" applyProtection="0"/>
    <xf numFmtId="0" fontId="1" fillId="20" borderId="9" applyNumberFormat="0" applyFont="0" applyAlignment="0" applyProtection="0"/>
    <xf numFmtId="0" fontId="15" fillId="19" borderId="8" applyNumberFormat="0" applyAlignment="0" applyProtection="0"/>
    <xf numFmtId="0" fontId="19" fillId="18" borderId="6" applyNumberFormat="0" applyAlignment="0" applyProtection="0"/>
    <xf numFmtId="0" fontId="18" fillId="17" borderId="5" applyNumberFormat="0" applyAlignment="0" applyProtection="0"/>
    <xf numFmtId="0" fontId="6" fillId="3" borderId="0" applyNumberFormat="0" applyBorder="0" applyAlignment="0" applyProtection="0"/>
    <xf numFmtId="0" fontId="6" fillId="3" borderId="0" applyNumberFormat="0" applyBorder="0" applyAlignment="0" applyProtection="0"/>
    <xf numFmtId="0" fontId="18" fillId="17" borderId="5" applyNumberFormat="0" applyAlignment="0" applyProtection="0"/>
    <xf numFmtId="0" fontId="19" fillId="18" borderId="6" applyNumberFormat="0" applyAlignment="0" applyProtection="0"/>
    <xf numFmtId="0" fontId="15" fillId="19" borderId="8" applyNumberFormat="0" applyAlignment="0" applyProtection="0"/>
    <xf numFmtId="0" fontId="1" fillId="20" borderId="9" applyNumberFormat="0" applyFont="0" applyAlignment="0" applyProtection="0"/>
    <xf numFmtId="0" fontId="25" fillId="0" borderId="10" applyNumberFormat="0" applyFill="0" applyAlignment="0" applyProtection="0"/>
    <xf numFmtId="0" fontId="26" fillId="0" borderId="11" applyNumberFormat="0" applyFill="0" applyAlignment="0" applyProtection="0"/>
    <xf numFmtId="0" fontId="27" fillId="0" borderId="12" applyNumberFormat="0" applyFill="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6" fillId="3" borderId="0" applyNumberFormat="0" applyBorder="0" applyAlignment="0" applyProtection="0"/>
    <xf numFmtId="0" fontId="19" fillId="18" borderId="6" applyNumberFormat="0" applyAlignment="0" applyProtection="0"/>
    <xf numFmtId="0" fontId="18" fillId="17" borderId="5" applyNumberFormat="0" applyAlignment="0" applyProtection="0"/>
    <xf numFmtId="0" fontId="6" fillId="3" borderId="0" applyNumberFormat="0" applyBorder="0" applyAlignment="0" applyProtection="0"/>
    <xf numFmtId="0" fontId="19" fillId="18" borderId="6" applyNumberFormat="0" applyAlignment="0" applyProtection="0"/>
    <xf numFmtId="0" fontId="18" fillId="17" borderId="5" applyNumberFormat="0" applyAlignment="0" applyProtection="0"/>
    <xf numFmtId="41" fontId="8" fillId="0" borderId="0" applyFont="0" applyFill="0" applyBorder="0" applyAlignment="0" applyProtection="0"/>
    <xf numFmtId="43" fontId="1" fillId="0" borderId="0" applyFont="0" applyFill="0" applyBorder="0" applyAlignment="0" applyProtection="0"/>
    <xf numFmtId="0" fontId="1" fillId="0" borderId="0"/>
    <xf numFmtId="43" fontId="8" fillId="13" borderId="0" applyFont="0" applyFill="0" applyBorder="0" applyAlignment="0" applyProtection="0">
      <alignment vertical="top"/>
    </xf>
    <xf numFmtId="43" fontId="8" fillId="15" borderId="0">
      <alignment vertical="top"/>
    </xf>
    <xf numFmtId="43" fontId="8" fillId="8" borderId="0">
      <alignment vertical="top"/>
    </xf>
    <xf numFmtId="43" fontId="8" fillId="46" borderId="0" applyNumberFormat="0">
      <alignment vertical="top"/>
    </xf>
    <xf numFmtId="43" fontId="8" fillId="53" borderId="0">
      <alignment vertical="top"/>
    </xf>
    <xf numFmtId="43" fontId="8" fillId="11" borderId="0">
      <alignment vertical="top"/>
    </xf>
    <xf numFmtId="43" fontId="8" fillId="14" borderId="0">
      <alignment vertical="top"/>
    </xf>
    <xf numFmtId="43" fontId="8" fillId="13" borderId="0">
      <alignment vertical="top"/>
    </xf>
    <xf numFmtId="43" fontId="8" fillId="52" borderId="0">
      <alignment vertical="top"/>
    </xf>
    <xf numFmtId="0" fontId="28" fillId="0" borderId="0" applyNumberFormat="0" applyFill="0" applyBorder="0" applyAlignment="0" applyProtection="0"/>
    <xf numFmtId="0" fontId="27" fillId="0" borderId="0" applyNumberFormat="0" applyFill="0" applyBorder="0" applyAlignment="0" applyProtection="0"/>
    <xf numFmtId="0" fontId="27" fillId="0" borderId="12" applyNumberFormat="0" applyFill="0" applyAlignment="0" applyProtection="0"/>
    <xf numFmtId="0" fontId="26" fillId="0" borderId="11" applyNumberFormat="0" applyFill="0" applyAlignment="0" applyProtection="0"/>
    <xf numFmtId="0" fontId="25" fillId="0" borderId="10" applyNumberFormat="0" applyFill="0" applyAlignment="0" applyProtection="0"/>
    <xf numFmtId="0" fontId="1" fillId="20" borderId="9" applyNumberFormat="0" applyFont="0" applyAlignment="0" applyProtection="0"/>
    <xf numFmtId="0" fontId="15" fillId="19" borderId="8" applyNumberFormat="0" applyAlignment="0" applyProtection="0"/>
    <xf numFmtId="0" fontId="19" fillId="18" borderId="6" applyNumberFormat="0" applyAlignment="0" applyProtection="0"/>
    <xf numFmtId="0" fontId="18" fillId="17" borderId="5" applyNumberFormat="0" applyAlignment="0" applyProtection="0"/>
    <xf numFmtId="0" fontId="6" fillId="3" borderId="0" applyNumberFormat="0" applyBorder="0" applyAlignment="0" applyProtection="0"/>
    <xf numFmtId="0" fontId="28" fillId="0" borderId="0" applyNumberFormat="0" applyFill="0" applyBorder="0" applyAlignment="0" applyProtection="0"/>
    <xf numFmtId="0" fontId="6" fillId="3" borderId="0" applyNumberFormat="0" applyBorder="0" applyAlignment="0" applyProtection="0"/>
    <xf numFmtId="0" fontId="18" fillId="17" borderId="5" applyNumberFormat="0" applyAlignment="0" applyProtection="0"/>
    <xf numFmtId="0" fontId="19" fillId="18" borderId="6" applyNumberFormat="0" applyAlignment="0" applyProtection="0"/>
    <xf numFmtId="0" fontId="15" fillId="19" borderId="8" applyNumberFormat="0" applyAlignment="0" applyProtection="0"/>
    <xf numFmtId="0" fontId="1" fillId="20" borderId="9" applyNumberFormat="0" applyFont="0" applyAlignment="0" applyProtection="0"/>
    <xf numFmtId="0" fontId="25" fillId="0" borderId="10" applyNumberFormat="0" applyFill="0" applyAlignment="0" applyProtection="0"/>
    <xf numFmtId="0" fontId="26" fillId="0" borderId="11" applyNumberFormat="0" applyFill="0" applyAlignment="0" applyProtection="0"/>
    <xf numFmtId="0" fontId="27" fillId="0" borderId="12" applyNumberFormat="0" applyFill="0" applyAlignment="0" applyProtection="0"/>
    <xf numFmtId="0" fontId="27" fillId="0" borderId="0" applyNumberFormat="0" applyFill="0" applyBorder="0" applyAlignment="0" applyProtection="0"/>
    <xf numFmtId="0" fontId="28" fillId="0" borderId="0" applyNumberFormat="0" applyFill="0" applyBorder="0" applyAlignment="0" applyProtection="0"/>
    <xf numFmtId="41" fontId="8" fillId="0" borderId="0" applyFont="0" applyFill="0" applyBorder="0" applyAlignment="0" applyProtection="0"/>
    <xf numFmtId="0" fontId="1" fillId="20" borderId="9" applyNumberFormat="0" applyFont="0" applyAlignment="0" applyProtection="0"/>
    <xf numFmtId="0" fontId="25" fillId="0" borderId="10" applyNumberFormat="0" applyFill="0" applyAlignment="0" applyProtection="0"/>
    <xf numFmtId="0" fontId="15" fillId="19" borderId="8" applyNumberFormat="0" applyAlignment="0" applyProtection="0"/>
    <xf numFmtId="0" fontId="28" fillId="0" borderId="0" applyNumberFormat="0" applyFill="0" applyBorder="0" applyAlignment="0" applyProtection="0"/>
    <xf numFmtId="0" fontId="19" fillId="18" borderId="6" applyNumberFormat="0" applyAlignment="0" applyProtection="0"/>
    <xf numFmtId="0" fontId="18" fillId="17" borderId="5" applyNumberFormat="0" applyAlignment="0" applyProtection="0"/>
    <xf numFmtId="0" fontId="6" fillId="3" borderId="0" applyNumberFormat="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7" fillId="0" borderId="12" applyNumberFormat="0" applyFill="0" applyAlignment="0" applyProtection="0"/>
    <xf numFmtId="0" fontId="26" fillId="0" borderId="11" applyNumberFormat="0" applyFill="0" applyAlignment="0" applyProtection="0"/>
    <xf numFmtId="0" fontId="25" fillId="0" borderId="10" applyNumberFormat="0" applyFill="0" applyAlignment="0" applyProtection="0"/>
    <xf numFmtId="0" fontId="1" fillId="20" borderId="9" applyNumberFormat="0" applyFont="0" applyAlignment="0" applyProtection="0"/>
    <xf numFmtId="0" fontId="15" fillId="19" borderId="8" applyNumberFormat="0" applyAlignment="0" applyProtection="0"/>
    <xf numFmtId="0" fontId="19" fillId="18" borderId="6" applyNumberFormat="0" applyAlignment="0" applyProtection="0"/>
    <xf numFmtId="0" fontId="18" fillId="17" borderId="5" applyNumberFormat="0" applyAlignment="0" applyProtection="0"/>
    <xf numFmtId="0" fontId="6" fillId="3" borderId="0" applyNumberFormat="0" applyBorder="0" applyAlignment="0" applyProtection="0"/>
    <xf numFmtId="0" fontId="27" fillId="0" borderId="12" applyNumberFormat="0" applyFill="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7" fillId="0" borderId="12" applyNumberFormat="0" applyFill="0" applyAlignment="0" applyProtection="0"/>
    <xf numFmtId="0" fontId="26" fillId="0" borderId="11" applyNumberFormat="0" applyFill="0" applyAlignment="0" applyProtection="0"/>
    <xf numFmtId="0" fontId="25" fillId="0" borderId="10" applyNumberFormat="0" applyFill="0" applyAlignment="0" applyProtection="0"/>
    <xf numFmtId="0" fontId="27" fillId="0" borderId="0" applyNumberFormat="0" applyFill="0" applyBorder="0" applyAlignment="0" applyProtection="0"/>
    <xf numFmtId="0" fontId="27" fillId="0" borderId="12" applyNumberFormat="0" applyFill="0" applyAlignment="0" applyProtection="0"/>
    <xf numFmtId="0" fontId="26" fillId="0" borderId="11" applyNumberFormat="0" applyFill="0" applyAlignment="0" applyProtection="0"/>
    <xf numFmtId="0" fontId="25" fillId="0" borderId="10" applyNumberFormat="0" applyFill="0" applyAlignment="0" applyProtection="0"/>
    <xf numFmtId="0" fontId="1" fillId="20" borderId="9" applyNumberFormat="0" applyFont="0" applyAlignment="0" applyProtection="0"/>
    <xf numFmtId="0" fontId="15" fillId="19" borderId="8" applyNumberFormat="0" applyAlignment="0" applyProtection="0"/>
    <xf numFmtId="0" fontId="19" fillId="18" borderId="6" applyNumberFormat="0" applyAlignment="0" applyProtection="0"/>
    <xf numFmtId="0" fontId="18" fillId="17" borderId="5" applyNumberFormat="0" applyAlignment="0" applyProtection="0"/>
    <xf numFmtId="0" fontId="6" fillId="3" borderId="0" applyNumberFormat="0" applyBorder="0" applyAlignment="0" applyProtection="0"/>
    <xf numFmtId="0" fontId="6" fillId="3" borderId="0" applyNumberFormat="0" applyBorder="0" applyAlignment="0" applyProtection="0"/>
    <xf numFmtId="0" fontId="18" fillId="17" borderId="5" applyNumberFormat="0" applyAlignment="0" applyProtection="0"/>
    <xf numFmtId="0" fontId="19" fillId="18" borderId="6" applyNumberFormat="0" applyAlignment="0" applyProtection="0"/>
    <xf numFmtId="0" fontId="15" fillId="19" borderId="8" applyNumberFormat="0" applyAlignment="0" applyProtection="0"/>
    <xf numFmtId="0" fontId="1" fillId="20" borderId="9" applyNumberFormat="0" applyFont="0" applyAlignment="0" applyProtection="0"/>
    <xf numFmtId="0" fontId="25" fillId="0" borderId="10" applyNumberFormat="0" applyFill="0" applyAlignment="0" applyProtection="0"/>
    <xf numFmtId="0" fontId="26" fillId="0" borderId="11" applyNumberFormat="0" applyFill="0" applyAlignment="0" applyProtection="0"/>
    <xf numFmtId="0" fontId="27" fillId="0" borderId="12" applyNumberFormat="0" applyFill="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1" fillId="20" borderId="9" applyNumberFormat="0" applyFont="0" applyAlignment="0" applyProtection="0"/>
    <xf numFmtId="0" fontId="15" fillId="19" borderId="8" applyNumberFormat="0" applyAlignment="0" applyProtection="0"/>
    <xf numFmtId="0" fontId="19" fillId="18" borderId="6" applyNumberFormat="0" applyAlignment="0" applyProtection="0"/>
    <xf numFmtId="0" fontId="18" fillId="17" borderId="5" applyNumberFormat="0" applyAlignment="0" applyProtection="0"/>
    <xf numFmtId="0" fontId="6" fillId="3" borderId="0" applyNumberFormat="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7" fillId="0" borderId="12" applyNumberFormat="0" applyFill="0" applyAlignment="0" applyProtection="0"/>
    <xf numFmtId="0" fontId="26" fillId="0" borderId="11" applyNumberFormat="0" applyFill="0" applyAlignment="0" applyProtection="0"/>
    <xf numFmtId="0" fontId="25" fillId="0" borderId="10" applyNumberFormat="0" applyFill="0" applyAlignment="0" applyProtection="0"/>
    <xf numFmtId="0" fontId="1" fillId="20" borderId="9" applyNumberFormat="0" applyFont="0" applyAlignment="0" applyProtection="0"/>
    <xf numFmtId="0" fontId="15" fillId="19" borderId="8" applyNumberFormat="0" applyAlignment="0" applyProtection="0"/>
    <xf numFmtId="0" fontId="19" fillId="18" borderId="6" applyNumberFormat="0" applyAlignment="0" applyProtection="0"/>
    <xf numFmtId="0" fontId="18" fillId="17" borderId="5" applyNumberFormat="0" applyAlignment="0" applyProtection="0"/>
    <xf numFmtId="0" fontId="6" fillId="3" borderId="0" applyNumberFormat="0" applyBorder="0" applyAlignment="0" applyProtection="0"/>
    <xf numFmtId="0" fontId="15" fillId="19" borderId="8" applyNumberFormat="0" applyAlignment="0" applyProtection="0"/>
    <xf numFmtId="0" fontId="1" fillId="20" borderId="9" applyNumberFormat="0" applyFont="0" applyAlignment="0" applyProtection="0"/>
    <xf numFmtId="0" fontId="25" fillId="0" borderId="10" applyNumberFormat="0" applyFill="0" applyAlignment="0" applyProtection="0"/>
    <xf numFmtId="0" fontId="26" fillId="0" borderId="11" applyNumberFormat="0" applyFill="0" applyAlignment="0" applyProtection="0"/>
    <xf numFmtId="0" fontId="27" fillId="0" borderId="12" applyNumberFormat="0" applyFill="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7" fillId="0" borderId="12" applyNumberFormat="0" applyFill="0" applyAlignment="0" applyProtection="0"/>
    <xf numFmtId="0" fontId="26" fillId="0" borderId="11" applyNumberFormat="0" applyFill="0" applyAlignment="0" applyProtection="0"/>
    <xf numFmtId="0" fontId="25" fillId="0" borderId="10" applyNumberFormat="0" applyFill="0" applyAlignment="0" applyProtection="0"/>
    <xf numFmtId="0" fontId="1" fillId="20" borderId="9" applyNumberFormat="0" applyFont="0" applyAlignment="0" applyProtection="0"/>
    <xf numFmtId="0" fontId="15" fillId="19" borderId="8" applyNumberFormat="0" applyAlignment="0" applyProtection="0"/>
    <xf numFmtId="0" fontId="19" fillId="18" borderId="6" applyNumberFormat="0" applyAlignment="0" applyProtection="0"/>
    <xf numFmtId="0" fontId="18" fillId="17" borderId="5" applyNumberFormat="0" applyAlignment="0" applyProtection="0"/>
    <xf numFmtId="0" fontId="6" fillId="3" borderId="0" applyNumberFormat="0" applyBorder="0" applyAlignment="0" applyProtection="0"/>
    <xf numFmtId="0" fontId="15" fillId="19" borderId="8" applyNumberFormat="0" applyAlignment="0" applyProtection="0"/>
    <xf numFmtId="0" fontId="1" fillId="20" borderId="9" applyNumberFormat="0" applyFont="0" applyAlignment="0" applyProtection="0"/>
    <xf numFmtId="0" fontId="25" fillId="0" borderId="10" applyNumberFormat="0" applyFill="0" applyAlignment="0" applyProtection="0"/>
    <xf numFmtId="0" fontId="26" fillId="0" borderId="11" applyNumberFormat="0" applyFill="0" applyAlignment="0" applyProtection="0"/>
    <xf numFmtId="0" fontId="27" fillId="0" borderId="12" applyNumberFormat="0" applyFill="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7" fillId="0" borderId="12" applyNumberFormat="0" applyFill="0" applyAlignment="0" applyProtection="0"/>
    <xf numFmtId="0" fontId="26" fillId="0" borderId="11" applyNumberFormat="0" applyFill="0" applyAlignment="0" applyProtection="0"/>
    <xf numFmtId="0" fontId="25" fillId="0" borderId="10" applyNumberFormat="0" applyFill="0" applyAlignment="0" applyProtection="0"/>
    <xf numFmtId="0" fontId="1" fillId="20" borderId="9" applyNumberFormat="0" applyFont="0" applyAlignment="0" applyProtection="0"/>
    <xf numFmtId="0" fontId="15" fillId="19" borderId="8" applyNumberFormat="0" applyAlignment="0" applyProtection="0"/>
    <xf numFmtId="0" fontId="19" fillId="18" borderId="6" applyNumberFormat="0" applyAlignment="0" applyProtection="0"/>
    <xf numFmtId="0" fontId="18" fillId="17" borderId="5" applyNumberFormat="0" applyAlignment="0" applyProtection="0"/>
    <xf numFmtId="0" fontId="6" fillId="3" borderId="0" applyNumberFormat="0" applyBorder="0" applyAlignment="0" applyProtection="0"/>
    <xf numFmtId="0" fontId="19" fillId="18" borderId="6" applyNumberFormat="0" applyAlignment="0" applyProtection="0"/>
    <xf numFmtId="0" fontId="15" fillId="19" borderId="8" applyNumberFormat="0" applyAlignment="0" applyProtection="0"/>
    <xf numFmtId="0" fontId="1" fillId="20" borderId="9" applyNumberFormat="0" applyFont="0" applyAlignment="0" applyProtection="0"/>
    <xf numFmtId="0" fontId="25" fillId="0" borderId="10" applyNumberFormat="0" applyFill="0" applyAlignment="0" applyProtection="0"/>
    <xf numFmtId="0" fontId="26" fillId="0" borderId="11" applyNumberFormat="0" applyFill="0" applyAlignment="0" applyProtection="0"/>
    <xf numFmtId="0" fontId="27" fillId="0" borderId="12" applyNumberFormat="0" applyFill="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6" fillId="3" borderId="0" applyNumberFormat="0" applyBorder="0" applyAlignment="0" applyProtection="0"/>
    <xf numFmtId="0" fontId="19" fillId="18" borderId="6" applyNumberFormat="0" applyAlignment="0" applyProtection="0"/>
    <xf numFmtId="0" fontId="18" fillId="17" borderId="5" applyNumberFormat="0" applyAlignment="0" applyProtection="0"/>
    <xf numFmtId="0" fontId="6" fillId="3" borderId="0" applyNumberFormat="0" applyBorder="0" applyAlignment="0" applyProtection="0"/>
    <xf numFmtId="0" fontId="19" fillId="18" borderId="6" applyNumberFormat="0" applyAlignment="0" applyProtection="0"/>
    <xf numFmtId="0" fontId="18" fillId="17" borderId="5" applyNumberFormat="0" applyAlignment="0" applyProtection="0"/>
    <xf numFmtId="0" fontId="6" fillId="3" borderId="0" applyNumberFormat="0" applyBorder="0" applyAlignment="0" applyProtection="0"/>
    <xf numFmtId="0" fontId="26" fillId="0" borderId="11" applyNumberFormat="0" applyFill="0" applyAlignment="0" applyProtection="0"/>
    <xf numFmtId="0" fontId="25" fillId="0" borderId="10" applyNumberFormat="0" applyFill="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7" fillId="0" borderId="12" applyNumberFormat="0" applyFill="0" applyAlignment="0" applyProtection="0"/>
    <xf numFmtId="0" fontId="26" fillId="0" borderId="11" applyNumberFormat="0" applyFill="0" applyAlignment="0" applyProtection="0"/>
    <xf numFmtId="0" fontId="1" fillId="20" borderId="9" applyNumberFormat="0" applyFont="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7" fillId="0" borderId="12" applyNumberFormat="0" applyFill="0" applyAlignment="0" applyProtection="0"/>
    <xf numFmtId="0" fontId="26" fillId="0" borderId="11" applyNumberFormat="0" applyFill="0" applyAlignment="0" applyProtection="0"/>
    <xf numFmtId="0" fontId="25" fillId="0" borderId="10" applyNumberFormat="0" applyFill="0" applyAlignment="0" applyProtection="0"/>
    <xf numFmtId="0" fontId="1" fillId="20" borderId="9" applyNumberFormat="0" applyFont="0" applyAlignment="0" applyProtection="0"/>
    <xf numFmtId="0" fontId="15" fillId="19" borderId="8" applyNumberFormat="0" applyAlignment="0" applyProtection="0"/>
    <xf numFmtId="0" fontId="19" fillId="18" borderId="6" applyNumberFormat="0" applyAlignment="0" applyProtection="0"/>
    <xf numFmtId="0" fontId="18" fillId="17" borderId="5" applyNumberFormat="0" applyAlignment="0" applyProtection="0"/>
    <xf numFmtId="0" fontId="6" fillId="3" borderId="0" applyNumberFormat="0" applyBorder="0" applyAlignment="0" applyProtection="0"/>
    <xf numFmtId="0" fontId="28" fillId="0" borderId="0" applyNumberFormat="0" applyFill="0" applyBorder="0" applyAlignment="0" applyProtection="0"/>
    <xf numFmtId="0" fontId="6" fillId="3" borderId="0" applyNumberFormat="0" applyBorder="0" applyAlignment="0" applyProtection="0"/>
    <xf numFmtId="0" fontId="18" fillId="17" borderId="5" applyNumberFormat="0" applyAlignment="0" applyProtection="0"/>
    <xf numFmtId="0" fontId="19" fillId="18" borderId="6" applyNumberFormat="0" applyAlignment="0" applyProtection="0"/>
    <xf numFmtId="0" fontId="15" fillId="19" borderId="8" applyNumberFormat="0" applyAlignment="0" applyProtection="0"/>
    <xf numFmtId="0" fontId="1" fillId="20" borderId="9" applyNumberFormat="0" applyFont="0" applyAlignment="0" applyProtection="0"/>
    <xf numFmtId="0" fontId="25" fillId="0" borderId="10" applyNumberFormat="0" applyFill="0" applyAlignment="0" applyProtection="0"/>
    <xf numFmtId="0" fontId="26" fillId="0" borderId="11" applyNumberFormat="0" applyFill="0" applyAlignment="0" applyProtection="0"/>
    <xf numFmtId="0" fontId="27" fillId="0" borderId="12" applyNumberFormat="0" applyFill="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19" fillId="18" borderId="6" applyNumberFormat="0" applyAlignment="0" applyProtection="0"/>
    <xf numFmtId="0" fontId="15" fillId="19" borderId="8" applyNumberFormat="0" applyAlignment="0" applyProtection="0"/>
    <xf numFmtId="0" fontId="1" fillId="20" borderId="9" applyNumberFormat="0" applyFont="0" applyAlignment="0" applyProtection="0"/>
    <xf numFmtId="0" fontId="25" fillId="0" borderId="10" applyNumberFormat="0" applyFill="0" applyAlignment="0" applyProtection="0"/>
    <xf numFmtId="0" fontId="19" fillId="18" borderId="6" applyNumberFormat="0" applyAlignment="0" applyProtection="0"/>
    <xf numFmtId="0" fontId="18" fillId="17" borderId="5" applyNumberFormat="0" applyAlignment="0" applyProtection="0"/>
    <xf numFmtId="0" fontId="6" fillId="3" borderId="0" applyNumberFormat="0" applyBorder="0" applyAlignment="0" applyProtection="0"/>
    <xf numFmtId="0" fontId="6" fillId="3" borderId="0" applyNumberFormat="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7" fillId="0" borderId="12" applyNumberFormat="0" applyFill="0" applyAlignment="0" applyProtection="0"/>
    <xf numFmtId="0" fontId="26" fillId="0" borderId="11" applyNumberFormat="0" applyFill="0" applyAlignment="0" applyProtection="0"/>
    <xf numFmtId="0" fontId="25" fillId="0" borderId="10" applyNumberFormat="0" applyFill="0" applyAlignment="0" applyProtection="0"/>
    <xf numFmtId="0" fontId="1" fillId="20" borderId="9" applyNumberFormat="0" applyFont="0" applyAlignment="0" applyProtection="0"/>
    <xf numFmtId="0" fontId="15" fillId="19" borderId="8" applyNumberFormat="0" applyAlignment="0" applyProtection="0"/>
    <xf numFmtId="0" fontId="19" fillId="18" borderId="6" applyNumberFormat="0" applyAlignment="0" applyProtection="0"/>
    <xf numFmtId="0" fontId="18" fillId="17" borderId="5" applyNumberFormat="0" applyAlignment="0" applyProtection="0"/>
    <xf numFmtId="0" fontId="6" fillId="3" borderId="0" applyNumberFormat="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7" fillId="0" borderId="12" applyNumberFormat="0" applyFill="0" applyAlignment="0" applyProtection="0"/>
    <xf numFmtId="0" fontId="26" fillId="0" borderId="11" applyNumberFormat="0" applyFill="0" applyAlignment="0" applyProtection="0"/>
    <xf numFmtId="0" fontId="25" fillId="0" borderId="10" applyNumberFormat="0" applyFill="0" applyAlignment="0" applyProtection="0"/>
    <xf numFmtId="0" fontId="27" fillId="0" borderId="0" applyNumberFormat="0" applyFill="0" applyBorder="0" applyAlignment="0" applyProtection="0"/>
    <xf numFmtId="0" fontId="27" fillId="0" borderId="12" applyNumberFormat="0" applyFill="0" applyAlignment="0" applyProtection="0"/>
    <xf numFmtId="0" fontId="26" fillId="0" borderId="11" applyNumberFormat="0" applyFill="0" applyAlignment="0" applyProtection="0"/>
    <xf numFmtId="0" fontId="25" fillId="0" borderId="10" applyNumberFormat="0" applyFill="0" applyAlignment="0" applyProtection="0"/>
    <xf numFmtId="0" fontId="1" fillId="20" borderId="9" applyNumberFormat="0" applyFont="0" applyAlignment="0" applyProtection="0"/>
    <xf numFmtId="0" fontId="15" fillId="19" borderId="8" applyNumberFormat="0" applyAlignment="0" applyProtection="0"/>
    <xf numFmtId="0" fontId="19" fillId="18" borderId="6" applyNumberFormat="0" applyAlignment="0" applyProtection="0"/>
    <xf numFmtId="0" fontId="18" fillId="17" borderId="5" applyNumberFormat="0" applyAlignment="0" applyProtection="0"/>
    <xf numFmtId="0" fontId="6" fillId="3" borderId="0" applyNumberFormat="0" applyBorder="0" applyAlignment="0" applyProtection="0"/>
    <xf numFmtId="0" fontId="6" fillId="3" borderId="0" applyNumberFormat="0" applyBorder="0" applyAlignment="0" applyProtection="0"/>
    <xf numFmtId="0" fontId="18" fillId="17" borderId="5" applyNumberFormat="0" applyAlignment="0" applyProtection="0"/>
    <xf numFmtId="0" fontId="19" fillId="18" borderId="6" applyNumberFormat="0" applyAlignment="0" applyProtection="0"/>
    <xf numFmtId="0" fontId="15" fillId="19" borderId="8" applyNumberFormat="0" applyAlignment="0" applyProtection="0"/>
    <xf numFmtId="0" fontId="1" fillId="20" borderId="9" applyNumberFormat="0" applyFont="0" applyAlignment="0" applyProtection="0"/>
    <xf numFmtId="0" fontId="25" fillId="0" borderId="10" applyNumberFormat="0" applyFill="0" applyAlignment="0" applyProtection="0"/>
    <xf numFmtId="0" fontId="26" fillId="0" borderId="11" applyNumberFormat="0" applyFill="0" applyAlignment="0" applyProtection="0"/>
    <xf numFmtId="0" fontId="27" fillId="0" borderId="12" applyNumberFormat="0" applyFill="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1" fillId="20" borderId="9" applyNumberFormat="0" applyFont="0" applyAlignment="0" applyProtection="0"/>
    <xf numFmtId="0" fontId="15" fillId="19" borderId="8" applyNumberFormat="0" applyAlignment="0" applyProtection="0"/>
    <xf numFmtId="0" fontId="19" fillId="18" borderId="6" applyNumberFormat="0" applyAlignment="0" applyProtection="0"/>
    <xf numFmtId="0" fontId="18" fillId="17" borderId="5" applyNumberFormat="0" applyAlignment="0" applyProtection="0"/>
    <xf numFmtId="0" fontId="6" fillId="3" borderId="0" applyNumberFormat="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7" fillId="0" borderId="12" applyNumberFormat="0" applyFill="0" applyAlignment="0" applyProtection="0"/>
    <xf numFmtId="0" fontId="26" fillId="0" borderId="11" applyNumberFormat="0" applyFill="0" applyAlignment="0" applyProtection="0"/>
    <xf numFmtId="0" fontId="25" fillId="0" borderId="10" applyNumberFormat="0" applyFill="0" applyAlignment="0" applyProtection="0"/>
    <xf numFmtId="0" fontId="1" fillId="20" borderId="9" applyNumberFormat="0" applyFont="0" applyAlignment="0" applyProtection="0"/>
    <xf numFmtId="0" fontId="15" fillId="19" borderId="8" applyNumberFormat="0" applyAlignment="0" applyProtection="0"/>
    <xf numFmtId="0" fontId="19" fillId="18" borderId="6" applyNumberFormat="0" applyAlignment="0" applyProtection="0"/>
    <xf numFmtId="0" fontId="18" fillId="17" borderId="5" applyNumberFormat="0" applyAlignment="0" applyProtection="0"/>
    <xf numFmtId="0" fontId="6" fillId="3" borderId="0" applyNumberFormat="0" applyBorder="0" applyAlignment="0" applyProtection="0"/>
    <xf numFmtId="0" fontId="15" fillId="19" borderId="8" applyNumberFormat="0" applyAlignment="0" applyProtection="0"/>
    <xf numFmtId="0" fontId="1" fillId="20" borderId="9" applyNumberFormat="0" applyFont="0" applyAlignment="0" applyProtection="0"/>
    <xf numFmtId="0" fontId="25" fillId="0" borderId="10" applyNumberFormat="0" applyFill="0" applyAlignment="0" applyProtection="0"/>
    <xf numFmtId="0" fontId="26" fillId="0" borderId="11" applyNumberFormat="0" applyFill="0" applyAlignment="0" applyProtection="0"/>
    <xf numFmtId="0" fontId="27" fillId="0" borderId="12" applyNumberFormat="0" applyFill="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7" fillId="0" borderId="12" applyNumberFormat="0" applyFill="0" applyAlignment="0" applyProtection="0"/>
    <xf numFmtId="0" fontId="26" fillId="0" borderId="11" applyNumberFormat="0" applyFill="0" applyAlignment="0" applyProtection="0"/>
    <xf numFmtId="0" fontId="25" fillId="0" borderId="10" applyNumberFormat="0" applyFill="0" applyAlignment="0" applyProtection="0"/>
    <xf numFmtId="0" fontId="1" fillId="20" borderId="9" applyNumberFormat="0" applyFont="0" applyAlignment="0" applyProtection="0"/>
    <xf numFmtId="0" fontId="15" fillId="19" borderId="8" applyNumberFormat="0" applyAlignment="0" applyProtection="0"/>
    <xf numFmtId="0" fontId="19" fillId="18" borderId="6" applyNumberFormat="0" applyAlignment="0" applyProtection="0"/>
    <xf numFmtId="0" fontId="18" fillId="17" borderId="5" applyNumberFormat="0" applyAlignment="0" applyProtection="0"/>
    <xf numFmtId="0" fontId="6" fillId="3" borderId="0" applyNumberFormat="0" applyBorder="0" applyAlignment="0" applyProtection="0"/>
    <xf numFmtId="0" fontId="15" fillId="19" borderId="8" applyNumberFormat="0" applyAlignment="0" applyProtection="0"/>
    <xf numFmtId="0" fontId="1" fillId="20" borderId="9" applyNumberFormat="0" applyFont="0" applyAlignment="0" applyProtection="0"/>
    <xf numFmtId="0" fontId="25" fillId="0" borderId="10" applyNumberFormat="0" applyFill="0" applyAlignment="0" applyProtection="0"/>
    <xf numFmtId="0" fontId="26" fillId="0" borderId="11" applyNumberFormat="0" applyFill="0" applyAlignment="0" applyProtection="0"/>
    <xf numFmtId="0" fontId="27" fillId="0" borderId="12" applyNumberFormat="0" applyFill="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7" fillId="0" borderId="12" applyNumberFormat="0" applyFill="0" applyAlignment="0" applyProtection="0"/>
    <xf numFmtId="0" fontId="26" fillId="0" borderId="11" applyNumberFormat="0" applyFill="0" applyAlignment="0" applyProtection="0"/>
    <xf numFmtId="0" fontId="25" fillId="0" borderId="10" applyNumberFormat="0" applyFill="0" applyAlignment="0" applyProtection="0"/>
    <xf numFmtId="0" fontId="1" fillId="20" borderId="9" applyNumberFormat="0" applyFont="0" applyAlignment="0" applyProtection="0"/>
    <xf numFmtId="0" fontId="15" fillId="19" borderId="8" applyNumberFormat="0" applyAlignment="0" applyProtection="0"/>
    <xf numFmtId="0" fontId="19" fillId="18" borderId="6" applyNumberFormat="0" applyAlignment="0" applyProtection="0"/>
    <xf numFmtId="0" fontId="18" fillId="17" borderId="5" applyNumberFormat="0" applyAlignment="0" applyProtection="0"/>
    <xf numFmtId="0" fontId="6" fillId="3" borderId="0" applyNumberFormat="0" applyBorder="0" applyAlignment="0" applyProtection="0"/>
    <xf numFmtId="0" fontId="18" fillId="17" borderId="5" applyNumberFormat="0" applyAlignment="0" applyProtection="0"/>
    <xf numFmtId="0" fontId="6" fillId="3" borderId="0" applyNumberFormat="0" applyBorder="0" applyAlignment="0" applyProtection="0"/>
    <xf numFmtId="0" fontId="1" fillId="20" borderId="9" applyNumberFormat="0" applyFont="0" applyAlignment="0" applyProtection="0"/>
    <xf numFmtId="0" fontId="15" fillId="19" borderId="8" applyNumberFormat="0" applyAlignment="0" applyProtection="0"/>
    <xf numFmtId="0" fontId="19" fillId="18" borderId="6" applyNumberFormat="0" applyAlignment="0" applyProtection="0"/>
    <xf numFmtId="0" fontId="18" fillId="17" borderId="5" applyNumberFormat="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7" fillId="0" borderId="12" applyNumberFormat="0" applyFill="0" applyAlignment="0" applyProtection="0"/>
    <xf numFmtId="0" fontId="26" fillId="0" borderId="11" applyNumberFormat="0" applyFill="0" applyAlignment="0" applyProtection="0"/>
    <xf numFmtId="0" fontId="25" fillId="0" borderId="10" applyNumberFormat="0" applyFill="0" applyAlignment="0" applyProtection="0"/>
    <xf numFmtId="0" fontId="1" fillId="20" borderId="9" applyNumberFormat="0" applyFont="0" applyAlignment="0" applyProtection="0"/>
    <xf numFmtId="0" fontId="15" fillId="19" borderId="8" applyNumberFormat="0" applyAlignment="0" applyProtection="0"/>
    <xf numFmtId="0" fontId="19" fillId="18" borderId="6" applyNumberFormat="0" applyAlignment="0" applyProtection="0"/>
    <xf numFmtId="0" fontId="18" fillId="17" borderId="5" applyNumberFormat="0" applyAlignment="0" applyProtection="0"/>
    <xf numFmtId="0" fontId="6" fillId="3" borderId="0" applyNumberFormat="0" applyBorder="0" applyAlignment="0" applyProtection="0"/>
    <xf numFmtId="0" fontId="28" fillId="0" borderId="0" applyNumberFormat="0" applyFill="0" applyBorder="0" applyAlignment="0" applyProtection="0"/>
    <xf numFmtId="0" fontId="6" fillId="3" borderId="0" applyNumberFormat="0" applyBorder="0" applyAlignment="0" applyProtection="0"/>
    <xf numFmtId="0" fontId="18" fillId="17" borderId="5" applyNumberFormat="0" applyAlignment="0" applyProtection="0"/>
    <xf numFmtId="0" fontId="19" fillId="18" borderId="6" applyNumberFormat="0" applyAlignment="0" applyProtection="0"/>
    <xf numFmtId="0" fontId="15" fillId="19" borderId="8" applyNumberFormat="0" applyAlignment="0" applyProtection="0"/>
    <xf numFmtId="0" fontId="1" fillId="20" borderId="9" applyNumberFormat="0" applyFont="0" applyAlignment="0" applyProtection="0"/>
    <xf numFmtId="0" fontId="25" fillId="0" borderId="10" applyNumberFormat="0" applyFill="0" applyAlignment="0" applyProtection="0"/>
    <xf numFmtId="0" fontId="26" fillId="0" borderId="11" applyNumberFormat="0" applyFill="0" applyAlignment="0" applyProtection="0"/>
    <xf numFmtId="0" fontId="27" fillId="0" borderId="12" applyNumberFormat="0" applyFill="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19" fillId="18" borderId="6" applyNumberFormat="0" applyAlignment="0" applyProtection="0"/>
    <xf numFmtId="0" fontId="6" fillId="3" borderId="0" applyNumberFormat="0" applyBorder="0" applyAlignment="0" applyProtection="0"/>
    <xf numFmtId="0" fontId="6" fillId="3" borderId="0" applyNumberFormat="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7" fillId="0" borderId="12" applyNumberFormat="0" applyFill="0" applyAlignment="0" applyProtection="0"/>
    <xf numFmtId="0" fontId="26" fillId="0" borderId="11" applyNumberFormat="0" applyFill="0" applyAlignment="0" applyProtection="0"/>
    <xf numFmtId="0" fontId="25" fillId="0" borderId="10" applyNumberFormat="0" applyFill="0" applyAlignment="0" applyProtection="0"/>
    <xf numFmtId="0" fontId="1" fillId="20" borderId="9" applyNumberFormat="0" applyFont="0" applyAlignment="0" applyProtection="0"/>
    <xf numFmtId="0" fontId="15" fillId="19" borderId="8" applyNumberFormat="0" applyAlignment="0" applyProtection="0"/>
    <xf numFmtId="0" fontId="19" fillId="18" borderId="6" applyNumberFormat="0" applyAlignment="0" applyProtection="0"/>
    <xf numFmtId="0" fontId="18" fillId="17" borderId="5" applyNumberFormat="0" applyAlignment="0" applyProtection="0"/>
    <xf numFmtId="0" fontId="6" fillId="3" borderId="0" applyNumberFormat="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7" fillId="0" borderId="12" applyNumberFormat="0" applyFill="0" applyAlignment="0" applyProtection="0"/>
    <xf numFmtId="0" fontId="26" fillId="0" borderId="11" applyNumberFormat="0" applyFill="0" applyAlignment="0" applyProtection="0"/>
    <xf numFmtId="0" fontId="25" fillId="0" borderId="10" applyNumberFormat="0" applyFill="0" applyAlignment="0" applyProtection="0"/>
    <xf numFmtId="0" fontId="27" fillId="0" borderId="0" applyNumberFormat="0" applyFill="0" applyBorder="0" applyAlignment="0" applyProtection="0"/>
    <xf numFmtId="0" fontId="27" fillId="0" borderId="12" applyNumberFormat="0" applyFill="0" applyAlignment="0" applyProtection="0"/>
    <xf numFmtId="0" fontId="26" fillId="0" borderId="11" applyNumberFormat="0" applyFill="0" applyAlignment="0" applyProtection="0"/>
    <xf numFmtId="0" fontId="25" fillId="0" borderId="10" applyNumberFormat="0" applyFill="0" applyAlignment="0" applyProtection="0"/>
    <xf numFmtId="0" fontId="1" fillId="20" borderId="9" applyNumberFormat="0" applyFont="0" applyAlignment="0" applyProtection="0"/>
    <xf numFmtId="0" fontId="15" fillId="19" borderId="8" applyNumberFormat="0" applyAlignment="0" applyProtection="0"/>
    <xf numFmtId="0" fontId="19" fillId="18" borderId="6" applyNumberFormat="0" applyAlignment="0" applyProtection="0"/>
    <xf numFmtId="0" fontId="18" fillId="17" borderId="5" applyNumberFormat="0" applyAlignment="0" applyProtection="0"/>
    <xf numFmtId="0" fontId="6" fillId="3" borderId="0" applyNumberFormat="0" applyBorder="0" applyAlignment="0" applyProtection="0"/>
    <xf numFmtId="0" fontId="6" fillId="3" borderId="0" applyNumberFormat="0" applyBorder="0" applyAlignment="0" applyProtection="0"/>
    <xf numFmtId="0" fontId="18" fillId="17" borderId="5" applyNumberFormat="0" applyAlignment="0" applyProtection="0"/>
    <xf numFmtId="0" fontId="19" fillId="18" borderId="6" applyNumberFormat="0" applyAlignment="0" applyProtection="0"/>
    <xf numFmtId="0" fontId="15" fillId="19" borderId="8" applyNumberFormat="0" applyAlignment="0" applyProtection="0"/>
    <xf numFmtId="0" fontId="1" fillId="20" borderId="9" applyNumberFormat="0" applyFont="0" applyAlignment="0" applyProtection="0"/>
    <xf numFmtId="0" fontId="25" fillId="0" borderId="10" applyNumberFormat="0" applyFill="0" applyAlignment="0" applyProtection="0"/>
    <xf numFmtId="0" fontId="26" fillId="0" borderId="11" applyNumberFormat="0" applyFill="0" applyAlignment="0" applyProtection="0"/>
    <xf numFmtId="0" fontId="27" fillId="0" borderId="12" applyNumberFormat="0" applyFill="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1" fillId="20" borderId="9" applyNumberFormat="0" applyFont="0" applyAlignment="0" applyProtection="0"/>
    <xf numFmtId="0" fontId="15" fillId="19" borderId="8" applyNumberFormat="0" applyAlignment="0" applyProtection="0"/>
    <xf numFmtId="0" fontId="19" fillId="18" borderId="6" applyNumberFormat="0" applyAlignment="0" applyProtection="0"/>
    <xf numFmtId="0" fontId="18" fillId="17" borderId="5" applyNumberFormat="0" applyAlignment="0" applyProtection="0"/>
    <xf numFmtId="0" fontId="6" fillId="3" borderId="0" applyNumberFormat="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7" fillId="0" borderId="12" applyNumberFormat="0" applyFill="0" applyAlignment="0" applyProtection="0"/>
    <xf numFmtId="0" fontId="26" fillId="0" borderId="11" applyNumberFormat="0" applyFill="0" applyAlignment="0" applyProtection="0"/>
    <xf numFmtId="0" fontId="25" fillId="0" borderId="10" applyNumberFormat="0" applyFill="0" applyAlignment="0" applyProtection="0"/>
    <xf numFmtId="0" fontId="1" fillId="20" borderId="9" applyNumberFormat="0" applyFont="0" applyAlignment="0" applyProtection="0"/>
    <xf numFmtId="0" fontId="15" fillId="19" borderId="8" applyNumberFormat="0" applyAlignment="0" applyProtection="0"/>
    <xf numFmtId="0" fontId="19" fillId="18" borderId="6" applyNumberFormat="0" applyAlignment="0" applyProtection="0"/>
    <xf numFmtId="0" fontId="18" fillId="17" borderId="5" applyNumberFormat="0" applyAlignment="0" applyProtection="0"/>
    <xf numFmtId="0" fontId="6" fillId="3" borderId="0" applyNumberFormat="0" applyBorder="0" applyAlignment="0" applyProtection="0"/>
    <xf numFmtId="0" fontId="15" fillId="19" borderId="8" applyNumberFormat="0" applyAlignment="0" applyProtection="0"/>
    <xf numFmtId="0" fontId="1" fillId="20" borderId="9" applyNumberFormat="0" applyFont="0" applyAlignment="0" applyProtection="0"/>
    <xf numFmtId="0" fontId="25" fillId="0" borderId="10" applyNumberFormat="0" applyFill="0" applyAlignment="0" applyProtection="0"/>
    <xf numFmtId="0" fontId="26" fillId="0" borderId="11" applyNumberFormat="0" applyFill="0" applyAlignment="0" applyProtection="0"/>
    <xf numFmtId="0" fontId="27" fillId="0" borderId="12" applyNumberFormat="0" applyFill="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7" fillId="0" borderId="12" applyNumberFormat="0" applyFill="0" applyAlignment="0" applyProtection="0"/>
    <xf numFmtId="0" fontId="26" fillId="0" borderId="11" applyNumberFormat="0" applyFill="0" applyAlignment="0" applyProtection="0"/>
    <xf numFmtId="0" fontId="25" fillId="0" borderId="10" applyNumberFormat="0" applyFill="0" applyAlignment="0" applyProtection="0"/>
    <xf numFmtId="0" fontId="1" fillId="20" borderId="9" applyNumberFormat="0" applyFont="0" applyAlignment="0" applyProtection="0"/>
    <xf numFmtId="0" fontId="15" fillId="19" borderId="8" applyNumberFormat="0" applyAlignment="0" applyProtection="0"/>
    <xf numFmtId="0" fontId="19" fillId="18" borderId="6" applyNumberFormat="0" applyAlignment="0" applyProtection="0"/>
    <xf numFmtId="0" fontId="18" fillId="17" borderId="5" applyNumberFormat="0" applyAlignment="0" applyProtection="0"/>
    <xf numFmtId="0" fontId="6" fillId="3" borderId="0" applyNumberFormat="0" applyBorder="0" applyAlignment="0" applyProtection="0"/>
    <xf numFmtId="0" fontId="15" fillId="19" borderId="8" applyNumberFormat="0" applyAlignment="0" applyProtection="0"/>
    <xf numFmtId="0" fontId="1" fillId="20" borderId="9" applyNumberFormat="0" applyFont="0" applyAlignment="0" applyProtection="0"/>
    <xf numFmtId="0" fontId="25" fillId="0" borderId="10" applyNumberFormat="0" applyFill="0" applyAlignment="0" applyProtection="0"/>
    <xf numFmtId="0" fontId="26" fillId="0" borderId="11" applyNumberFormat="0" applyFill="0" applyAlignment="0" applyProtection="0"/>
    <xf numFmtId="0" fontId="27" fillId="0" borderId="12" applyNumberFormat="0" applyFill="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7" fillId="0" borderId="12" applyNumberFormat="0" applyFill="0" applyAlignment="0" applyProtection="0"/>
    <xf numFmtId="0" fontId="26" fillId="0" borderId="11" applyNumberFormat="0" applyFill="0" applyAlignment="0" applyProtection="0"/>
    <xf numFmtId="0" fontId="25" fillId="0" borderId="10" applyNumberFormat="0" applyFill="0" applyAlignment="0" applyProtection="0"/>
    <xf numFmtId="0" fontId="1" fillId="20" borderId="9" applyNumberFormat="0" applyFont="0" applyAlignment="0" applyProtection="0"/>
    <xf numFmtId="0" fontId="15" fillId="19" borderId="8" applyNumberFormat="0" applyAlignment="0" applyProtection="0"/>
    <xf numFmtId="0" fontId="19" fillId="18" borderId="6" applyNumberFormat="0" applyAlignment="0" applyProtection="0"/>
    <xf numFmtId="0" fontId="18" fillId="17" borderId="5" applyNumberFormat="0" applyAlignment="0" applyProtection="0"/>
    <xf numFmtId="0" fontId="6" fillId="3" borderId="0" applyNumberFormat="0" applyBorder="0" applyAlignment="0" applyProtection="0"/>
    <xf numFmtId="0" fontId="18" fillId="17" borderId="5" applyNumberFormat="0" applyAlignment="0" applyProtection="0"/>
    <xf numFmtId="0" fontId="1" fillId="20" borderId="9" applyNumberFormat="0" applyFont="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7" fillId="0" borderId="12" applyNumberFormat="0" applyFill="0" applyAlignment="0" applyProtection="0"/>
    <xf numFmtId="0" fontId="26" fillId="0" borderId="11" applyNumberFormat="0" applyFill="0" applyAlignment="0" applyProtection="0"/>
    <xf numFmtId="0" fontId="25" fillId="0" borderId="10" applyNumberFormat="0" applyFill="0" applyAlignment="0" applyProtection="0"/>
    <xf numFmtId="0" fontId="1" fillId="20" borderId="9" applyNumberFormat="0" applyFont="0" applyAlignment="0" applyProtection="0"/>
    <xf numFmtId="0" fontId="15" fillId="19" borderId="8" applyNumberFormat="0" applyAlignment="0" applyProtection="0"/>
    <xf numFmtId="0" fontId="19" fillId="18" borderId="6" applyNumberFormat="0" applyAlignment="0" applyProtection="0"/>
    <xf numFmtId="0" fontId="18" fillId="17" borderId="5" applyNumberFormat="0" applyAlignment="0" applyProtection="0"/>
    <xf numFmtId="0" fontId="6" fillId="3" borderId="0" applyNumberFormat="0" applyBorder="0" applyAlignment="0" applyProtection="0"/>
    <xf numFmtId="0" fontId="28" fillId="0" borderId="0" applyNumberFormat="0" applyFill="0" applyBorder="0" applyAlignment="0" applyProtection="0"/>
    <xf numFmtId="0" fontId="6" fillId="3" borderId="0" applyNumberFormat="0" applyBorder="0" applyAlignment="0" applyProtection="0"/>
    <xf numFmtId="0" fontId="18" fillId="17" borderId="5" applyNumberFormat="0" applyAlignment="0" applyProtection="0"/>
    <xf numFmtId="0" fontId="19" fillId="18" borderId="6" applyNumberFormat="0" applyAlignment="0" applyProtection="0"/>
    <xf numFmtId="0" fontId="15" fillId="19" borderId="8" applyNumberFormat="0" applyAlignment="0" applyProtection="0"/>
    <xf numFmtId="0" fontId="1" fillId="20" borderId="9" applyNumberFormat="0" applyFont="0" applyAlignment="0" applyProtection="0"/>
    <xf numFmtId="0" fontId="25" fillId="0" borderId="10" applyNumberFormat="0" applyFill="0" applyAlignment="0" applyProtection="0"/>
    <xf numFmtId="0" fontId="26" fillId="0" borderId="11" applyNumberFormat="0" applyFill="0" applyAlignment="0" applyProtection="0"/>
    <xf numFmtId="0" fontId="27" fillId="0" borderId="12" applyNumberFormat="0" applyFill="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5" fillId="0" borderId="10" applyNumberFormat="0" applyFill="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7" fillId="0" borderId="12" applyNumberFormat="0" applyFill="0" applyAlignment="0" applyProtection="0"/>
    <xf numFmtId="0" fontId="26" fillId="0" borderId="11" applyNumberFormat="0" applyFill="0" applyAlignment="0" applyProtection="0"/>
    <xf numFmtId="0" fontId="25" fillId="0" borderId="10" applyNumberFormat="0" applyFill="0" applyAlignment="0" applyProtection="0"/>
    <xf numFmtId="0" fontId="1" fillId="20" borderId="9" applyNumberFormat="0" applyFont="0" applyAlignment="0" applyProtection="0"/>
    <xf numFmtId="0" fontId="15" fillId="19" borderId="8" applyNumberFormat="0" applyAlignment="0" applyProtection="0"/>
    <xf numFmtId="0" fontId="19" fillId="18" borderId="6" applyNumberFormat="0" applyAlignment="0" applyProtection="0"/>
    <xf numFmtId="0" fontId="18" fillId="17" borderId="5" applyNumberFormat="0" applyAlignment="0" applyProtection="0"/>
    <xf numFmtId="0" fontId="6" fillId="3" borderId="0" applyNumberFormat="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7" fillId="0" borderId="12" applyNumberFormat="0" applyFill="0" applyAlignment="0" applyProtection="0"/>
    <xf numFmtId="0" fontId="26" fillId="0" borderId="11" applyNumberFormat="0" applyFill="0" applyAlignment="0" applyProtection="0"/>
    <xf numFmtId="0" fontId="25" fillId="0" borderId="10" applyNumberFormat="0" applyFill="0" applyAlignment="0" applyProtection="0"/>
    <xf numFmtId="0" fontId="27" fillId="0" borderId="0" applyNumberFormat="0" applyFill="0" applyBorder="0" applyAlignment="0" applyProtection="0"/>
    <xf numFmtId="0" fontId="27" fillId="0" borderId="12" applyNumberFormat="0" applyFill="0" applyAlignment="0" applyProtection="0"/>
    <xf numFmtId="0" fontId="26" fillId="0" borderId="11" applyNumberFormat="0" applyFill="0" applyAlignment="0" applyProtection="0"/>
    <xf numFmtId="0" fontId="25" fillId="0" borderId="10" applyNumberFormat="0" applyFill="0" applyAlignment="0" applyProtection="0"/>
    <xf numFmtId="0" fontId="1" fillId="20" borderId="9" applyNumberFormat="0" applyFont="0" applyAlignment="0" applyProtection="0"/>
    <xf numFmtId="0" fontId="15" fillId="19" borderId="8" applyNumberFormat="0" applyAlignment="0" applyProtection="0"/>
    <xf numFmtId="0" fontId="19" fillId="18" borderId="6" applyNumberFormat="0" applyAlignment="0" applyProtection="0"/>
    <xf numFmtId="0" fontId="18" fillId="17" borderId="5" applyNumberFormat="0" applyAlignment="0" applyProtection="0"/>
    <xf numFmtId="0" fontId="6" fillId="3" borderId="0" applyNumberFormat="0" applyBorder="0" applyAlignment="0" applyProtection="0"/>
    <xf numFmtId="0" fontId="6" fillId="3" borderId="0" applyNumberFormat="0" applyBorder="0" applyAlignment="0" applyProtection="0"/>
    <xf numFmtId="0" fontId="18" fillId="17" borderId="5" applyNumberFormat="0" applyAlignment="0" applyProtection="0"/>
    <xf numFmtId="0" fontId="19" fillId="18" borderId="6" applyNumberFormat="0" applyAlignment="0" applyProtection="0"/>
    <xf numFmtId="0" fontId="15" fillId="19" borderId="8" applyNumberFormat="0" applyAlignment="0" applyProtection="0"/>
    <xf numFmtId="0" fontId="1" fillId="20" borderId="9" applyNumberFormat="0" applyFont="0" applyAlignment="0" applyProtection="0"/>
    <xf numFmtId="0" fontId="25" fillId="0" borderId="10" applyNumberFormat="0" applyFill="0" applyAlignment="0" applyProtection="0"/>
    <xf numFmtId="0" fontId="26" fillId="0" borderId="11" applyNumberFormat="0" applyFill="0" applyAlignment="0" applyProtection="0"/>
    <xf numFmtId="0" fontId="27" fillId="0" borderId="12" applyNumberFormat="0" applyFill="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1" fillId="20" borderId="9" applyNumberFormat="0" applyFont="0" applyAlignment="0" applyProtection="0"/>
    <xf numFmtId="0" fontId="15" fillId="19" borderId="8" applyNumberFormat="0" applyAlignment="0" applyProtection="0"/>
    <xf numFmtId="0" fontId="19" fillId="18" borderId="6" applyNumberFormat="0" applyAlignment="0" applyProtection="0"/>
    <xf numFmtId="0" fontId="18" fillId="17" borderId="5" applyNumberFormat="0" applyAlignment="0" applyProtection="0"/>
    <xf numFmtId="0" fontId="6" fillId="3" borderId="0" applyNumberFormat="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7" fillId="0" borderId="12" applyNumberFormat="0" applyFill="0" applyAlignment="0" applyProtection="0"/>
    <xf numFmtId="0" fontId="26" fillId="0" borderId="11" applyNumberFormat="0" applyFill="0" applyAlignment="0" applyProtection="0"/>
    <xf numFmtId="0" fontId="25" fillId="0" borderId="10" applyNumberFormat="0" applyFill="0" applyAlignment="0" applyProtection="0"/>
    <xf numFmtId="0" fontId="1" fillId="20" borderId="9" applyNumberFormat="0" applyFont="0" applyAlignment="0" applyProtection="0"/>
    <xf numFmtId="0" fontId="15" fillId="19" borderId="8" applyNumberFormat="0" applyAlignment="0" applyProtection="0"/>
    <xf numFmtId="0" fontId="19" fillId="18" borderId="6" applyNumberFormat="0" applyAlignment="0" applyProtection="0"/>
    <xf numFmtId="0" fontId="18" fillId="17" borderId="5" applyNumberFormat="0" applyAlignment="0" applyProtection="0"/>
    <xf numFmtId="0" fontId="6" fillId="3" borderId="0" applyNumberFormat="0" applyBorder="0" applyAlignment="0" applyProtection="0"/>
    <xf numFmtId="0" fontId="15" fillId="19" borderId="8" applyNumberFormat="0" applyAlignment="0" applyProtection="0"/>
    <xf numFmtId="0" fontId="1" fillId="20" borderId="9" applyNumberFormat="0" applyFont="0" applyAlignment="0" applyProtection="0"/>
    <xf numFmtId="0" fontId="25" fillId="0" borderId="10" applyNumberFormat="0" applyFill="0" applyAlignment="0" applyProtection="0"/>
    <xf numFmtId="0" fontId="26" fillId="0" borderId="11" applyNumberFormat="0" applyFill="0" applyAlignment="0" applyProtection="0"/>
    <xf numFmtId="0" fontId="27" fillId="0" borderId="12" applyNumberFormat="0" applyFill="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7" fillId="0" borderId="12" applyNumberFormat="0" applyFill="0" applyAlignment="0" applyProtection="0"/>
    <xf numFmtId="0" fontId="26" fillId="0" borderId="11" applyNumberFormat="0" applyFill="0" applyAlignment="0" applyProtection="0"/>
    <xf numFmtId="0" fontId="25" fillId="0" borderId="10" applyNumberFormat="0" applyFill="0" applyAlignment="0" applyProtection="0"/>
    <xf numFmtId="0" fontId="1" fillId="20" borderId="9" applyNumberFormat="0" applyFont="0" applyAlignment="0" applyProtection="0"/>
    <xf numFmtId="0" fontId="15" fillId="19" borderId="8" applyNumberFormat="0" applyAlignment="0" applyProtection="0"/>
    <xf numFmtId="0" fontId="19" fillId="18" borderId="6" applyNumberFormat="0" applyAlignment="0" applyProtection="0"/>
    <xf numFmtId="0" fontId="18" fillId="17" borderId="5" applyNumberFormat="0" applyAlignment="0" applyProtection="0"/>
    <xf numFmtId="0" fontId="6" fillId="3" borderId="0" applyNumberFormat="0" applyBorder="0" applyAlignment="0" applyProtection="0"/>
    <xf numFmtId="0" fontId="15" fillId="19" borderId="8" applyNumberFormat="0" applyAlignment="0" applyProtection="0"/>
    <xf numFmtId="0" fontId="1" fillId="20" borderId="9" applyNumberFormat="0" applyFont="0" applyAlignment="0" applyProtection="0"/>
    <xf numFmtId="0" fontId="25" fillId="0" borderId="10" applyNumberFormat="0" applyFill="0" applyAlignment="0" applyProtection="0"/>
    <xf numFmtId="0" fontId="26" fillId="0" borderId="11" applyNumberFormat="0" applyFill="0" applyAlignment="0" applyProtection="0"/>
    <xf numFmtId="0" fontId="27" fillId="0" borderId="12" applyNumberFormat="0" applyFill="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7" fillId="0" borderId="12" applyNumberFormat="0" applyFill="0" applyAlignment="0" applyProtection="0"/>
    <xf numFmtId="0" fontId="26" fillId="0" borderId="11" applyNumberFormat="0" applyFill="0" applyAlignment="0" applyProtection="0"/>
    <xf numFmtId="0" fontId="25" fillId="0" borderId="10" applyNumberFormat="0" applyFill="0" applyAlignment="0" applyProtection="0"/>
    <xf numFmtId="0" fontId="1" fillId="20" borderId="9" applyNumberFormat="0" applyFont="0" applyAlignment="0" applyProtection="0"/>
    <xf numFmtId="0" fontId="15" fillId="19" borderId="8" applyNumberFormat="0" applyAlignment="0" applyProtection="0"/>
    <xf numFmtId="0" fontId="19" fillId="18" borderId="6" applyNumberFormat="0" applyAlignment="0" applyProtection="0"/>
    <xf numFmtId="0" fontId="18" fillId="17" borderId="5" applyNumberFormat="0" applyAlignment="0" applyProtection="0"/>
    <xf numFmtId="0" fontId="6" fillId="3" borderId="0" applyNumberFormat="0" applyBorder="0" applyAlignment="0" applyProtection="0"/>
    <xf numFmtId="0" fontId="28" fillId="0" borderId="0" applyNumberFormat="0" applyFill="0" applyBorder="0" applyAlignment="0" applyProtection="0"/>
    <xf numFmtId="0" fontId="6" fillId="3" borderId="0" applyNumberFormat="0" applyBorder="0" applyAlignment="0" applyProtection="0"/>
    <xf numFmtId="0" fontId="19" fillId="18" borderId="6" applyNumberFormat="0" applyAlignment="0" applyProtection="0"/>
    <xf numFmtId="0" fontId="18" fillId="17" borderId="5" applyNumberFormat="0" applyAlignment="0" applyProtection="0"/>
    <xf numFmtId="0" fontId="6" fillId="3" borderId="0" applyNumberFormat="0" applyBorder="0" applyAlignment="0" applyProtection="0"/>
    <xf numFmtId="0" fontId="19" fillId="18" borderId="6" applyNumberFormat="0" applyAlignment="0" applyProtection="0"/>
    <xf numFmtId="0" fontId="18" fillId="17" borderId="5" applyNumberFormat="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7" fillId="0" borderId="12" applyNumberFormat="0" applyFill="0" applyAlignment="0" applyProtection="0"/>
    <xf numFmtId="0" fontId="26" fillId="0" borderId="11" applyNumberFormat="0" applyFill="0" applyAlignment="0" applyProtection="0"/>
    <xf numFmtId="0" fontId="25" fillId="0" borderId="10" applyNumberFormat="0" applyFill="0" applyAlignment="0" applyProtection="0"/>
    <xf numFmtId="0" fontId="1" fillId="20" borderId="9" applyNumberFormat="0" applyFont="0" applyAlignment="0" applyProtection="0"/>
    <xf numFmtId="0" fontId="15" fillId="19" borderId="8" applyNumberFormat="0" applyAlignment="0" applyProtection="0"/>
    <xf numFmtId="0" fontId="19" fillId="18" borderId="6" applyNumberFormat="0" applyAlignment="0" applyProtection="0"/>
    <xf numFmtId="0" fontId="18" fillId="17" borderId="5" applyNumberFormat="0" applyAlignment="0" applyProtection="0"/>
    <xf numFmtId="0" fontId="6" fillId="3" borderId="0" applyNumberFormat="0" applyBorder="0" applyAlignment="0" applyProtection="0"/>
    <xf numFmtId="0" fontId="28" fillId="0" borderId="0" applyNumberFormat="0" applyFill="0" applyBorder="0" applyAlignment="0" applyProtection="0"/>
    <xf numFmtId="0" fontId="6" fillId="3" borderId="0" applyNumberFormat="0" applyBorder="0" applyAlignment="0" applyProtection="0"/>
    <xf numFmtId="0" fontId="18" fillId="17" borderId="5" applyNumberFormat="0" applyAlignment="0" applyProtection="0"/>
    <xf numFmtId="0" fontId="19" fillId="18" borderId="6" applyNumberFormat="0" applyAlignment="0" applyProtection="0"/>
    <xf numFmtId="0" fontId="15" fillId="19" borderId="8" applyNumberFormat="0" applyAlignment="0" applyProtection="0"/>
    <xf numFmtId="0" fontId="1" fillId="20" borderId="9" applyNumberFormat="0" applyFont="0" applyAlignment="0" applyProtection="0"/>
    <xf numFmtId="0" fontId="25" fillId="0" borderId="10" applyNumberFormat="0" applyFill="0" applyAlignment="0" applyProtection="0"/>
    <xf numFmtId="0" fontId="26" fillId="0" borderId="11" applyNumberFormat="0" applyFill="0" applyAlignment="0" applyProtection="0"/>
    <xf numFmtId="0" fontId="27" fillId="0" borderId="12" applyNumberFormat="0" applyFill="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7" fillId="0" borderId="12" applyNumberFormat="0" applyFill="0" applyAlignment="0" applyProtection="0"/>
    <xf numFmtId="0" fontId="26" fillId="0" borderId="11" applyNumberFormat="0" applyFill="0" applyAlignment="0" applyProtection="0"/>
    <xf numFmtId="0" fontId="25" fillId="0" borderId="10" applyNumberFormat="0" applyFill="0" applyAlignment="0" applyProtection="0"/>
    <xf numFmtId="0" fontId="1" fillId="20" borderId="9" applyNumberFormat="0" applyFont="0" applyAlignment="0" applyProtection="0"/>
    <xf numFmtId="0" fontId="15" fillId="19" borderId="8" applyNumberFormat="0" applyAlignment="0" applyProtection="0"/>
    <xf numFmtId="0" fontId="19" fillId="18" borderId="6" applyNumberFormat="0" applyAlignment="0" applyProtection="0"/>
    <xf numFmtId="0" fontId="18" fillId="17" borderId="5" applyNumberFormat="0" applyAlignment="0" applyProtection="0"/>
    <xf numFmtId="0" fontId="6" fillId="3" borderId="0" applyNumberFormat="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7" fillId="0" borderId="12" applyNumberFormat="0" applyFill="0" applyAlignment="0" applyProtection="0"/>
    <xf numFmtId="0" fontId="26" fillId="0" borderId="11" applyNumberFormat="0" applyFill="0" applyAlignment="0" applyProtection="0"/>
    <xf numFmtId="0" fontId="25" fillId="0" borderId="10" applyNumberFormat="0" applyFill="0" applyAlignment="0" applyProtection="0"/>
    <xf numFmtId="0" fontId="27" fillId="0" borderId="0" applyNumberFormat="0" applyFill="0" applyBorder="0" applyAlignment="0" applyProtection="0"/>
    <xf numFmtId="0" fontId="27" fillId="0" borderId="12" applyNumberFormat="0" applyFill="0" applyAlignment="0" applyProtection="0"/>
    <xf numFmtId="0" fontId="26" fillId="0" borderId="11" applyNumberFormat="0" applyFill="0" applyAlignment="0" applyProtection="0"/>
    <xf numFmtId="0" fontId="25" fillId="0" borderId="10" applyNumberFormat="0" applyFill="0" applyAlignment="0" applyProtection="0"/>
    <xf numFmtId="0" fontId="1" fillId="20" borderId="9" applyNumberFormat="0" applyFont="0" applyAlignment="0" applyProtection="0"/>
    <xf numFmtId="0" fontId="15" fillId="19" borderId="8" applyNumberFormat="0" applyAlignment="0" applyProtection="0"/>
    <xf numFmtId="0" fontId="19" fillId="18" borderId="6" applyNumberFormat="0" applyAlignment="0" applyProtection="0"/>
    <xf numFmtId="0" fontId="18" fillId="17" borderId="5" applyNumberFormat="0" applyAlignment="0" applyProtection="0"/>
    <xf numFmtId="0" fontId="6" fillId="3" borderId="0" applyNumberFormat="0" applyBorder="0" applyAlignment="0" applyProtection="0"/>
    <xf numFmtId="0" fontId="6" fillId="3" borderId="0" applyNumberFormat="0" applyBorder="0" applyAlignment="0" applyProtection="0"/>
    <xf numFmtId="0" fontId="18" fillId="17" borderId="5" applyNumberFormat="0" applyAlignment="0" applyProtection="0"/>
    <xf numFmtId="0" fontId="19" fillId="18" borderId="6" applyNumberFormat="0" applyAlignment="0" applyProtection="0"/>
    <xf numFmtId="0" fontId="15" fillId="19" borderId="8" applyNumberFormat="0" applyAlignment="0" applyProtection="0"/>
    <xf numFmtId="0" fontId="1" fillId="20" borderId="9" applyNumberFormat="0" applyFont="0" applyAlignment="0" applyProtection="0"/>
    <xf numFmtId="0" fontId="25" fillId="0" borderId="10" applyNumberFormat="0" applyFill="0" applyAlignment="0" applyProtection="0"/>
    <xf numFmtId="0" fontId="26" fillId="0" borderId="11" applyNumberFormat="0" applyFill="0" applyAlignment="0" applyProtection="0"/>
    <xf numFmtId="0" fontId="27" fillId="0" borderId="12" applyNumberFormat="0" applyFill="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1" fillId="20" borderId="9" applyNumberFormat="0" applyFont="0" applyAlignment="0" applyProtection="0"/>
    <xf numFmtId="0" fontId="15" fillId="19" borderId="8" applyNumberFormat="0" applyAlignment="0" applyProtection="0"/>
    <xf numFmtId="0" fontId="19" fillId="18" borderId="6" applyNumberFormat="0" applyAlignment="0" applyProtection="0"/>
    <xf numFmtId="0" fontId="18" fillId="17" borderId="5" applyNumberFormat="0" applyAlignment="0" applyProtection="0"/>
    <xf numFmtId="0" fontId="6" fillId="3" borderId="0" applyNumberFormat="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7" fillId="0" borderId="12" applyNumberFormat="0" applyFill="0" applyAlignment="0" applyProtection="0"/>
    <xf numFmtId="0" fontId="26" fillId="0" borderId="11" applyNumberFormat="0" applyFill="0" applyAlignment="0" applyProtection="0"/>
    <xf numFmtId="0" fontId="25" fillId="0" borderId="10" applyNumberFormat="0" applyFill="0" applyAlignment="0" applyProtection="0"/>
    <xf numFmtId="0" fontId="1" fillId="20" borderId="9" applyNumberFormat="0" applyFont="0" applyAlignment="0" applyProtection="0"/>
    <xf numFmtId="0" fontId="15" fillId="19" borderId="8" applyNumberFormat="0" applyAlignment="0" applyProtection="0"/>
    <xf numFmtId="0" fontId="19" fillId="18" borderId="6" applyNumberFormat="0" applyAlignment="0" applyProtection="0"/>
    <xf numFmtId="0" fontId="18" fillId="17" borderId="5" applyNumberFormat="0" applyAlignment="0" applyProtection="0"/>
    <xf numFmtId="0" fontId="6" fillId="3" borderId="0" applyNumberFormat="0" applyBorder="0" applyAlignment="0" applyProtection="0"/>
    <xf numFmtId="0" fontId="15" fillId="19" borderId="8" applyNumberFormat="0" applyAlignment="0" applyProtection="0"/>
    <xf numFmtId="0" fontId="1" fillId="20" borderId="9" applyNumberFormat="0" applyFont="0" applyAlignment="0" applyProtection="0"/>
    <xf numFmtId="0" fontId="25" fillId="0" borderId="10" applyNumberFormat="0" applyFill="0" applyAlignment="0" applyProtection="0"/>
    <xf numFmtId="0" fontId="26" fillId="0" borderId="11" applyNumberFormat="0" applyFill="0" applyAlignment="0" applyProtection="0"/>
    <xf numFmtId="0" fontId="27" fillId="0" borderId="12" applyNumberFormat="0" applyFill="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7" fillId="0" borderId="12" applyNumberFormat="0" applyFill="0" applyAlignment="0" applyProtection="0"/>
    <xf numFmtId="0" fontId="26" fillId="0" borderId="11" applyNumberFormat="0" applyFill="0" applyAlignment="0" applyProtection="0"/>
    <xf numFmtId="0" fontId="25" fillId="0" borderId="10" applyNumberFormat="0" applyFill="0" applyAlignment="0" applyProtection="0"/>
    <xf numFmtId="0" fontId="1" fillId="20" borderId="9" applyNumberFormat="0" applyFont="0" applyAlignment="0" applyProtection="0"/>
    <xf numFmtId="0" fontId="15" fillId="19" borderId="8" applyNumberFormat="0" applyAlignment="0" applyProtection="0"/>
    <xf numFmtId="0" fontId="19" fillId="18" borderId="6" applyNumberFormat="0" applyAlignment="0" applyProtection="0"/>
    <xf numFmtId="0" fontId="18" fillId="17" borderId="5" applyNumberFormat="0" applyAlignment="0" applyProtection="0"/>
    <xf numFmtId="0" fontId="6" fillId="3" borderId="0" applyNumberFormat="0" applyBorder="0" applyAlignment="0" applyProtection="0"/>
    <xf numFmtId="0" fontId="15" fillId="19" borderId="8" applyNumberFormat="0" applyAlignment="0" applyProtection="0"/>
    <xf numFmtId="0" fontId="1" fillId="20" borderId="9" applyNumberFormat="0" applyFont="0" applyAlignment="0" applyProtection="0"/>
    <xf numFmtId="0" fontId="25" fillId="0" borderId="10" applyNumberFormat="0" applyFill="0" applyAlignment="0" applyProtection="0"/>
    <xf numFmtId="0" fontId="26" fillId="0" borderId="11" applyNumberFormat="0" applyFill="0" applyAlignment="0" applyProtection="0"/>
    <xf numFmtId="0" fontId="27" fillId="0" borderId="12" applyNumberFormat="0" applyFill="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7" fillId="0" borderId="12" applyNumberFormat="0" applyFill="0" applyAlignment="0" applyProtection="0"/>
    <xf numFmtId="0" fontId="26" fillId="0" borderId="11" applyNumberFormat="0" applyFill="0" applyAlignment="0" applyProtection="0"/>
    <xf numFmtId="0" fontId="25" fillId="0" borderId="10" applyNumberFormat="0" applyFill="0" applyAlignment="0" applyProtection="0"/>
    <xf numFmtId="0" fontId="1" fillId="20" borderId="9" applyNumberFormat="0" applyFont="0" applyAlignment="0" applyProtection="0"/>
    <xf numFmtId="0" fontId="15" fillId="19" borderId="8" applyNumberFormat="0" applyAlignment="0" applyProtection="0"/>
    <xf numFmtId="0" fontId="19" fillId="18" borderId="6" applyNumberFormat="0" applyAlignment="0" applyProtection="0"/>
    <xf numFmtId="0" fontId="18" fillId="17" borderId="5" applyNumberFormat="0" applyAlignment="0" applyProtection="0"/>
    <xf numFmtId="0" fontId="6" fillId="3" borderId="0" applyNumberFormat="0" applyBorder="0" applyAlignment="0" applyProtection="0"/>
  </cellStyleXfs>
  <cellXfs count="178">
    <xf numFmtId="0" fontId="0" fillId="0" borderId="0" xfId="0">
      <alignment vertical="top"/>
    </xf>
    <xf numFmtId="0" fontId="8" fillId="0" borderId="0" xfId="70" applyAlignment="1">
      <alignment horizontal="left" vertical="top" wrapText="1"/>
    </xf>
    <xf numFmtId="164" fontId="4" fillId="0" borderId="32" xfId="71" applyNumberFormat="1" applyFont="1" applyFill="1" applyBorder="1" applyAlignment="1"/>
    <xf numFmtId="164" fontId="4" fillId="0" borderId="0" xfId="71" applyNumberFormat="1" applyFont="1" applyFill="1" applyAlignment="1"/>
    <xf numFmtId="0" fontId="8" fillId="0" borderId="14" xfId="73" applyBorder="1">
      <alignment vertical="top"/>
    </xf>
    <xf numFmtId="0" fontId="8" fillId="0" borderId="29" xfId="73" applyBorder="1">
      <alignment vertical="top"/>
    </xf>
    <xf numFmtId="0" fontId="8" fillId="0" borderId="32" xfId="73" applyBorder="1">
      <alignment vertical="top"/>
    </xf>
    <xf numFmtId="165" fontId="8" fillId="0" borderId="14" xfId="65" applyNumberFormat="1" applyFont="1" applyFill="1" applyBorder="1" applyAlignment="1" applyProtection="1">
      <alignment horizontal="left"/>
      <protection locked="0"/>
    </xf>
    <xf numFmtId="165" fontId="8" fillId="0" borderId="29" xfId="65" applyNumberFormat="1" applyFont="1" applyFill="1" applyBorder="1" applyAlignment="1" applyProtection="1">
      <alignment horizontal="left"/>
      <protection locked="0"/>
    </xf>
    <xf numFmtId="0" fontId="0" fillId="0" borderId="0" xfId="66" applyFont="1"/>
    <xf numFmtId="0" fontId="8" fillId="0" borderId="0" xfId="66" applyFont="1"/>
    <xf numFmtId="165" fontId="8" fillId="0" borderId="32" xfId="69" applyFont="1" applyFill="1" applyBorder="1"/>
    <xf numFmtId="165" fontId="8" fillId="0" borderId="14" xfId="69" applyFont="1" applyFill="1" applyBorder="1"/>
    <xf numFmtId="167" fontId="4" fillId="0" borderId="0" xfId="69" applyNumberFormat="1" applyFont="1" applyFill="1" applyBorder="1" applyAlignment="1">
      <alignment horizontal="center"/>
    </xf>
    <xf numFmtId="167" fontId="8" fillId="0" borderId="0" xfId="65" applyNumberFormat="1" applyFont="1" applyFill="1" applyAlignment="1">
      <alignment horizontal="center"/>
    </xf>
    <xf numFmtId="167" fontId="8" fillId="0" borderId="0" xfId="69" applyNumberFormat="1" applyFont="1" applyFill="1" applyAlignment="1">
      <alignment horizontal="center"/>
    </xf>
    <xf numFmtId="0" fontId="4" fillId="0" borderId="0" xfId="66" applyFont="1" applyAlignment="1">
      <alignment horizontal="center"/>
    </xf>
    <xf numFmtId="165" fontId="4" fillId="0" borderId="0" xfId="69" applyFont="1"/>
    <xf numFmtId="167" fontId="4" fillId="0" borderId="0" xfId="69" applyNumberFormat="1" applyFont="1"/>
    <xf numFmtId="165" fontId="4" fillId="0" borderId="0" xfId="69" applyFont="1" applyAlignment="1">
      <alignment horizontal="center"/>
    </xf>
    <xf numFmtId="167" fontId="4" fillId="0" borderId="0" xfId="69" applyNumberFormat="1" applyFont="1" applyAlignment="1">
      <alignment horizontal="center"/>
    </xf>
    <xf numFmtId="167" fontId="8" fillId="0" borderId="32" xfId="69" applyNumberFormat="1" applyFont="1" applyFill="1" applyBorder="1"/>
    <xf numFmtId="167" fontId="8" fillId="0" borderId="14" xfId="69" applyNumberFormat="1" applyFont="1" applyFill="1" applyBorder="1"/>
    <xf numFmtId="10" fontId="8" fillId="0" borderId="0" xfId="67">
      <alignment vertical="top"/>
    </xf>
    <xf numFmtId="43" fontId="8" fillId="0" borderId="29" xfId="71" applyFont="1" applyFill="1" applyBorder="1" applyAlignment="1"/>
    <xf numFmtId="0" fontId="4" fillId="0" borderId="0" xfId="66" applyFont="1"/>
    <xf numFmtId="43" fontId="8" fillId="0" borderId="0" xfId="67" applyNumberFormat="1">
      <alignment vertical="top"/>
    </xf>
    <xf numFmtId="10" fontId="8" fillId="0" borderId="0" xfId="67" applyAlignment="1">
      <alignment horizontal="left" vertical="top"/>
    </xf>
    <xf numFmtId="164" fontId="4" fillId="0" borderId="0" xfId="71" applyNumberFormat="1" applyFont="1" applyFill="1" applyBorder="1" applyAlignment="1"/>
    <xf numFmtId="0" fontId="9" fillId="0" borderId="0" xfId="66" applyFont="1"/>
    <xf numFmtId="0" fontId="8" fillId="0" borderId="0" xfId="70"/>
    <xf numFmtId="0" fontId="9" fillId="7" borderId="0" xfId="66" applyFont="1" applyFill="1"/>
    <xf numFmtId="43" fontId="8" fillId="0" borderId="2" xfId="73" applyNumberFormat="1" applyBorder="1">
      <alignment vertical="top"/>
    </xf>
    <xf numFmtId="0" fontId="8" fillId="48" borderId="16" xfId="70" applyFill="1" applyBorder="1" applyAlignment="1">
      <alignment wrapText="1"/>
    </xf>
    <xf numFmtId="0" fontId="8" fillId="48" borderId="15" xfId="70" applyFill="1" applyBorder="1" applyAlignment="1">
      <alignment horizontal="center" vertical="top"/>
    </xf>
    <xf numFmtId="0" fontId="33" fillId="48" borderId="23" xfId="70" applyFont="1" applyFill="1" applyBorder="1" applyAlignment="1">
      <alignment horizontal="left" vertical="top" wrapText="1"/>
    </xf>
    <xf numFmtId="0" fontId="8" fillId="48" borderId="0" xfId="70" applyFill="1" applyAlignment="1">
      <alignment horizontal="center" vertical="top"/>
    </xf>
    <xf numFmtId="0" fontId="8" fillId="48" borderId="21" xfId="70" applyFill="1" applyBorder="1" applyAlignment="1">
      <alignment horizontal="center" vertical="top"/>
    </xf>
    <xf numFmtId="0" fontId="8" fillId="48" borderId="19" xfId="70" applyFill="1" applyBorder="1" applyAlignment="1">
      <alignment horizontal="center" vertical="top"/>
    </xf>
    <xf numFmtId="0" fontId="8" fillId="48" borderId="17" xfId="70" applyFill="1" applyBorder="1" applyAlignment="1">
      <alignment horizontal="center" vertical="top"/>
    </xf>
    <xf numFmtId="0" fontId="8" fillId="48" borderId="0" xfId="70" applyFill="1" applyAlignment="1">
      <alignment horizontal="left" vertical="top" wrapText="1"/>
    </xf>
    <xf numFmtId="0" fontId="8" fillId="48" borderId="0" xfId="70" applyFill="1" applyAlignment="1">
      <alignment horizontal="left" vertical="top"/>
    </xf>
    <xf numFmtId="0" fontId="42" fillId="0" borderId="0" xfId="70" applyFont="1" applyAlignment="1">
      <alignment wrapText="1"/>
    </xf>
    <xf numFmtId="0" fontId="8" fillId="0" borderId="0" xfId="70" applyAlignment="1">
      <alignment wrapText="1"/>
    </xf>
    <xf numFmtId="0" fontId="42" fillId="0" borderId="0" xfId="70" quotePrefix="1" applyFont="1" applyAlignment="1">
      <alignment wrapText="1"/>
    </xf>
    <xf numFmtId="0" fontId="8" fillId="0" borderId="0" xfId="70" applyAlignment="1">
      <alignment vertical="center" wrapText="1"/>
    </xf>
    <xf numFmtId="0" fontId="8" fillId="0" borderId="0" xfId="70" quotePrefix="1" applyAlignment="1">
      <alignment horizontal="left" vertical="top" wrapText="1"/>
    </xf>
    <xf numFmtId="0" fontId="8" fillId="48" borderId="0" xfId="70" applyFill="1"/>
    <xf numFmtId="10" fontId="8" fillId="14" borderId="0" xfId="67" applyFill="1" applyBorder="1">
      <alignment vertical="top"/>
    </xf>
    <xf numFmtId="166" fontId="8" fillId="0" borderId="2" xfId="67" applyNumberFormat="1" applyFont="1" applyFill="1" applyBorder="1" applyAlignment="1">
      <alignment vertical="center"/>
    </xf>
    <xf numFmtId="164" fontId="8" fillId="15" borderId="0" xfId="75" applyNumberFormat="1">
      <alignment vertical="top"/>
    </xf>
    <xf numFmtId="164" fontId="8" fillId="0" borderId="32" xfId="69" applyNumberFormat="1" applyFont="1" applyFill="1" applyBorder="1" applyAlignment="1"/>
    <xf numFmtId="167" fontId="8" fillId="0" borderId="29" xfId="69" applyNumberFormat="1" applyFont="1" applyFill="1" applyBorder="1"/>
    <xf numFmtId="39" fontId="32" fillId="47" borderId="0" xfId="70" applyNumberFormat="1" applyFont="1" applyFill="1" applyAlignment="1">
      <alignment horizontal="center" vertical="center"/>
    </xf>
    <xf numFmtId="164" fontId="8" fillId="0" borderId="0" xfId="68" applyNumberFormat="1" applyFont="1" applyFill="1" applyBorder="1" applyAlignment="1">
      <alignment vertical="center"/>
    </xf>
    <xf numFmtId="43" fontId="8" fillId="0" borderId="0" xfId="73" applyNumberFormat="1">
      <alignment vertical="top"/>
    </xf>
    <xf numFmtId="164" fontId="8" fillId="0" borderId="0" xfId="71" applyNumberFormat="1" applyFont="1" applyFill="1" applyAlignment="1"/>
    <xf numFmtId="0" fontId="8" fillId="0" borderId="0" xfId="70" applyAlignment="1">
      <alignment horizontal="right" vertical="center"/>
    </xf>
    <xf numFmtId="164" fontId="8" fillId="47" borderId="0" xfId="71" applyNumberFormat="1" applyFont="1" applyFill="1" applyBorder="1" applyAlignment="1">
      <alignment vertical="center"/>
    </xf>
    <xf numFmtId="164" fontId="8" fillId="13" borderId="0" xfId="83" applyNumberFormat="1">
      <alignment vertical="top"/>
    </xf>
    <xf numFmtId="0" fontId="8" fillId="47" borderId="0" xfId="70" applyFill="1" applyAlignment="1">
      <alignment vertical="center"/>
    </xf>
    <xf numFmtId="167" fontId="8" fillId="0" borderId="2" xfId="69" applyNumberFormat="1" applyFont="1" applyFill="1" applyBorder="1"/>
    <xf numFmtId="0" fontId="8" fillId="0" borderId="0" xfId="70" applyAlignment="1">
      <alignment vertical="center"/>
    </xf>
    <xf numFmtId="0" fontId="8" fillId="47" borderId="0" xfId="70" applyFill="1" applyAlignment="1">
      <alignment horizontal="right" vertical="center"/>
    </xf>
    <xf numFmtId="43" fontId="8" fillId="0" borderId="0" xfId="78" applyFill="1">
      <alignment vertical="top"/>
    </xf>
    <xf numFmtId="0" fontId="8" fillId="0" borderId="0" xfId="73">
      <alignment vertical="top"/>
    </xf>
    <xf numFmtId="0" fontId="8" fillId="47" borderId="0" xfId="73" applyFill="1">
      <alignment vertical="top"/>
    </xf>
    <xf numFmtId="43" fontId="8" fillId="15" borderId="33" xfId="75" applyBorder="1">
      <alignment vertical="top"/>
    </xf>
    <xf numFmtId="43" fontId="8" fillId="15" borderId="34" xfId="75" applyBorder="1">
      <alignment vertical="top"/>
    </xf>
    <xf numFmtId="43" fontId="8" fillId="15" borderId="28" xfId="75" applyBorder="1">
      <alignment vertical="top"/>
    </xf>
    <xf numFmtId="43" fontId="8" fillId="15" borderId="27" xfId="75" applyBorder="1">
      <alignment vertical="top"/>
    </xf>
    <xf numFmtId="43" fontId="8" fillId="15" borderId="36" xfId="75" applyBorder="1">
      <alignment vertical="top"/>
    </xf>
    <xf numFmtId="43" fontId="8" fillId="15" borderId="31" xfId="75" applyBorder="1">
      <alignment vertical="top"/>
    </xf>
    <xf numFmtId="43" fontId="8" fillId="13" borderId="32" xfId="78" applyFill="1" applyBorder="1">
      <alignment vertical="top"/>
    </xf>
    <xf numFmtId="43" fontId="8" fillId="52" borderId="32" xfId="84" applyBorder="1">
      <alignment vertical="top"/>
    </xf>
    <xf numFmtId="43" fontId="8" fillId="13" borderId="14" xfId="78" applyFill="1" applyBorder="1">
      <alignment vertical="top"/>
    </xf>
    <xf numFmtId="43" fontId="8" fillId="52" borderId="14" xfId="84" applyBorder="1">
      <alignment vertical="top"/>
    </xf>
    <xf numFmtId="43" fontId="8" fillId="13" borderId="29" xfId="78" applyFill="1" applyBorder="1">
      <alignment vertical="top"/>
    </xf>
    <xf numFmtId="43" fontId="8" fillId="52" borderId="29" xfId="84" applyBorder="1">
      <alignment vertical="top"/>
    </xf>
    <xf numFmtId="0" fontId="16" fillId="0" borderId="0" xfId="73" applyFont="1">
      <alignment vertical="top"/>
    </xf>
    <xf numFmtId="0" fontId="8" fillId="0" borderId="1" xfId="73" applyBorder="1">
      <alignment vertical="top"/>
    </xf>
    <xf numFmtId="0" fontId="8" fillId="0" borderId="3" xfId="73" applyBorder="1">
      <alignment vertical="top"/>
    </xf>
    <xf numFmtId="0" fontId="8" fillId="0" borderId="35" xfId="73" applyBorder="1">
      <alignment vertical="top"/>
    </xf>
    <xf numFmtId="0" fontId="8" fillId="0" borderId="34" xfId="73" applyBorder="1">
      <alignment vertical="top"/>
    </xf>
    <xf numFmtId="0" fontId="8" fillId="0" borderId="27" xfId="73" applyBorder="1">
      <alignment vertical="top"/>
    </xf>
    <xf numFmtId="0" fontId="8" fillId="0" borderId="30" xfId="73" applyBorder="1">
      <alignment vertical="top"/>
    </xf>
    <xf numFmtId="0" fontId="8" fillId="0" borderId="31" xfId="73" applyBorder="1">
      <alignment vertical="top"/>
    </xf>
    <xf numFmtId="0" fontId="10" fillId="5" borderId="1" xfId="82" applyNumberFormat="1">
      <alignment vertical="top"/>
    </xf>
    <xf numFmtId="0" fontId="8" fillId="0" borderId="2" xfId="73" applyBorder="1">
      <alignment vertical="top"/>
    </xf>
    <xf numFmtId="49" fontId="8" fillId="21" borderId="2" xfId="86" applyFont="1" applyBorder="1">
      <alignment vertical="top"/>
    </xf>
    <xf numFmtId="49" fontId="8" fillId="21" borderId="0" xfId="86" applyFont="1" applyBorder="1">
      <alignment vertical="top"/>
    </xf>
    <xf numFmtId="0" fontId="8" fillId="16" borderId="0" xfId="73" applyFill="1">
      <alignment vertical="top"/>
    </xf>
    <xf numFmtId="2" fontId="8" fillId="12" borderId="0" xfId="73" applyNumberFormat="1" applyFill="1">
      <alignment vertical="top"/>
    </xf>
    <xf numFmtId="0" fontId="8" fillId="13" borderId="0" xfId="73" applyFill="1">
      <alignment vertical="top"/>
    </xf>
    <xf numFmtId="0" fontId="8" fillId="9" borderId="0" xfId="73" applyFill="1">
      <alignment vertical="top"/>
    </xf>
    <xf numFmtId="0" fontId="8" fillId="10" borderId="0" xfId="73" applyFill="1">
      <alignment vertical="top"/>
    </xf>
    <xf numFmtId="0" fontId="9" fillId="0" borderId="0" xfId="73" applyFont="1">
      <alignment vertical="top"/>
    </xf>
    <xf numFmtId="0" fontId="14" fillId="0" borderId="0" xfId="73" applyFont="1">
      <alignment vertical="top"/>
    </xf>
    <xf numFmtId="43" fontId="14" fillId="0" borderId="0" xfId="71" applyFont="1" applyFill="1">
      <alignment vertical="top"/>
    </xf>
    <xf numFmtId="43" fontId="8" fillId="53" borderId="2" xfId="78" applyBorder="1">
      <alignment vertical="top"/>
    </xf>
    <xf numFmtId="43" fontId="8" fillId="0" borderId="0" xfId="71" applyFont="1" applyFill="1" applyBorder="1">
      <alignment vertical="top"/>
    </xf>
    <xf numFmtId="1" fontId="11" fillId="0" borderId="0" xfId="73" applyNumberFormat="1" applyFont="1">
      <alignment vertical="top"/>
    </xf>
    <xf numFmtId="1" fontId="8" fillId="0" borderId="0" xfId="73" applyNumberFormat="1">
      <alignment vertical="top"/>
    </xf>
    <xf numFmtId="43" fontId="8" fillId="11" borderId="0" xfId="79">
      <alignment vertical="top"/>
    </xf>
    <xf numFmtId="0" fontId="8" fillId="7" borderId="0" xfId="73" applyFill="1">
      <alignment vertical="top"/>
    </xf>
    <xf numFmtId="0" fontId="12" fillId="0" borderId="0" xfId="73" applyFont="1">
      <alignment vertical="top"/>
    </xf>
    <xf numFmtId="43" fontId="8" fillId="13" borderId="0" xfId="71" applyFill="1">
      <alignment vertical="top"/>
    </xf>
    <xf numFmtId="43" fontId="8" fillId="15" borderId="0" xfId="71" applyFill="1">
      <alignment vertical="top"/>
    </xf>
    <xf numFmtId="43" fontId="8" fillId="6" borderId="0" xfId="71" applyFill="1">
      <alignment vertical="top"/>
    </xf>
    <xf numFmtId="9" fontId="8" fillId="0" borderId="0" xfId="73" applyNumberFormat="1">
      <alignment vertical="top"/>
    </xf>
    <xf numFmtId="0" fontId="8" fillId="0" borderId="2" xfId="73" applyBorder="1" applyAlignment="1">
      <alignment horizontal="left" vertical="top" wrapText="1"/>
    </xf>
    <xf numFmtId="43" fontId="8" fillId="14" borderId="0" xfId="80">
      <alignment vertical="top"/>
    </xf>
    <xf numFmtId="43" fontId="8" fillId="8" borderId="0" xfId="76">
      <alignment vertical="top"/>
    </xf>
    <xf numFmtId="49" fontId="12" fillId="0" borderId="0" xfId="74">
      <alignment vertical="top"/>
    </xf>
    <xf numFmtId="49" fontId="10" fillId="5" borderId="1" xfId="88">
      <alignment vertical="top"/>
    </xf>
    <xf numFmtId="43" fontId="8" fillId="52" borderId="0" xfId="84">
      <alignment vertical="top"/>
    </xf>
    <xf numFmtId="0" fontId="8" fillId="0" borderId="2" xfId="0" applyFont="1" applyBorder="1" applyAlignment="1">
      <alignment horizontal="left" vertical="top" wrapText="1"/>
    </xf>
    <xf numFmtId="0" fontId="0" fillId="0" borderId="2" xfId="0" applyBorder="1">
      <alignment vertical="top"/>
    </xf>
    <xf numFmtId="49" fontId="9" fillId="21" borderId="1" xfId="81">
      <alignment vertical="top"/>
    </xf>
    <xf numFmtId="49" fontId="10" fillId="5" borderId="1" xfId="82">
      <alignment vertical="top"/>
    </xf>
    <xf numFmtId="164" fontId="8" fillId="0" borderId="0" xfId="83" applyNumberFormat="1" applyFill="1">
      <alignment vertical="top"/>
    </xf>
    <xf numFmtId="49" fontId="8" fillId="0" borderId="32" xfId="87" applyFont="1" applyBorder="1">
      <alignment vertical="top"/>
    </xf>
    <xf numFmtId="49" fontId="8" fillId="0" borderId="14" xfId="87" applyFont="1" applyBorder="1">
      <alignment vertical="top"/>
    </xf>
    <xf numFmtId="49" fontId="8" fillId="0" borderId="29" xfId="87" applyFont="1" applyBorder="1">
      <alignment vertical="top"/>
    </xf>
    <xf numFmtId="49" fontId="8" fillId="0" borderId="0" xfId="87" applyFont="1">
      <alignment vertical="top"/>
    </xf>
    <xf numFmtId="49" fontId="11" fillId="0" borderId="0" xfId="72">
      <alignment vertical="top"/>
    </xf>
    <xf numFmtId="170" fontId="8" fillId="52" borderId="0" xfId="84" applyNumberFormat="1">
      <alignment vertical="top"/>
    </xf>
    <xf numFmtId="164" fontId="8" fillId="52" borderId="0" xfId="84" applyNumberFormat="1">
      <alignment vertical="top"/>
    </xf>
    <xf numFmtId="39" fontId="9" fillId="0" borderId="0" xfId="85" applyNumberFormat="1" applyFont="1"/>
    <xf numFmtId="49" fontId="9" fillId="21" borderId="1" xfId="86">
      <alignment vertical="top"/>
    </xf>
    <xf numFmtId="0" fontId="8" fillId="0" borderId="0" xfId="0" applyFont="1">
      <alignment vertical="top"/>
    </xf>
    <xf numFmtId="49" fontId="9" fillId="0" borderId="0" xfId="87">
      <alignment vertical="top"/>
    </xf>
    <xf numFmtId="0" fontId="10" fillId="5" borderId="1" xfId="88" applyNumberFormat="1">
      <alignment vertical="top"/>
    </xf>
    <xf numFmtId="0" fontId="0" fillId="16" borderId="0" xfId="0" applyFill="1">
      <alignment vertical="top"/>
    </xf>
    <xf numFmtId="0" fontId="4" fillId="0" borderId="0" xfId="0" applyFont="1" applyAlignment="1"/>
    <xf numFmtId="0" fontId="52" fillId="0" borderId="0" xfId="0" applyFont="1" applyAlignment="1"/>
    <xf numFmtId="0" fontId="53" fillId="0" borderId="0" xfId="0" applyFont="1" applyAlignment="1"/>
    <xf numFmtId="49" fontId="15" fillId="5" borderId="1" xfId="88" applyFont="1">
      <alignment vertical="top"/>
    </xf>
    <xf numFmtId="43" fontId="8" fillId="0" borderId="0" xfId="79" applyFill="1">
      <alignment vertical="top"/>
    </xf>
    <xf numFmtId="43" fontId="8" fillId="0" borderId="0" xfId="76" applyFill="1">
      <alignment vertical="top"/>
    </xf>
    <xf numFmtId="0" fontId="8" fillId="0" borderId="0" xfId="73" applyAlignment="1">
      <alignment horizontal="left" vertical="top"/>
    </xf>
    <xf numFmtId="0" fontId="23" fillId="0" borderId="2" xfId="123" applyFill="1" applyBorder="1">
      <alignment vertical="top"/>
    </xf>
    <xf numFmtId="0" fontId="23" fillId="0" borderId="2" xfId="123" applyBorder="1">
      <alignment vertical="top"/>
    </xf>
    <xf numFmtId="0" fontId="4" fillId="13" borderId="2" xfId="0" applyFont="1" applyFill="1" applyBorder="1" applyAlignment="1"/>
    <xf numFmtId="0" fontId="4" fillId="6" borderId="29" xfId="0" applyFont="1" applyFill="1" applyBorder="1" applyAlignment="1"/>
    <xf numFmtId="0" fontId="4" fillId="14" borderId="14" xfId="0" applyFont="1" applyFill="1" applyBorder="1" applyAlignment="1"/>
    <xf numFmtId="0" fontId="0" fillId="0" borderId="14" xfId="0" applyBorder="1" applyAlignment="1"/>
    <xf numFmtId="0" fontId="0" fillId="0" borderId="32" xfId="0" applyBorder="1" applyAlignment="1"/>
    <xf numFmtId="0" fontId="4" fillId="54" borderId="29" xfId="0" applyFont="1" applyFill="1" applyBorder="1" applyAlignment="1"/>
    <xf numFmtId="0" fontId="4" fillId="54" borderId="14" xfId="0" applyFont="1" applyFill="1" applyBorder="1" applyAlignment="1"/>
    <xf numFmtId="0" fontId="4" fillId="55" borderId="14" xfId="0" applyFont="1" applyFill="1" applyBorder="1" applyAlignment="1"/>
    <xf numFmtId="0" fontId="4" fillId="56" borderId="14" xfId="0" applyFont="1" applyFill="1" applyBorder="1" applyAlignment="1"/>
    <xf numFmtId="0" fontId="4" fillId="57" borderId="29" xfId="0" applyFont="1" applyFill="1" applyBorder="1" applyAlignment="1"/>
    <xf numFmtId="0" fontId="4" fillId="6" borderId="14" xfId="0" applyFont="1" applyFill="1" applyBorder="1" applyAlignment="1"/>
    <xf numFmtId="0" fontId="4" fillId="58" borderId="14" xfId="0" applyFont="1" applyFill="1" applyBorder="1" applyAlignment="1"/>
    <xf numFmtId="0" fontId="4" fillId="13" borderId="29" xfId="0" applyFont="1" applyFill="1" applyBorder="1" applyAlignment="1"/>
    <xf numFmtId="164" fontId="8" fillId="11" borderId="2" xfId="79" applyNumberFormat="1" applyBorder="1">
      <alignment vertical="top"/>
    </xf>
    <xf numFmtId="4" fontId="8" fillId="59" borderId="0" xfId="0" applyNumberFormat="1" applyFont="1" applyFill="1">
      <alignment vertical="top"/>
    </xf>
    <xf numFmtId="171" fontId="8" fillId="0" borderId="0" xfId="73" applyNumberFormat="1">
      <alignment vertical="top"/>
    </xf>
    <xf numFmtId="9" fontId="8" fillId="0" borderId="0" xfId="67" applyNumberFormat="1">
      <alignment vertical="top"/>
    </xf>
    <xf numFmtId="43" fontId="8" fillId="0" borderId="0" xfId="71" applyFill="1">
      <alignment vertical="top"/>
    </xf>
    <xf numFmtId="43" fontId="8" fillId="13" borderId="0" xfId="178">
      <alignment vertical="top"/>
    </xf>
    <xf numFmtId="10" fontId="8" fillId="47" borderId="0" xfId="67" applyFill="1">
      <alignment vertical="top"/>
    </xf>
    <xf numFmtId="9" fontId="8" fillId="47" borderId="0" xfId="73" applyNumberFormat="1" applyFill="1">
      <alignment vertical="top"/>
    </xf>
    <xf numFmtId="43" fontId="8" fillId="47" borderId="0" xfId="84" applyFill="1">
      <alignment vertical="top"/>
    </xf>
    <xf numFmtId="170" fontId="8" fillId="0" borderId="0" xfId="70" applyNumberFormat="1"/>
    <xf numFmtId="170" fontId="8" fillId="52" borderId="2" xfId="179" applyNumberFormat="1" applyBorder="1">
      <alignment vertical="top"/>
    </xf>
    <xf numFmtId="43" fontId="8" fillId="52" borderId="0" xfId="84" applyAlignment="1">
      <alignment vertical="top" wrapText="1"/>
    </xf>
    <xf numFmtId="4" fontId="8" fillId="0" borderId="0" xfId="73" applyNumberFormat="1">
      <alignment vertical="top"/>
    </xf>
    <xf numFmtId="43" fontId="8" fillId="52" borderId="4" xfId="179" applyBorder="1">
      <alignment vertical="top"/>
    </xf>
    <xf numFmtId="43" fontId="8" fillId="52" borderId="33" xfId="179" applyBorder="1">
      <alignment vertical="top"/>
    </xf>
    <xf numFmtId="43" fontId="8" fillId="52" borderId="28" xfId="179" applyBorder="1">
      <alignment vertical="top"/>
    </xf>
    <xf numFmtId="43" fontId="8" fillId="52" borderId="36" xfId="179" applyBorder="1">
      <alignment vertical="top"/>
    </xf>
    <xf numFmtId="170" fontId="8" fillId="60" borderId="2" xfId="179" applyNumberFormat="1" applyFill="1" applyBorder="1">
      <alignment vertical="top"/>
    </xf>
    <xf numFmtId="0" fontId="0" fillId="60" borderId="0" xfId="0" applyFill="1">
      <alignment vertical="top"/>
    </xf>
    <xf numFmtId="0" fontId="8" fillId="48" borderId="18" xfId="70" applyFill="1" applyBorder="1" applyAlignment="1">
      <alignment horizontal="left" vertical="top" wrapText="1"/>
    </xf>
    <xf numFmtId="0" fontId="8" fillId="48" borderId="20" xfId="70" applyFill="1" applyBorder="1" applyAlignment="1">
      <alignment horizontal="left" vertical="top" wrapText="1"/>
    </xf>
    <xf numFmtId="0" fontId="8" fillId="48" borderId="22" xfId="70" applyFill="1" applyBorder="1" applyAlignment="1">
      <alignment horizontal="left" vertical="top" wrapText="1"/>
    </xf>
  </cellXfs>
  <cellStyles count="813">
    <cellStyle name=" 1" xfId="62" xr:uid="{00000000-0005-0000-0000-000000000000}"/>
    <cellStyle name=" 2" xfId="61" xr:uid="{00000000-0005-0000-0000-000001000000}"/>
    <cellStyle name=" 3" xfId="64" xr:uid="{00000000-0005-0000-0000-000002000000}"/>
    <cellStyle name=" 3 2" xfId="163" xr:uid="{2F32D0BC-16B0-4221-A021-E70ED650E6F5}"/>
    <cellStyle name=" 3 2 2" xfId="255" xr:uid="{C78FC4F9-3407-42AE-A64D-AF241FB5BAAE}"/>
    <cellStyle name=" 3 3" xfId="222" xr:uid="{26F341C0-0623-4B26-8773-0F9E416FCDF0}"/>
    <cellStyle name=" 4" xfId="63" xr:uid="{00000000-0005-0000-0000-000003000000}"/>
    <cellStyle name=" 5" xfId="60" xr:uid="{00000000-0005-0000-0000-000004000000}"/>
    <cellStyle name=" 6" xfId="59" xr:uid="{00000000-0005-0000-0000-000005000000}"/>
    <cellStyle name="_kop1 Bladtitel" xfId="88" xr:uid="{00000000-0005-0000-0000-000006000000}"/>
    <cellStyle name="_kop1 Bladtitel 3" xfId="82" xr:uid="{00000000-0005-0000-0000-000007000000}"/>
    <cellStyle name="_kop2 Bloktitel" xfId="86" xr:uid="{00000000-0005-0000-0000-000008000000}"/>
    <cellStyle name="_kop2 Bloktitel 3" xfId="81" xr:uid="{00000000-0005-0000-0000-000009000000}"/>
    <cellStyle name="_kop3 Subkop" xfId="87" xr:uid="{00000000-0005-0000-0000-00000A000000}"/>
    <cellStyle name="20% - Accent1" xfId="100" builtinId="30" hidden="1" customBuiltin="1"/>
    <cellStyle name="20% - Accent1" xfId="25" builtinId="30" hidden="1"/>
    <cellStyle name="20% - Accent2" xfId="104" builtinId="34" hidden="1" customBuiltin="1"/>
    <cellStyle name="20% - Accent2" xfId="29" builtinId="34" hidden="1"/>
    <cellStyle name="20% - Accent3" xfId="108" builtinId="38" hidden="1" customBuiltin="1"/>
    <cellStyle name="20% - Accent3" xfId="33" builtinId="38" hidden="1"/>
    <cellStyle name="20% - Accent4" xfId="112" builtinId="42" hidden="1" customBuiltin="1"/>
    <cellStyle name="20% - Accent4" xfId="37" builtinId="42" hidden="1"/>
    <cellStyle name="20% - Accent5" xfId="116" builtinId="46" hidden="1" customBuiltin="1"/>
    <cellStyle name="20% - Accent5" xfId="41" builtinId="46" hidden="1"/>
    <cellStyle name="20% - Accent6" xfId="120" builtinId="50" hidden="1" customBuiltin="1"/>
    <cellStyle name="20% - Accent6" xfId="45" builtinId="50" hidden="1"/>
    <cellStyle name="40% - Accent1" xfId="101" builtinId="31" hidden="1" customBuiltin="1"/>
    <cellStyle name="40% - Accent1" xfId="26" builtinId="31" hidden="1"/>
    <cellStyle name="40% - Accent2" xfId="105" builtinId="35" hidden="1" customBuiltin="1"/>
    <cellStyle name="40% - Accent2" xfId="30" builtinId="35" hidden="1"/>
    <cellStyle name="40% - Accent3" xfId="109" builtinId="39" hidden="1" customBuiltin="1"/>
    <cellStyle name="40% - Accent3" xfId="34" builtinId="39" hidden="1"/>
    <cellStyle name="40% - Accent4" xfId="113" builtinId="43" hidden="1" customBuiltin="1"/>
    <cellStyle name="40% - Accent4" xfId="38" builtinId="43" hidden="1"/>
    <cellStyle name="40% - Accent5" xfId="117" builtinId="47" hidden="1" customBuiltin="1"/>
    <cellStyle name="40% - Accent5" xfId="42" builtinId="47" hidden="1"/>
    <cellStyle name="40% - Accent6" xfId="121" builtinId="51" hidden="1" customBuiltin="1"/>
    <cellStyle name="40% - Accent6" xfId="46" builtinId="51" hidden="1"/>
    <cellStyle name="60% - Accent1" xfId="102" builtinId="32" hidden="1" customBuiltin="1"/>
    <cellStyle name="60% - Accent1" xfId="27" builtinId="32" hidden="1"/>
    <cellStyle name="60% - Accent2" xfId="106" builtinId="36" hidden="1" customBuiltin="1"/>
    <cellStyle name="60% - Accent2" xfId="31" builtinId="36" hidden="1"/>
    <cellStyle name="60% - Accent3" xfId="110" builtinId="40" hidden="1" customBuiltin="1"/>
    <cellStyle name="60% - Accent3" xfId="35" builtinId="40" hidden="1"/>
    <cellStyle name="60% - Accent4" xfId="114" builtinId="44" hidden="1" customBuiltin="1"/>
    <cellStyle name="60% - Accent4" xfId="39" builtinId="44" hidden="1"/>
    <cellStyle name="60% - Accent5" xfId="118" builtinId="48" hidden="1" customBuiltin="1"/>
    <cellStyle name="60% - Accent5" xfId="43" builtinId="48" hidden="1"/>
    <cellStyle name="60% - Accent6" xfId="122" builtinId="52" hidden="1" customBuiltin="1"/>
    <cellStyle name="60% - Accent6" xfId="47" builtinId="52" hidden="1"/>
    <cellStyle name="Accent1" xfId="99" builtinId="29" hidden="1" customBuiltin="1"/>
    <cellStyle name="Accent1" xfId="24" builtinId="29" hidden="1"/>
    <cellStyle name="Accent2" xfId="103" builtinId="33" hidden="1" customBuiltin="1"/>
    <cellStyle name="Accent2" xfId="28" builtinId="33" hidden="1"/>
    <cellStyle name="Accent3" xfId="107" builtinId="37" hidden="1" customBuiltin="1"/>
    <cellStyle name="Accent3" xfId="32" builtinId="37" hidden="1"/>
    <cellStyle name="Accent4" xfId="111" builtinId="41" hidden="1" customBuiltin="1"/>
    <cellStyle name="Accent4" xfId="36" builtinId="41" hidden="1"/>
    <cellStyle name="Accent5" xfId="115" builtinId="45" hidden="1" customBuiltin="1"/>
    <cellStyle name="Accent5" xfId="40" builtinId="45" hidden="1"/>
    <cellStyle name="Accent6" xfId="119" builtinId="49" hidden="1" customBuiltin="1"/>
    <cellStyle name="Accent6" xfId="44" builtinId="49" hidden="1"/>
    <cellStyle name="Bad" xfId="812" hidden="1" xr:uid="{75C75642-6C64-482F-AD0C-55590E87B7A4}"/>
    <cellStyle name="Bad" xfId="706" hidden="1" xr:uid="{14ED3524-878F-4680-BF63-E7DF822948FD}"/>
    <cellStyle name="Bad" xfId="795" hidden="1" xr:uid="{2127B2F4-28DE-4793-B2C6-1DE4F2987F69}"/>
    <cellStyle name="Bad" xfId="768" hidden="1" xr:uid="{254884C7-09F4-4470-ADC0-271D8259053C}"/>
    <cellStyle name="Bad" xfId="356" hidden="1" xr:uid="{BCE70CB6-C0DE-46A6-9EC2-F14882F20679}"/>
    <cellStyle name="Bad" xfId="362" hidden="1" xr:uid="{B763CC5B-A082-4CB1-BA48-5A14FE7EA97E}"/>
    <cellStyle name="Bad" xfId="497" hidden="1" xr:uid="{3B4BEA34-7642-4154-9B40-D96E9BC00EFA}"/>
    <cellStyle name="Bad" xfId="464" hidden="1" xr:uid="{54942D46-2506-4E93-BA3D-89158B5DD7ED}"/>
    <cellStyle name="Bad" xfId="288" hidden="1" xr:uid="{A83A38A2-FEE1-4C6B-B024-0BAC2EEF6D66}"/>
    <cellStyle name="Bad" xfId="330" hidden="1" xr:uid="{AEE42F7C-C104-47D8-A25D-432F92424FC7}"/>
    <cellStyle name="Bad" xfId="303" hidden="1" xr:uid="{DF6F6428-6648-410B-907D-F65509174E45}"/>
    <cellStyle name="Bad" xfId="205" hidden="1" xr:uid="{EC67B3D3-8CBC-4904-9044-5F3BF3F349B5}"/>
    <cellStyle name="Bad" xfId="381" hidden="1" xr:uid="{29D2AF0A-DFCC-4BA3-910B-87A62E44ABC4}"/>
    <cellStyle name="Bad" xfId="408" hidden="1" xr:uid="{F56474A1-EC99-40ED-8577-37780B6E780D}"/>
    <cellStyle name="Bad" xfId="313" hidden="1" xr:uid="{164B3D47-58EB-4A6D-BAAB-4CA1DF1FAE95}"/>
    <cellStyle name="Bad" xfId="245" hidden="1" xr:uid="{C2DBBD21-22CD-43A9-9744-3C2EA2FBC48A}"/>
    <cellStyle name="Bad" xfId="243" hidden="1" xr:uid="{0780F455-CD88-4284-8491-7CA2C53B1D3E}"/>
    <cellStyle name="Bad" xfId="379" hidden="1" xr:uid="{1562A1DF-DF7A-46D6-A9C7-99D27E91A68B}"/>
    <cellStyle name="Bad" xfId="347" hidden="1" xr:uid="{3AB6ABEB-FAD8-4365-AFF6-0CB1E282F30A}"/>
    <cellStyle name="Bad" xfId="216" hidden="1" xr:uid="{F38346B1-A256-41BB-8CDE-99B55E2A4B4F}"/>
    <cellStyle name="Bad" xfId="628" hidden="1" xr:uid="{2F22E566-924B-467B-9EC9-4FDF62DF98E9}"/>
    <cellStyle name="Bad" xfId="778" hidden="1" xr:uid="{C6B3AD0F-E4CB-4B4A-836B-1577900CFAC0}"/>
    <cellStyle name="Bad" xfId="739" hidden="1" xr:uid="{AC255A39-861E-48F3-86CD-B287FD7C0024}"/>
    <cellStyle name="Bad" xfId="643" hidden="1" xr:uid="{123D9902-6A48-477A-8EF4-8C80E50A8799}"/>
    <cellStyle name="Bad" xfId="397" hidden="1" xr:uid="{82BE3C55-47AB-4528-9DCA-EF9EA461B41E}"/>
    <cellStyle name="Bad" xfId="359" hidden="1" xr:uid="{4085A844-0969-47FF-8BAE-6CFF7A153488}"/>
    <cellStyle name="Bad" xfId="398" hidden="1" xr:uid="{2EC4E920-479A-4DF3-955D-B5330F921D14}"/>
    <cellStyle name="Bad" xfId="499" hidden="1" xr:uid="{D3BA3E56-E384-4EBB-A4D9-699E3A12604D}"/>
    <cellStyle name="Bad" xfId="521" hidden="1" xr:uid="{72AAA11D-5614-464D-8FEE-9B95D66DC8D0}"/>
    <cellStyle name="Bad" xfId="560" hidden="1" xr:uid="{A7A2DAB1-5953-4AB8-8D32-28F6C871917B}"/>
    <cellStyle name="Bad" xfId="577" hidden="1" xr:uid="{FE29CDB4-3D3A-4F06-8415-F9FBBAAE3FA3}"/>
    <cellStyle name="Bad" xfId="550" hidden="1" xr:uid="{3E2644FF-0DA9-4A45-831C-D73B01DC6D7C}"/>
    <cellStyle name="Bad" xfId="535" hidden="1" xr:uid="{A0D4ADDD-940A-4C85-A406-54FCC761F070}"/>
    <cellStyle name="Bad" xfId="437" hidden="1" xr:uid="{46212AEE-3509-422C-934F-02E963FE2D0B}"/>
    <cellStyle name="Bad" xfId="703" hidden="1" xr:uid="{E2274A1A-385B-4429-9F56-508E1A60AD01}"/>
    <cellStyle name="Bad" xfId="422" hidden="1" xr:uid="{60EBF8FB-27F4-4559-BA41-1439ADE15258}"/>
    <cellStyle name="Bad" xfId="447" hidden="1" xr:uid="{5ACC7E73-E6F7-4420-BB39-0C9F6AF85E1C}"/>
    <cellStyle name="Bad" xfId="143" hidden="1" xr:uid="{ECA14B2F-9BE0-4404-9B09-E3AE3DC034BF}"/>
    <cellStyle name="Bad" xfId="536" hidden="1" xr:uid="{F3C7F345-0BD5-4592-AF8D-45B459E651EA}"/>
    <cellStyle name="Bad" xfId="481" hidden="1" xr:uid="{B1F12F64-0183-4883-B8E5-427EA0056033}"/>
    <cellStyle name="Bad" xfId="657" hidden="1" xr:uid="{22F6A0F4-99C5-4846-9FD9-2979847A7627}"/>
    <cellStyle name="Bad" xfId="262" hidden="1" xr:uid="{F1D77C5B-0930-4886-99E4-25EB8C438836}"/>
    <cellStyle name="Bad" xfId="273" hidden="1" xr:uid="{F5BDE8EF-3C51-451D-BB81-443E8A2B58BF}"/>
    <cellStyle name="Bad" xfId="176" hidden="1" xr:uid="{C93BE33F-AA61-44AF-9321-FCA3C4771F6D}"/>
    <cellStyle name="Bad" xfId="219" hidden="1" xr:uid="{E09D7C10-8CCE-4D04-8F90-D6A52F1E48A7}"/>
    <cellStyle name="Bad" xfId="423" hidden="1" xr:uid="{81C60DB4-9258-46B5-AD54-99CFAB8A2C17}"/>
    <cellStyle name="Bad" xfId="594" hidden="1" xr:uid="{9E7154CF-36CC-4B5B-9A49-7E6454EC602E}"/>
    <cellStyle name="Bad" xfId="483" hidden="1" xr:uid="{E2A73211-E3A3-41F5-8F6A-23670E2F912F}"/>
    <cellStyle name="Bad" xfId="684" hidden="1" xr:uid="{B51807C1-F9EF-46D8-926C-85B785A202AF}"/>
    <cellStyle name="Bad" xfId="701" hidden="1" xr:uid="{078380E4-FFC5-41F2-A802-8490091E2DC9}"/>
    <cellStyle name="Bad" xfId="510" hidden="1" xr:uid="{5A71091A-5152-4672-B7E2-EBEFEE9DF44B}"/>
    <cellStyle name="Bad" xfId="152" hidden="1" xr:uid="{A9EF29C7-FA2B-472E-BF40-F79D61E0CCFD}"/>
    <cellStyle name="Bad" xfId="718" hidden="1" xr:uid="{DEF91F48-29A1-4F06-B335-8AC9F2C31AE3}"/>
    <cellStyle name="Bad" xfId="754" hidden="1" xr:uid="{C2049355-D563-48CB-9C5C-C73584E16A45}"/>
    <cellStyle name="Bad" xfId="720" hidden="1" xr:uid="{F453AB7F-DA68-4F2A-8D7B-B16ABF90B1DD}"/>
    <cellStyle name="Bad" xfId="162" hidden="1" xr:uid="{D854C2D9-14D4-4A8D-A63A-9BE77B1CE9F1}"/>
    <cellStyle name="Bad" xfId="642" hidden="1" xr:uid="{963B6D57-558D-409D-B78D-5BFEBCD700BD}"/>
    <cellStyle name="Bad" xfId="753" hidden="1" xr:uid="{6C9FE9D6-1B09-481E-9D2D-6A4C160A6B41}"/>
    <cellStyle name="Bad" xfId="667" hidden="1" xr:uid="{A3926405-6B78-45B1-818C-2AE662E8BC20}"/>
    <cellStyle name="Bad" xfId="289" hidden="1" xr:uid="{704B4281-08ED-4CEB-AE0C-09069FDB2F2E}"/>
    <cellStyle name="Bad" xfId="511" hidden="1" xr:uid="{A8793162-E3B8-4D93-849D-0F67A43E06F7}"/>
    <cellStyle name="Bad" xfId="608" hidden="1" xr:uid="{7D6E9F9E-E4E0-4B0F-A821-37CB51E5DE3A}"/>
    <cellStyle name="Bad" xfId="606" hidden="1" xr:uid="{E608ECC3-F9CF-463C-8A10-B0F17EB941E4}"/>
    <cellStyle name="Bad" xfId="2" hidden="1" xr:uid="{00000000-0005-0000-0000-00003B000000}"/>
    <cellStyle name="Bad" xfId="206" hidden="1" xr:uid="{6604DF68-19D4-4DD5-A7D8-830F263D1B3E}"/>
    <cellStyle name="Bad" xfId="127" hidden="1" xr:uid="{6840A9C3-8B12-4B87-B547-EC3B7B00B3F5}"/>
    <cellStyle name="Bad" xfId="157" hidden="1" xr:uid="{AB5A33CE-6FB4-40B8-BBAF-CC2836737E40}"/>
    <cellStyle name="Berekening" xfId="52" builtinId="22" hidden="1" customBuiltin="1"/>
    <cellStyle name="Berekening" xfId="6" builtinId="22" hidden="1"/>
    <cellStyle name="Cel (tussen)resultaat" xfId="80" xr:uid="{00000000-0005-0000-0000-00003F000000}"/>
    <cellStyle name="Cel (tussen)resultaat 2" xfId="175" xr:uid="{F4458E2A-EA6F-4478-8B83-491FD3E3A7EA}"/>
    <cellStyle name="Cel (tussen)resultaat 3" xfId="231" xr:uid="{745176F3-7032-4F9D-9936-57C2C3309F4B}"/>
    <cellStyle name="Cel Berekening" xfId="83" xr:uid="{00000000-0005-0000-0000-000040000000}"/>
    <cellStyle name="Cel Berekening 2" xfId="178" xr:uid="{42F2545B-15DB-47F4-AAEE-3B7F20C5B770}"/>
    <cellStyle name="Cel Berekening 3" xfId="232" xr:uid="{4BF80A46-DF6E-4B6B-B4C1-5B11F9543568}"/>
    <cellStyle name="Cel Bijzonderheid" xfId="79" xr:uid="{00000000-0005-0000-0000-000041000000}"/>
    <cellStyle name="Cel Bijzonderheid 2" xfId="174" xr:uid="{F63EE4E4-ECB4-49EA-A03A-EA9AA3C400E5}"/>
    <cellStyle name="Cel Bijzonderheid 3" xfId="230" xr:uid="{50614E5D-B1C5-4ED0-B9BC-3A2B6ADBAB8D}"/>
    <cellStyle name="Cel Input" xfId="78" xr:uid="{00000000-0005-0000-0000-000042000000}"/>
    <cellStyle name="Cel Input 2" xfId="173" xr:uid="{57B5DB89-2967-4797-98DA-D4F987F0D070}"/>
    <cellStyle name="Cel Input 3" xfId="229" xr:uid="{BF879AA4-1F61-482C-B3F1-9D1BE65C7563}"/>
    <cellStyle name="Cel Input Data" xfId="84" xr:uid="{00000000-0005-0000-0000-000043000000}"/>
    <cellStyle name="Cel Input Data 2" xfId="179" xr:uid="{945FC03F-FE2D-4D11-957D-554E0D702509}"/>
    <cellStyle name="Cel Input Data 3" xfId="233" xr:uid="{2BD7F4DC-E753-45B4-BF33-1C241C901A02}"/>
    <cellStyle name="Cel n.v.t. (leeg)" xfId="77" xr:uid="{00000000-0005-0000-0000-000044000000}"/>
    <cellStyle name="Cel n.v.t. (leeg) 2" xfId="172" xr:uid="{5ACF7C4A-853B-45D3-9668-5D0C13B22948}"/>
    <cellStyle name="Cel n.v.t. (leeg) 3" xfId="228" xr:uid="{4FBFCEB5-BAA8-4288-9F90-D09EFC58645C}"/>
    <cellStyle name="Cel PM extern" xfId="76" xr:uid="{00000000-0005-0000-0000-000045000000}"/>
    <cellStyle name="Cel PM extern 2" xfId="171" xr:uid="{2F2FDE1B-7A79-4F7F-A797-5104F42D65AC}"/>
    <cellStyle name="Cel PM extern 3" xfId="227" xr:uid="{344FFCA8-7AF1-484B-921E-1DA2FE16A97A}"/>
    <cellStyle name="Cel Verwijzing" xfId="75" xr:uid="{00000000-0005-0000-0000-000046000000}"/>
    <cellStyle name="Cel Verwijzing 2" xfId="170" xr:uid="{B7EC19B7-9861-42E2-A965-C35AE463E266}"/>
    <cellStyle name="Cel Verwijzing 3" xfId="226" xr:uid="{44FE9B63-C8E2-4085-B59C-841A4CBE5835}"/>
    <cellStyle name="Check Cell" xfId="448" hidden="1" xr:uid="{2077237C-7E48-4F96-956A-694D4046070E}"/>
    <cellStyle name="Check Cell" xfId="461" hidden="1" xr:uid="{8D641228-C749-48BF-B6E6-E9E2D995C154}"/>
    <cellStyle name="Check Cell" xfId="465" hidden="1" xr:uid="{17E3C571-6830-4BF2-83A8-32A82D7430B7}"/>
    <cellStyle name="Check Cell" xfId="434" hidden="1" xr:uid="{9464A6DB-0AE5-4C39-8801-24F4C6E7A735}"/>
    <cellStyle name="Check Cell" xfId="715" hidden="1" xr:uid="{A6C9C54C-8D34-4E11-B260-B2CB92A810D1}"/>
    <cellStyle name="Check Cell" xfId="775" hidden="1" xr:uid="{92ECBDA6-3D9E-43B4-9019-1DF4031B2204}"/>
    <cellStyle name="Check Cell" xfId="779" hidden="1" xr:uid="{FCB9F700-19A8-4951-9217-96E39EF9B7E8}"/>
    <cellStyle name="Check Cell" xfId="765" hidden="1" xr:uid="{9AA54253-79FF-4CA0-BD20-438FBB285364}"/>
    <cellStyle name="Check Cell" xfId="485" hidden="1" xr:uid="{08383B1F-7AEA-4575-BF8A-30844E532D8B}"/>
    <cellStyle name="Check Cell" xfId="736" hidden="1" xr:uid="{594C51FF-F49C-4AAB-8432-842CE8EB80C0}"/>
    <cellStyle name="Check Cell" xfId="698" hidden="1" xr:uid="{1BE29D87-E4BB-4559-9CE0-808A69667067}"/>
    <cellStyle name="Check Cell" xfId="685" hidden="1" xr:uid="{36F64C22-0FD7-4519-A9F5-944025BB196E}"/>
    <cellStyle name="Check Cell" xfId="723" hidden="1" xr:uid="{5038FA61-8321-4B40-B6A6-6A3EA3A561E7}"/>
    <cellStyle name="Check Cell" xfId="750" hidden="1" xr:uid="{CBD44721-2D53-4103-BCE1-B379D34C2619}"/>
    <cellStyle name="Check Cell" xfId="258" hidden="1" xr:uid="{F02CCDAB-0229-47CB-AF68-9B68CAC74CB3}"/>
    <cellStyle name="Check Cell" xfId="419" hidden="1" xr:uid="{955D0F83-B5A7-4F7E-A52D-5C13FD5F489D}"/>
    <cellStyle name="Check Cell" xfId="574" hidden="1" xr:uid="{318860CE-9208-406E-9120-436251CC7E41}"/>
    <cellStyle name="Check Cell" xfId="547" hidden="1" xr:uid="{46C7BAB3-E025-4BC4-A997-A7F9EDB31990}"/>
    <cellStyle name="Check Cell" xfId="578" hidden="1" xr:uid="{E3CBB880-D588-4AEB-BC50-1088523F48D7}"/>
    <cellStyle name="Check Cell" xfId="591" hidden="1" xr:uid="{3A25D421-2E4E-4C0E-8E18-19410932977A}"/>
    <cellStyle name="Check Cell" xfId="392" hidden="1" xr:uid="{2670E0D9-2A7B-4C9A-A021-C159EDD15A88}"/>
    <cellStyle name="Check Cell" xfId="603" hidden="1" xr:uid="{56A9866A-D7F5-4EA0-93F3-DC426B8132A8}"/>
    <cellStyle name="Check Cell" xfId="646" hidden="1" xr:uid="{39B811D8-6E8E-4A4C-A105-8459542D77E9}"/>
    <cellStyle name="Check Cell" xfId="664" hidden="1" xr:uid="{EDE58941-4EAF-4F65-A7CA-C0C0C3C6E206}"/>
    <cellStyle name="Check Cell" xfId="639" hidden="1" xr:uid="{68A06120-648B-48DF-B6AD-3D541E72FE77}"/>
    <cellStyle name="Check Cell" xfId="668" hidden="1" xr:uid="{806F620E-CC02-4EB7-8D19-5FCA7D868177}"/>
    <cellStyle name="Check Cell" xfId="681" hidden="1" xr:uid="{B19201B4-84C3-4A6C-99FC-00477E8110FA}"/>
    <cellStyle name="Check Cell" xfId="611" hidden="1" xr:uid="{4C18D49C-9349-4C24-9037-8B71007A1A40}"/>
    <cellStyle name="Check Cell" xfId="314" hidden="1" xr:uid="{3154FE3F-B03C-4241-AA88-8DB74C24DB1B}"/>
    <cellStyle name="Check Cell" xfId="327" hidden="1" xr:uid="{BD785C38-BDA9-4D90-B13C-E049C3836A47}"/>
    <cellStyle name="Check Cell" xfId="300" hidden="1" xr:uid="{CBFF5828-B83B-4EDB-BECD-639791A8DF74}"/>
    <cellStyle name="Check Cell" xfId="331" hidden="1" xr:uid="{1E47111B-09FC-49E9-8EB2-828E01EDC52D}"/>
    <cellStyle name="Check Cell" xfId="344" hidden="1" xr:uid="{2290E1B2-E9AA-4C07-9F84-71F438C885C6}"/>
    <cellStyle name="Check Cell" xfId="202" hidden="1" xr:uid="{9E0D299B-36F4-4EB3-9DFA-751C3FB91507}"/>
    <cellStyle name="Check Cell" xfId="532" hidden="1" xr:uid="{066D1DB9-50A9-4D9B-B995-2FB6155CADCB}"/>
    <cellStyle name="Check Cell" xfId="557" hidden="1" xr:uid="{16524DA7-F464-43FE-B307-D24691D9D3D3}"/>
    <cellStyle name="Check Cell" xfId="796" hidden="1" xr:uid="{3459C96C-E67E-444B-8289-1AF20012076C}"/>
    <cellStyle name="Check Cell" xfId="809" hidden="1" xr:uid="{EEFED01B-E3FB-4718-B0FC-F69611416A93}"/>
    <cellStyle name="Check Cell" xfId="792" hidden="1" xr:uid="{64459630-A044-487F-BFD9-607038CB6C4F}"/>
    <cellStyle name="Check Cell" xfId="757" hidden="1" xr:uid="{9416FB20-8E93-4006-8ACA-CFE06C752473}"/>
    <cellStyle name="Check Cell" xfId="177" hidden="1" xr:uid="{FD6CE527-678B-49B7-9EDA-84F4C671492C}"/>
    <cellStyle name="Check Cell" xfId="654" hidden="1" xr:uid="{FC02492A-12C6-41C5-BEEC-60F39777B07B}"/>
    <cellStyle name="Check Cell" xfId="625" hidden="1" xr:uid="{E6353887-3934-41A0-8502-97318A128929}"/>
    <cellStyle name="Check Cell" xfId="478" hidden="1" xr:uid="{C2E947B1-8074-4746-8D61-BF2DE83C7E28}"/>
    <cellStyle name="Check Cell" xfId="132" hidden="1" xr:uid="{73C01765-3E7C-4F1A-9E2D-B3CD25D38B15}"/>
    <cellStyle name="Check Cell" xfId="130" hidden="1" xr:uid="{F4262E99-1A62-4DFC-8C86-F8E67F2F2D3C}"/>
    <cellStyle name="Check Cell" xfId="8" hidden="1" xr:uid="{00000000-0005-0000-0000-000047000000}"/>
    <cellStyle name="Check Cell" xfId="209" hidden="1" xr:uid="{2CD29B7B-87BA-4E7B-A132-05ED2278D49A}"/>
    <cellStyle name="Check Cell" xfId="292" hidden="1" xr:uid="{AB2D63B7-BFC6-4B0B-A4C3-F161BF045225}"/>
    <cellStyle name="Check Cell" xfId="444" hidden="1" xr:uid="{6F817752-22F3-4FFE-BCD1-811A3FD01527}"/>
    <cellStyle name="Check Cell" xfId="349" hidden="1" xr:uid="{79DDC558-674B-4FBB-A9FE-723F2F5D83A1}"/>
    <cellStyle name="Check Cell" xfId="189" hidden="1" xr:uid="{7B287FB3-65C2-4952-BB50-08339E177910}"/>
    <cellStyle name="Check Cell" xfId="502" hidden="1" xr:uid="{D351F945-920F-4CE8-ADCA-88A9F3975EB8}"/>
    <cellStyle name="Check Cell" xfId="518" hidden="1" xr:uid="{4F54B785-FD41-4684-9417-182E2DDBE7B3}"/>
    <cellStyle name="Check Cell" xfId="539" hidden="1" xr:uid="{DF8623B8-60E7-4934-BBA3-8D2671D7A707}"/>
    <cellStyle name="Check Cell" xfId="561" hidden="1" xr:uid="{53B08C24-7822-4369-975C-A699A4CF0D25}"/>
    <cellStyle name="Check Cell" xfId="494" hidden="1" xr:uid="{C5E481EE-05EC-4468-AF4C-163067F33B44}"/>
    <cellStyle name="Check Cell" xfId="240" hidden="1" xr:uid="{939DB70D-C07C-4228-BF40-E264C5A41F1F}"/>
    <cellStyle name="Check Cell" xfId="310" hidden="1" xr:uid="{10DC631F-0BAF-4104-B04C-35540FBEC272}"/>
    <cellStyle name="Check Cell" xfId="285" hidden="1" xr:uid="{E7E89C5D-0EF9-47B2-84D7-E1958E895808}"/>
    <cellStyle name="Check Cell" xfId="154" hidden="1" xr:uid="{EBD3E42F-ABC2-4705-88E2-F1E3A58CCF03}"/>
    <cellStyle name="Check Cell" xfId="248" hidden="1" xr:uid="{DF6B5007-3686-4D28-969E-C43AF5BB42D0}"/>
    <cellStyle name="Check Cell" xfId="426" hidden="1" xr:uid="{913C5DC4-B5EC-49B9-9B0B-49C7E6779C6D}"/>
    <cellStyle name="Check Cell" xfId="376" hidden="1" xr:uid="{56BED4D9-4352-48F6-A9F2-D408D84A986F}"/>
    <cellStyle name="Check Cell" xfId="270" hidden="1" xr:uid="{1233FF6C-D656-4A74-A6CA-EC4D494F3642}"/>
    <cellStyle name="Check Cell" xfId="405" hidden="1" xr:uid="{ADEFBD49-98C4-4BC5-A000-4DB52370DE96}"/>
    <cellStyle name="Check Cell" xfId="384" hidden="1" xr:uid="{33485D21-3909-41F1-B420-C3F80BB4D489}"/>
    <cellStyle name="Controlecel" xfId="97" builtinId="23" hidden="1" customBuiltin="1"/>
    <cellStyle name="D_Lanvin BP Roth croissance 03 en 04 " xfId="89" xr:uid="{00000000-0005-0000-0000-00004F000000}"/>
    <cellStyle name="Explanatory Text" xfId="304" hidden="1" xr:uid="{4181A37B-5464-4554-A603-383E034211F2}"/>
    <cellStyle name="Explanatory Text" xfId="471" hidden="1" xr:uid="{B2DAC9BC-D40B-4E96-B2D6-13DEAE98048C}"/>
    <cellStyle name="Explanatory Text" xfId="399" hidden="1" xr:uid="{5C461262-16A3-4F74-BEF1-8EAA38E3BBA1}"/>
    <cellStyle name="Explanatory Text" xfId="674" hidden="1" xr:uid="{6F998D88-C877-4E75-98D2-75167F1CF602}"/>
    <cellStyle name="Explanatory Text" xfId="675" hidden="1" xr:uid="{AD1BC4B5-E806-4527-A718-4AB25CEC9068}"/>
    <cellStyle name="Explanatory Text" xfId="629" hidden="1" xr:uid="{A7AC6C4A-55A0-4507-B734-6997E7D38D86}"/>
    <cellStyle name="Explanatory Text" xfId="692" hidden="1" xr:uid="{719342FA-6F3D-4CB5-BCC2-B9CC3E0E6DB9}"/>
    <cellStyle name="Explanatory Text" xfId="702" hidden="1" xr:uid="{CABD93BE-F4E1-4FEB-9711-6F4841B03BE7}"/>
    <cellStyle name="Explanatory Text" xfId="729" hidden="1" xr:uid="{8F947274-ECD7-4DA5-A024-18DD24A2574D}"/>
    <cellStyle name="Explanatory Text" xfId="730" hidden="1" xr:uid="{CB8A4A04-7245-4BAB-BE3D-EFE08D305DC4}"/>
    <cellStyle name="Explanatory Text" xfId="709" hidden="1" xr:uid="{D5325071-D77D-457B-9EDF-3764FA9BA5F4}"/>
    <cellStyle name="Explanatory Text" xfId="763" hidden="1" xr:uid="{6F088DDB-5D01-4940-A738-D6B5908E2C27}"/>
    <cellStyle name="Explanatory Text" xfId="769" hidden="1" xr:uid="{0D82A978-EA54-419A-ACAE-E6B6E3968642}"/>
    <cellStyle name="Explanatory Text" xfId="786" hidden="1" xr:uid="{16D12561-5B66-4F68-A66B-E280A0ADA16B}"/>
    <cellStyle name="Explanatory Text" xfId="740" hidden="1" xr:uid="{0E5DE5E0-399E-4B8A-B89F-0E2F02B322F1}"/>
    <cellStyle name="Explanatory Text" xfId="802" hidden="1" xr:uid="{4C315844-276E-46BC-8904-BA6F08D0628A}"/>
    <cellStyle name="Explanatory Text" xfId="785" hidden="1" xr:uid="{33D48AE7-A81D-4D6A-A9AB-E8929DF8B69F}"/>
    <cellStyle name="Explanatory Text" xfId="803" hidden="1" xr:uid="{8799DCFB-9CBE-4DFE-819C-366D6A8D5766}"/>
    <cellStyle name="Explanatory Text" xfId="607" hidden="1" xr:uid="{73D33549-29DA-4FED-94B0-985354EA27F7}"/>
    <cellStyle name="Explanatory Text" xfId="585" hidden="1" xr:uid="{05AF5BB5-7DEB-4BC8-8C19-8A5475939EB7}"/>
    <cellStyle name="Explanatory Text" xfId="159" hidden="1" xr:uid="{2AED41AC-32C2-43DF-94FD-22D5B210DDB2}"/>
    <cellStyle name="Explanatory Text" xfId="617" hidden="1" xr:uid="{40457646-D5F6-411B-A5FF-00732CC423BF}"/>
    <cellStyle name="Explanatory Text" xfId="619" hidden="1" xr:uid="{254F19F7-6293-4270-9D0A-3830542887E7}"/>
    <cellStyle name="Explanatory Text" xfId="597" hidden="1" xr:uid="{37A489EB-CFD1-4EAC-93B9-0D663C20A05F}"/>
    <cellStyle name="Explanatory Text" xfId="658" hidden="1" xr:uid="{E16BBFFF-4969-408E-B8D4-72994A6A8FD6}"/>
    <cellStyle name="Explanatory Text" xfId="498" hidden="1" xr:uid="{D8EB750C-3DB1-46B0-BF78-940AEB709E1B}"/>
    <cellStyle name="Explanatory Text" xfId="567" hidden="1" xr:uid="{BBB08DE3-1D18-4EF9-A27C-651C9B98BF2F}"/>
    <cellStyle name="Explanatory Text" xfId="584" hidden="1" xr:uid="{11BA74C5-DC30-4BCC-BFB5-22D9A57589A5}"/>
    <cellStyle name="Explanatory Text" xfId="545" hidden="1" xr:uid="{6915BBE4-8B0C-4DCC-B062-FCAA4C780F2E}"/>
    <cellStyle name="Explanatory Text" xfId="551" hidden="1" xr:uid="{0B867E1E-034B-4E17-B25E-288B356C8B17}"/>
    <cellStyle name="Explanatory Text" xfId="488" hidden="1" xr:uid="{05BD55E6-360A-4CD6-A5DD-4927156794AC}"/>
    <cellStyle name="Explanatory Text" xfId="568" hidden="1" xr:uid="{E4B2E247-5D84-4211-A0F0-9F202E4F61CD}"/>
    <cellStyle name="Explanatory Text" xfId="259" hidden="1" xr:uid="{69CEB1F2-C26E-4CC5-A03D-36F9D3F04E03}"/>
    <cellStyle name="Explanatory Text" xfId="719" hidden="1" xr:uid="{BC553E09-4FB3-4ABD-8484-AE6D23BB6316}"/>
    <cellStyle name="Explanatory Text" xfId="691" hidden="1" xr:uid="{DD1949BB-BFA8-4C72-A3B8-B599D8A1C70C}"/>
    <cellStyle name="Explanatory Text" xfId="141" hidden="1" xr:uid="{DD167831-5726-4D60-9AF6-FD04C666B9A6}"/>
    <cellStyle name="Explanatory Text" xfId="512" hidden="1" xr:uid="{E09C7FDB-3EF5-4039-8F2A-0F7A02C69331}"/>
    <cellStyle name="Explanatory Text" xfId="508" hidden="1" xr:uid="{6ED43AB6-F103-4183-A92E-15CC3812DF2B}"/>
    <cellStyle name="Explanatory Text" xfId="338" hidden="1" xr:uid="{28E3D730-76CB-4A9F-81CD-3DA64656030F}"/>
    <cellStyle name="Explanatory Text" xfId="298" hidden="1" xr:uid="{E9DD4E90-AECD-4598-AF57-8435EF4570BD}"/>
    <cellStyle name="Explanatory Text" xfId="244" hidden="1" xr:uid="{E05D1C1C-D09B-424B-9354-B22F551427BC}"/>
    <cellStyle name="Explanatory Text" xfId="320" hidden="1" xr:uid="{8315F57C-59D8-4055-A588-531C3DB5A570}"/>
    <cellStyle name="Explanatory Text" xfId="321" hidden="1" xr:uid="{3F010155-C16D-4504-8FBA-A3ECC18EE282}"/>
    <cellStyle name="Explanatory Text" xfId="275" hidden="1" xr:uid="{1828DE8E-9C5F-4DB1-8E1B-C1644204BC0A}"/>
    <cellStyle name="Explanatory Text" xfId="337" hidden="1" xr:uid="{F55A7408-8F54-4839-89ED-A177B7A542FC}"/>
    <cellStyle name="Explanatory Text" xfId="215" hidden="1" xr:uid="{D1C7BE37-6633-48C5-86EC-88790B11D8D7}"/>
    <cellStyle name="Explanatory Text" xfId="254" hidden="1" xr:uid="{1EE9D62B-23F6-4B37-B84D-BD46A3CCAABE}"/>
    <cellStyle name="Explanatory Text" xfId="234" hidden="1" xr:uid="{947014BB-D60A-4F7F-BA51-4ADB7B77C2CD}"/>
    <cellStyle name="Explanatory Text" xfId="138" hidden="1" xr:uid="{F9113325-43F7-4BE0-B5A1-1692AC8CA69F}"/>
    <cellStyle name="Explanatory Text" xfId="147" hidden="1" xr:uid="{D3FB4292-500F-40BF-A0E8-D76B55455131}"/>
    <cellStyle name="Explanatory Text" xfId="264" hidden="1" xr:uid="{D46AF498-2708-455D-8E61-46A9F45B5CA0}"/>
    <cellStyle name="Explanatory Text" xfId="22" hidden="1" xr:uid="{00000000-0005-0000-0000-000050000000}"/>
    <cellStyle name="Explanatory Text" xfId="191" hidden="1" xr:uid="{9DE81A13-81B7-461F-996D-F757E40863EF}"/>
    <cellStyle name="Explanatory Text" xfId="432" hidden="1" xr:uid="{8E369D02-55C9-4E8F-BFFD-9542A77C1FB0}"/>
    <cellStyle name="Explanatory Text" xfId="438" hidden="1" xr:uid="{813E5C17-2DB7-436A-9F68-34248EF8AE43}"/>
    <cellStyle name="Explanatory Text" xfId="380" hidden="1" xr:uid="{3171A739-6645-4413-A5A0-145F8ECCB509}"/>
    <cellStyle name="Explanatory Text" xfId="454" hidden="1" xr:uid="{9F9E72D3-AA1B-4F2C-B448-1B88915FFEE9}"/>
    <cellStyle name="Explanatory Text" xfId="455" hidden="1" xr:uid="{11C193CA-8173-4611-B685-C184F018950B}"/>
    <cellStyle name="Explanatory Text" xfId="409" hidden="1" xr:uid="{585B6832-7382-4BDC-BA73-B2F6E759B6F1}"/>
    <cellStyle name="Explanatory Text" xfId="472" hidden="1" xr:uid="{12383DFF-9334-476A-A8B9-96F7E20311E2}"/>
    <cellStyle name="Explanatory Text" xfId="192" hidden="1" xr:uid="{76141380-6026-4CE0-ADAC-858C78D114A3}"/>
    <cellStyle name="Explanatory Text" xfId="355" hidden="1" xr:uid="{ADC37C73-C100-45D8-BF1F-2942E9F4A6C1}"/>
    <cellStyle name="Explanatory Text" xfId="390" hidden="1" xr:uid="{034300A6-CD89-42FF-86FD-41253F65C8DC}"/>
    <cellStyle name="Explanatory Text" xfId="370" hidden="1" xr:uid="{765048E7-85AF-427D-A653-82DC1205DDCB}"/>
    <cellStyle name="Explanatory Text" xfId="652" hidden="1" xr:uid="{829C71B4-3431-4F3A-B4B3-2F9EFDF6AAD0}"/>
    <cellStyle name="Explanatory Text" xfId="522" hidden="1" xr:uid="{F0A59360-C6CA-41AA-9567-B64180B6D43C}"/>
    <cellStyle name="Explanatory Text" xfId="365" hidden="1" xr:uid="{D814EF5B-002A-4F7A-AE95-E46E6581E47D}"/>
    <cellStyle name="Gekoppelde cel" xfId="54" builtinId="24" hidden="1" customBuiltin="1"/>
    <cellStyle name="Gekoppelde cel" xfId="7" builtinId="24" hidden="1"/>
    <cellStyle name="Gevolgde hyperlink" xfId="48" builtinId="9" hidden="1"/>
    <cellStyle name="Goed" xfId="53" builtinId="26" hidden="1" customBuiltin="1"/>
    <cellStyle name="Goed" xfId="1" builtinId="26" hidden="1"/>
    <cellStyle name="Heading 1" xfId="541" hidden="1" xr:uid="{15E6441D-5749-4E4E-A551-FFDD339DC9B4}"/>
    <cellStyle name="Heading 1" xfId="555" hidden="1" xr:uid="{121C74E3-1A6A-46F5-B563-170D7AA9277C}"/>
    <cellStyle name="Heading 1" xfId="526" hidden="1" xr:uid="{EE54E418-3399-4914-AA16-E55A36EB0914}"/>
    <cellStyle name="Heading 1" xfId="492" hidden="1" xr:uid="{5AD2B3F5-ECAF-4C30-B40F-74FDE9BBDD07}"/>
    <cellStyle name="Heading 1" xfId="807" hidden="1" xr:uid="{F667B4F4-94ED-45BA-A6C1-7DABFEA44EEF}"/>
    <cellStyle name="Heading 1" xfId="687" hidden="1" xr:uid="{5EB19761-33F7-4769-83C8-022221390B0A}"/>
    <cellStyle name="Heading 1" xfId="394" hidden="1" xr:uid="{A05E1110-F673-4DC5-8AA2-05AD4A462B3B}"/>
    <cellStyle name="Heading 1" xfId="618" hidden="1" xr:uid="{BE10318F-2496-4B72-9A3E-EBD7AC4A829F}"/>
    <cellStyle name="Heading 1" xfId="725" hidden="1" xr:uid="{B6A8C71D-A527-4F98-909F-0C1731C83A63}"/>
    <cellStyle name="Heading 1" xfId="734" hidden="1" xr:uid="{8E6E2386-9514-4182-B70A-06CD86E8B90A}"/>
    <cellStyle name="Heading 1" xfId="759" hidden="1" xr:uid="{50E5447B-617B-4142-8F31-7E5FEFB19BBD}"/>
    <cellStyle name="Heading 1" xfId="773" hidden="1" xr:uid="{E00A8206-D329-4C24-B224-1682C516368E}"/>
    <cellStyle name="Heading 1" xfId="781" hidden="1" xr:uid="{F7EC192C-A5EB-4835-9239-F6E932D46557}"/>
    <cellStyle name="Heading 1" xfId="790" hidden="1" xr:uid="{E2510944-AEE6-4978-9460-0E213E5BA926}"/>
    <cellStyle name="Heading 1" xfId="662" hidden="1" xr:uid="{AB870644-AFFD-4179-A68F-23A54C7B4E77}"/>
    <cellStyle name="Heading 1" xfId="633" hidden="1" xr:uid="{3DC1DDA7-1A74-437A-897C-865009C3FFB4}"/>
    <cellStyle name="Heading 1" xfId="670" hidden="1" xr:uid="{A2CD6396-B92E-43D3-89B9-3C6D6633B65E}"/>
    <cellStyle name="Heading 1" xfId="637" hidden="1" xr:uid="{0D4F576D-A5A4-4180-9667-DA871C2E5780}"/>
    <cellStyle name="Heading 1" xfId="623" hidden="1" xr:uid="{92B36BC6-20DE-40EA-AE11-8529EE60F160}"/>
    <cellStyle name="Heading 1" xfId="648" hidden="1" xr:uid="{B64691BD-562F-4BB6-8D5A-6A8770198CD6}"/>
    <cellStyle name="Heading 1" xfId="613" hidden="1" xr:uid="{9640DED5-F719-4C78-9BB2-69A85F25106B}"/>
    <cellStyle name="Heading 1" xfId="257" hidden="1" xr:uid="{3312E5E1-017F-40DF-82E6-FA25753E07B6}"/>
    <cellStyle name="Heading 1" xfId="679" hidden="1" xr:uid="{83510770-60CC-40CB-8A03-7F25A00D5D24}"/>
    <cellStyle name="Heading 1" xfId="713" hidden="1" xr:uid="{E7B25698-1E3C-4FB5-8E27-844D9E826E1B}"/>
    <cellStyle name="Heading 1" xfId="563" hidden="1" xr:uid="{87CFF35C-D90F-4EB5-B8AD-5EB5C2432509}"/>
    <cellStyle name="Heading 1" xfId="211" hidden="1" xr:uid="{C35AA6B2-B99B-45A1-8D3B-0F64C7639474}"/>
    <cellStyle name="Heading 1" xfId="134" hidden="1" xr:uid="{AFB1CF20-870E-49F1-93CD-B171E91F45A1}"/>
    <cellStyle name="Heading 1" xfId="294" hidden="1" xr:uid="{BA3B12C8-7547-4BB4-8F56-59B2E0D973E5}"/>
    <cellStyle name="Heading 1" xfId="342" hidden="1" xr:uid="{81D106DC-F1CE-40CD-B952-30D84F0B7338}"/>
    <cellStyle name="Heading 1" xfId="364" hidden="1" xr:uid="{CDF7E3A8-475E-4B73-90E0-7D7609EA6F44}"/>
    <cellStyle name="Heading 1" xfId="748" hidden="1" xr:uid="{431B4C09-6E90-4DB6-BFB2-7352DBB1249A}"/>
    <cellStyle name="Heading 1" xfId="798" hidden="1" xr:uid="{F3B5264B-8D12-40B7-9938-8FAF7E0C6BB9}"/>
    <cellStyle name="Heading 1" xfId="744" hidden="1" xr:uid="{6D0020F7-D185-4D84-95AD-150E3D4996D2}"/>
    <cellStyle name="Heading 1" xfId="696" hidden="1" xr:uid="{9640407D-CC1C-46A2-A39C-1B3AAFD5174D}"/>
    <cellStyle name="Heading 1" xfId="601" hidden="1" xr:uid="{A2097015-D54A-40A3-88A2-6F7DF8AADC51}"/>
    <cellStyle name="Heading 1" xfId="374" hidden="1" xr:uid="{036620E9-D766-4752-A14F-B7FD433E18A8}"/>
    <cellStyle name="Heading 1" xfId="428" hidden="1" xr:uid="{832D8BA8-512D-4E19-9B2A-FD0144DA71B4}"/>
    <cellStyle name="Heading 1" xfId="413" hidden="1" xr:uid="{83236CEC-8871-43B6-B423-63D806449CB4}"/>
    <cellStyle name="Heading 1" xfId="450" hidden="1" xr:uid="{BC515253-BF06-4547-BD49-61ECF08808AE}"/>
    <cellStyle name="Heading 1" xfId="459" hidden="1" xr:uid="{E1B1D240-55FE-4DEF-977C-F87466F7540B}"/>
    <cellStyle name="Heading 1" xfId="417" hidden="1" xr:uid="{EB4AFFB1-5EDC-4E06-862A-3CFAC3BA2938}"/>
    <cellStyle name="Heading 1" xfId="467" hidden="1" xr:uid="{9C7995E5-ECD3-4AF2-9AC1-9ADB6617DFB0}"/>
    <cellStyle name="Heading 1" xfId="200" hidden="1" xr:uid="{26B6020D-6809-447D-8AC4-E8D40F3E5D6E}"/>
    <cellStyle name="Heading 1" xfId="190" hidden="1" xr:uid="{4B69BC63-858B-4D6A-81A1-A9DE2E7BF7E8}"/>
    <cellStyle name="Heading 1" xfId="504" hidden="1" xr:uid="{4159C62C-6819-4118-9493-E82D765B771C}"/>
    <cellStyle name="Heading 1" xfId="516" hidden="1" xr:uid="{E72CD085-7EBD-42C1-84FA-672ABD33767F}"/>
    <cellStyle name="Heading 1" xfId="476" hidden="1" xr:uid="{C584E31E-45FC-4EB6-BD2F-3E0A580CE1DF}"/>
    <cellStyle name="Heading 1" xfId="17" hidden="1" xr:uid="{00000000-0005-0000-0000-000055000000}"/>
    <cellStyle name="Heading 1" xfId="333" hidden="1" xr:uid="{15BC6370-A270-412F-A805-7AE7BC9AA509}"/>
    <cellStyle name="Heading 1" xfId="196" hidden="1" xr:uid="{AB2C539E-8260-433C-BBBC-6B1A9AD783C5}"/>
    <cellStyle name="Heading 1" xfId="351" hidden="1" xr:uid="{E2C5370C-B505-4C63-8216-14D754306099}"/>
    <cellStyle name="Heading 1" xfId="386" hidden="1" xr:uid="{396D41E1-0AFB-4235-99BD-A7F3FFE2A3B8}"/>
    <cellStyle name="Heading 1" xfId="403" hidden="1" xr:uid="{203AFC83-3C91-44B2-B119-D95694387922}"/>
    <cellStyle name="Heading 1" xfId="250" hidden="1" xr:uid="{A81C5A6F-54A4-4431-B575-45B84D07B52A}"/>
    <cellStyle name="Heading 1" xfId="268" hidden="1" xr:uid="{768642D9-1AC7-4583-8FBD-0402ADBABC43}"/>
    <cellStyle name="Heading 1" xfId="238" hidden="1" xr:uid="{C5152599-8D44-49A7-8F0D-4DB26BE1B024}"/>
    <cellStyle name="Heading 1" xfId="308" hidden="1" xr:uid="{2571F56D-CA1B-4F8F-A6F1-5BEB1D295361}"/>
    <cellStyle name="Heading 1" xfId="151" hidden="1" xr:uid="{CCFFAF4B-4497-4101-B80E-183606EC24F1}"/>
    <cellStyle name="Heading 1" xfId="442" hidden="1" xr:uid="{F9574EFF-52F9-4E1C-B7B8-E5466DE7A863}"/>
    <cellStyle name="Heading 1" xfId="279" hidden="1" xr:uid="{4EAEC919-499D-4696-88A3-08A7211BACE6}"/>
    <cellStyle name="Heading 1" xfId="316" hidden="1" xr:uid="{6D619B6A-F8DD-4A4F-831C-E90EAC6E5DA1}"/>
    <cellStyle name="Heading 1" xfId="325" hidden="1" xr:uid="{788B4A56-E169-4466-A915-29514FD89E8B}"/>
    <cellStyle name="Heading 1" xfId="283" hidden="1" xr:uid="{16C776FC-B8ED-42D0-A0D7-3D02127C0D78}"/>
    <cellStyle name="Heading 1" xfId="589" hidden="1" xr:uid="{FD3CC5C0-9168-4966-A11B-B626EB77BEC9}"/>
    <cellStyle name="Heading 1" xfId="572" hidden="1" xr:uid="{845DC49B-0197-4FFD-8EC8-A402E53B70F8}"/>
    <cellStyle name="Heading 1" xfId="580" hidden="1" xr:uid="{5809E67F-E205-4721-B0E9-BF75A685A969}"/>
    <cellStyle name="Heading 1" xfId="530" hidden="1" xr:uid="{4C65EE64-0473-4767-B98B-78DF04B60B2D}"/>
    <cellStyle name="Heading 2" xfId="505" hidden="1" xr:uid="{DD27FBA7-5C14-4D62-B669-61BA2FB2C162}"/>
    <cellStyle name="Heading 2" xfId="515" hidden="1" xr:uid="{13AC9D6D-97F0-4A09-BDAA-91D035622855}"/>
    <cellStyle name="Heading 2" xfId="491" hidden="1" xr:uid="{FD2FF39E-DF52-4FD9-9F5F-9666EE0BE947}"/>
    <cellStyle name="Heading 2" xfId="475" hidden="1" xr:uid="{47D3AB51-D5FA-438B-88A2-1DDE8AC8E511}"/>
    <cellStyle name="Heading 2" xfId="733" hidden="1" xr:uid="{2AC0F4EC-3E49-415E-989E-4274D602C320}"/>
    <cellStyle name="Heading 2" xfId="760" hidden="1" xr:uid="{67A1D1CE-F881-4E1A-A503-471B8816E30F}"/>
    <cellStyle name="Heading 2" xfId="743" hidden="1" xr:uid="{4203A5D1-3DA6-426B-B4A4-9C17B1098738}"/>
    <cellStyle name="Heading 2" xfId="782" hidden="1" xr:uid="{ABB60CDC-3404-4BFD-B3A0-0FF261E8CE07}"/>
    <cellStyle name="Heading 2" xfId="789" hidden="1" xr:uid="{8157349B-636A-4863-B56B-E676A50D7431}"/>
    <cellStyle name="Heading 2" xfId="368" hidden="1" xr:uid="{A9467190-98DD-43A4-A0D2-8A39FF9054C5}"/>
    <cellStyle name="Heading 2" xfId="169" hidden="1" xr:uid="{D32EE466-D9E3-405B-B931-2964185D27CB}"/>
    <cellStyle name="Heading 2" xfId="726" hidden="1" xr:uid="{D7B1735C-6748-43D2-BE3E-E969D506F2B4}"/>
    <cellStyle name="Heading 2" xfId="695" hidden="1" xr:uid="{A3EF1957-4224-4D62-9969-3A1A1BB5FEF0}"/>
    <cellStyle name="Heading 2" xfId="688" hidden="1" xr:uid="{25E46954-BFB8-4F44-9D4A-C8846C34D8CC}"/>
    <cellStyle name="Heading 2" xfId="772" hidden="1" xr:uid="{DF84658C-4881-4EE3-A32A-D6BA1A3A2DA4}"/>
    <cellStyle name="Heading 2" xfId="614" hidden="1" xr:uid="{104DAF9C-C18F-4718-9472-B22B7233BD15}"/>
    <cellStyle name="Heading 2" xfId="600" hidden="1" xr:uid="{DCA0FA61-DBCB-41FB-90C1-957751A5AB9F}"/>
    <cellStyle name="Heading 2" xfId="649" hidden="1" xr:uid="{C1166ED6-5D6E-4A8F-B2F1-4384B6D82C84}"/>
    <cellStyle name="Heading 2" xfId="661" hidden="1" xr:uid="{45169E53-7D23-4503-9B8F-AE59E7FB614D}"/>
    <cellStyle name="Heading 2" xfId="632" hidden="1" xr:uid="{43F288F8-C897-4C87-B9C7-63EFCD96FD93}"/>
    <cellStyle name="Heading 2" xfId="671" hidden="1" xr:uid="{BA36728A-CF02-4E9A-B49C-E6243F62FAA4}"/>
    <cellStyle name="Heading 2" xfId="636" hidden="1" xr:uid="{B36A4E0A-98C0-4C52-A36D-D5F58CF8AE86}"/>
    <cellStyle name="Heading 2" xfId="678" hidden="1" xr:uid="{5438C882-7131-4263-AED8-B5789742176B}"/>
    <cellStyle name="Heading 2" xfId="554" hidden="1" xr:uid="{9F1B8096-F6F9-4AF1-B8E2-3D41D8F3295B}"/>
    <cellStyle name="Heading 2" xfId="324" hidden="1" xr:uid="{36CFFFA5-30FC-4373-AF8B-0AD3E6B58CA5}"/>
    <cellStyle name="Heading 2" xfId="334" hidden="1" xr:uid="{BE0180BE-C4DF-4C2B-A0C6-1BBEB1D018FE}"/>
    <cellStyle name="Heading 2" xfId="341" hidden="1" xr:uid="{918FB95A-FB1D-4988-AA06-C7AEA95A5F84}"/>
    <cellStyle name="Heading 2" xfId="195" hidden="1" xr:uid="{65B1D594-5FE6-47C4-AC1A-BAF5F4D93B69}"/>
    <cellStyle name="Heading 2" xfId="352" hidden="1" xr:uid="{C8D0600C-7EF5-42C6-96AE-D45C1E1126C8}"/>
    <cellStyle name="Heading 2" xfId="387" hidden="1" xr:uid="{15F4763D-0910-4051-A36A-98F119BF917D}"/>
    <cellStyle name="Heading 2" xfId="429" hidden="1" xr:uid="{1FEC2631-9DBF-43AB-AE50-5A8C051C64D1}"/>
    <cellStyle name="Heading 2" xfId="373" hidden="1" xr:uid="{B1107AAF-69A3-4A28-B874-6A0FDB5593E2}"/>
    <cellStyle name="Heading 2" xfId="622" hidden="1" xr:uid="{B44D3565-0518-448A-AC56-0E6427C26BCE}"/>
    <cellStyle name="Heading 2" xfId="747" hidden="1" xr:uid="{1A06EE9D-AF80-4487-B195-8979D915AF6D}"/>
    <cellStyle name="Heading 2" xfId="799" hidden="1" xr:uid="{FF7FA0B0-316A-41DA-ABD7-80CA26FF0452}"/>
    <cellStyle name="Heading 2" xfId="806" hidden="1" xr:uid="{1B35D2B1-0FFB-487C-BBDB-C7870DB06468}"/>
    <cellStyle name="Heading 2" xfId="712" hidden="1" xr:uid="{338A13CB-8941-440B-9C5D-E09361B84D5B}"/>
    <cellStyle name="Heading 2" xfId="458" hidden="1" xr:uid="{259B7E45-5CD7-42AA-B01A-95AAF5BC1D64}"/>
    <cellStyle name="Heading 2" xfId="416" hidden="1" xr:uid="{0F565A55-0F77-4154-9224-C18A2681094F}"/>
    <cellStyle name="Heading 2" xfId="468" hidden="1" xr:uid="{113DFCFA-048A-4203-8364-2C965214F21D}"/>
    <cellStyle name="Heading 2" xfId="185" hidden="1" xr:uid="{4695A626-70C2-4E8E-B5F6-AD0E0FAADA4E}"/>
    <cellStyle name="Heading 2" xfId="199" hidden="1" xr:uid="{D96D9BF8-85FA-4AF8-B74F-E35A6A836FE0}"/>
    <cellStyle name="Heading 2" xfId="282" hidden="1" xr:uid="{CC529438-EC4F-4405-8A81-4E039EEC2B6C}"/>
    <cellStyle name="Heading 2" xfId="251" hidden="1" xr:uid="{325096BD-26C4-477F-A413-5A51813BA617}"/>
    <cellStyle name="Heading 2" xfId="135" hidden="1" xr:uid="{494CA50F-0344-4E79-9D40-482E75EF792D}"/>
    <cellStyle name="Heading 2" xfId="18" hidden="1" xr:uid="{00000000-0005-0000-0000-000057000000}"/>
    <cellStyle name="Heading 2" xfId="295" hidden="1" xr:uid="{0FD9D5FB-143B-496B-90E6-B199EBEA5B52}"/>
    <cellStyle name="Heading 2" xfId="542" hidden="1" xr:uid="{3D823FED-55DF-4836-8365-CE46BB89B117}"/>
    <cellStyle name="Heading 2" xfId="525" hidden="1" xr:uid="{A224FE35-4487-4A58-B1C3-1EAA1061F1B0}"/>
    <cellStyle name="Heading 2" xfId="564" hidden="1" xr:uid="{A961A15C-1696-4DC8-A42A-E9EE9DD65284}"/>
    <cellStyle name="Heading 2" xfId="529" hidden="1" xr:uid="{7D3F10FB-072C-47B5-BA62-D6790495D37D}"/>
    <cellStyle name="Heading 2" xfId="581" hidden="1" xr:uid="{2CC8A6D9-EFFD-4F95-9D6D-79979E3FC361}"/>
    <cellStyle name="Heading 2" xfId="588" hidden="1" xr:uid="{5F567341-257D-4E3F-9C42-40FF7D3C34EF}"/>
    <cellStyle name="Heading 2" xfId="363" hidden="1" xr:uid="{B380A417-2C4A-4A2D-879E-9F390F726CDF}"/>
    <cellStyle name="Heading 2" xfId="133" hidden="1" xr:uid="{83A1C932-6D90-4445-B83A-651EBD7DCB0F}"/>
    <cellStyle name="Heading 2" xfId="571" hidden="1" xr:uid="{66582565-D253-4826-98D6-A0B2F49DD3A0}"/>
    <cellStyle name="Heading 2" xfId="237" hidden="1" xr:uid="{DC75E0D3-484A-4384-9C79-65F835BAB6A7}"/>
    <cellStyle name="Heading 2" xfId="307" hidden="1" xr:uid="{2A85D905-7D20-4E44-898C-15D7505CF607}"/>
    <cellStyle name="Heading 2" xfId="278" hidden="1" xr:uid="{4D7E85A3-B7D4-46EF-A1A7-1E06E2506AA3}"/>
    <cellStyle name="Heading 2" xfId="317" hidden="1" xr:uid="{24783518-0406-4DD1-994E-4FF4ABE6522D}"/>
    <cellStyle name="Heading 2" xfId="150" hidden="1" xr:uid="{3D5EDB30-D114-4234-8415-88E4DB153FA2}"/>
    <cellStyle name="Heading 2" xfId="212" hidden="1" xr:uid="{1BF6B19A-AE0A-4596-A112-D60ED488ABEC}"/>
    <cellStyle name="Heading 2" xfId="451" hidden="1" xr:uid="{88FDD61C-06EB-49DD-BE6F-CA9A4A74558B}"/>
    <cellStyle name="Heading 2" xfId="402" hidden="1" xr:uid="{CD7F963D-8C57-4227-9A48-75D321407018}"/>
    <cellStyle name="Heading 2" xfId="267" hidden="1" xr:uid="{0E1C0022-C19A-478E-8773-964AC4831CE4}"/>
    <cellStyle name="Heading 2" xfId="412" hidden="1" xr:uid="{22712536-AF09-4DF3-AEA5-1CC86F3F5B65}"/>
    <cellStyle name="Heading 2" xfId="441" hidden="1" xr:uid="{7450DE8D-0E62-44F2-8FBF-0610E8F3EE30}"/>
    <cellStyle name="Heading 3" xfId="800" hidden="1" xr:uid="{71EF1A42-9584-43B0-9732-680BD8595EF2}"/>
    <cellStyle name="Heading 3" xfId="805" hidden="1" xr:uid="{215E8A42-73D5-4E51-91A2-60FE7943FF9C}"/>
    <cellStyle name="Heading 3" xfId="783" hidden="1" xr:uid="{44CEF2F0-B079-4063-88FE-668D864A81B8}"/>
    <cellStyle name="Heading 3" xfId="746" hidden="1" xr:uid="{08462F44-C26F-4CAB-8EED-2E294460FD07}"/>
    <cellStyle name="Heading 3" xfId="742" hidden="1" xr:uid="{FE91C1CF-4056-4DD4-8832-2AE082008035}"/>
    <cellStyle name="Heading 3" xfId="788" hidden="1" xr:uid="{1AD2A1AB-8174-40B5-A006-B9596C161011}"/>
    <cellStyle name="Heading 3" xfId="474" hidden="1" xr:uid="{5672D8CD-9B30-4D1C-A7E0-7CC5A32883F9}"/>
    <cellStyle name="Heading 3" xfId="194" hidden="1" xr:uid="{03B61C3F-096A-47B8-A9CC-BC5E91097331}"/>
    <cellStyle name="Heading 3" xfId="236" hidden="1" xr:uid="{52DDA9F0-464E-444C-8781-F2FF42AC1A8F}"/>
    <cellStyle name="Heading 3" xfId="306" hidden="1" xr:uid="{73E2294C-C1F7-4051-A8CB-AB050906556E}"/>
    <cellStyle name="Heading 3" xfId="277" hidden="1" xr:uid="{B688EF58-2ABC-4725-AF49-9D0FCE23FE7D}"/>
    <cellStyle name="Heading 3" xfId="318" hidden="1" xr:uid="{F43EF47F-9864-4013-887D-702C2448EAC6}"/>
    <cellStyle name="Heading 3" xfId="323" hidden="1" xr:uid="{AAEE850C-F853-4EDB-85E7-D4DEE5992D6F}"/>
    <cellStyle name="Heading 3" xfId="281" hidden="1" xr:uid="{FC3368D4-47C7-4777-8163-E6D16B2AECA1}"/>
    <cellStyle name="Heading 3" xfId="411" hidden="1" xr:uid="{A5B14F47-D1C0-4343-9455-11960CAC0146}"/>
    <cellStyle name="Heading 3" xfId="182" hidden="1" xr:uid="{948B19BE-0BF3-4CC8-8B85-1FDDF5A58FAA}"/>
    <cellStyle name="Heading 3" xfId="565" hidden="1" xr:uid="{E2F50431-1686-4215-B243-0E85703205C0}"/>
    <cellStyle name="Heading 3" xfId="570" hidden="1" xr:uid="{BBECC11E-A903-4C7F-911F-AA94FD5ECF4C}"/>
    <cellStyle name="Heading 3" xfId="582" hidden="1" xr:uid="{6EF0F866-D88F-4FE2-8E5F-9BCA5F54CF28}"/>
    <cellStyle name="Heading 3" xfId="587" hidden="1" xr:uid="{8CF6A123-96D4-4007-A9E0-D8D7C1AB782D}"/>
    <cellStyle name="Heading 3" xfId="274" hidden="1" xr:uid="{5D407C25-46E4-410A-A02E-0A3DFBFAF583}"/>
    <cellStyle name="Heading 3" xfId="167" hidden="1" xr:uid="{241FB49D-1509-463B-A5BC-B747B62C4C30}"/>
    <cellStyle name="Heading 3" xfId="615" hidden="1" xr:uid="{B81323B5-4D45-40CE-A85E-DDC800A9E5D9}"/>
    <cellStyle name="Heading 3" xfId="621" hidden="1" xr:uid="{76DE993E-6D43-4277-8D74-57495535FBBC}"/>
    <cellStyle name="Heading 3" xfId="650" hidden="1" xr:uid="{D47F07F8-7B04-468C-A248-52F4A6F0DF04}"/>
    <cellStyle name="Heading 3" xfId="631" hidden="1" xr:uid="{C15D5688-8A19-4FC8-B2AF-04F703F65627}"/>
    <cellStyle name="Heading 3" xfId="672" hidden="1" xr:uid="{540444C4-574E-4BDD-8608-E38CC74B0102}"/>
    <cellStyle name="Heading 3" xfId="677" hidden="1" xr:uid="{BDC43970-4780-4DAE-98B6-1FD477AEEBB5}"/>
    <cellStyle name="Heading 3" xfId="635" hidden="1" xr:uid="{2FEF654B-3A84-4A90-ABF6-B1DBC35AED82}"/>
    <cellStyle name="Heading 3" xfId="528" hidden="1" xr:uid="{21380106-283B-4339-BCB7-742C6503EDFD}"/>
    <cellStyle name="Heading 3" xfId="198" hidden="1" xr:uid="{111B59B5-8A74-4E9D-828A-05DCCE0A83D0}"/>
    <cellStyle name="Heading 3" xfId="145" hidden="1" xr:uid="{405DC1E3-86D0-4398-9215-817EEC47787E}"/>
    <cellStyle name="Heading 3" xfId="506" hidden="1" xr:uid="{8D9CE08E-D328-43A5-B198-01296E95A9DB}"/>
    <cellStyle name="Heading 3" xfId="490" hidden="1" xr:uid="{875A3D3D-7052-43CA-8D45-B204AA144F1E}"/>
    <cellStyle name="Heading 3" xfId="543" hidden="1" xr:uid="{F73106B5-3463-47A9-9538-1E0907DF0B04}"/>
    <cellStyle name="Heading 3" xfId="553" hidden="1" xr:uid="{16F1B589-0A83-47D5-A1A1-A4C47E655546}"/>
    <cellStyle name="Heading 3" xfId="524" hidden="1" xr:uid="{2C9F619C-3E08-42E6-98B4-276D6993994A}"/>
    <cellStyle name="Heading 3" xfId="599" hidden="1" xr:uid="{7215AE5C-DF7D-4C58-9B7F-982AE7DDF776}"/>
    <cellStyle name="Heading 3" xfId="296" hidden="1" xr:uid="{F3C75DC5-1513-423D-AD46-65DC8BE0D056}"/>
    <cellStyle name="Heading 3" xfId="771" hidden="1" xr:uid="{816B868E-7B75-488B-B56B-BF4BFA3FB351}"/>
    <cellStyle name="Heading 3" xfId="660" hidden="1" xr:uid="{2D9A81CA-1B95-49E3-98F3-7DED69EB276D}"/>
    <cellStyle name="Heading 3" xfId="335" hidden="1" xr:uid="{FAE35D5B-7E76-47E7-BEB1-61AF29910989}"/>
    <cellStyle name="Heading 3" xfId="340" hidden="1" xr:uid="{1B9CB788-F6E9-496F-AAD6-70C4DCD1A9EA}"/>
    <cellStyle name="Heading 3" xfId="353" hidden="1" xr:uid="{83AD763D-76BE-49CA-A2BF-60622E8EB6F1}"/>
    <cellStyle name="Heading 3" xfId="388" hidden="1" xr:uid="{1BA8FA5E-9B2F-4E7E-A57B-824F5F3961F5}"/>
    <cellStyle name="Heading 3" xfId="401" hidden="1" xr:uid="{80CEE9F1-B514-43B8-849E-0088167B7498}"/>
    <cellStyle name="Heading 3" xfId="372" hidden="1" xr:uid="{3A46701B-ADEB-41BC-907D-1C5C30067FAD}"/>
    <cellStyle name="Heading 3" xfId="430" hidden="1" xr:uid="{069154CD-CC5B-428A-8AB0-2BCE9FE35FE3}"/>
    <cellStyle name="Heading 3" xfId="440" hidden="1" xr:uid="{2E71D22B-03CD-4717-92CC-C1BDD7B44BBD}"/>
    <cellStyle name="Heading 3" xfId="452" hidden="1" xr:uid="{CEBE85E3-C203-4773-AC57-E2B1E2FAEFD7}"/>
    <cellStyle name="Heading 3" xfId="457" hidden="1" xr:uid="{0C51161A-E2CE-42EC-944C-167541226ABB}"/>
    <cellStyle name="Heading 3" xfId="415" hidden="1" xr:uid="{1AF5D4DE-699C-4DD7-A55A-D2F2A6E2079F}"/>
    <cellStyle name="Heading 3" xfId="469" hidden="1" xr:uid="{7C431DC8-1F1F-4831-8870-2689B330A49C}"/>
    <cellStyle name="Heading 3" xfId="514" hidden="1" xr:uid="{0803732A-701F-4B0F-B5E3-3DA09EAA5F50}"/>
    <cellStyle name="Heading 3" xfId="689" hidden="1" xr:uid="{B6478D31-9FDD-407F-992F-7CFC9D34FAE3}"/>
    <cellStyle name="Heading 3" xfId="694" hidden="1" xr:uid="{A7756143-55D0-419D-BD43-4CD9C79ED87E}"/>
    <cellStyle name="Heading 3" xfId="367" hidden="1" xr:uid="{33367DC0-0E45-432A-8887-17335E2C99DC}"/>
    <cellStyle name="Heading 3" xfId="727" hidden="1" xr:uid="{DB9C98D1-384C-46FB-B8B6-C2FAD3AF3662}"/>
    <cellStyle name="Heading 3" xfId="732" hidden="1" xr:uid="{B6D4AB38-B7D0-4860-96A9-5004A5BF8D9E}"/>
    <cellStyle name="Heading 3" xfId="711" hidden="1" xr:uid="{4F100A70-5AC3-40BA-9752-3768D20A4387}"/>
    <cellStyle name="Heading 3" xfId="761" hidden="1" xr:uid="{F197029E-7C3F-406B-A3A7-3865FCD24438}"/>
    <cellStyle name="Heading 3" xfId="149" hidden="1" xr:uid="{2AADE8C8-685D-41A7-A850-92AF56105346}"/>
    <cellStyle name="Heading 3" xfId="19" hidden="1" xr:uid="{00000000-0005-0000-0000-000059000000}"/>
    <cellStyle name="Heading 3" xfId="266" hidden="1" xr:uid="{DF9F1783-E77C-430F-8990-97A478B764C2}"/>
    <cellStyle name="Heading 3" xfId="252" hidden="1" xr:uid="{424F13C5-B3DB-4032-8760-DF387C2CA347}"/>
    <cellStyle name="Heading 3" xfId="136" hidden="1" xr:uid="{FADCEA92-50FB-4C67-8CE7-CDB5D7DBD1B8}"/>
    <cellStyle name="Heading 3" xfId="213" hidden="1" xr:uid="{F78BCF4C-7BB6-4A3A-B95B-74BF07AA8270}"/>
    <cellStyle name="Heading 4" xfId="470" hidden="1" xr:uid="{AB4418C2-FA01-43DA-86FA-84B6278F5E2F}"/>
    <cellStyle name="Heading 4" xfId="676" hidden="1" xr:uid="{EA172C1D-E25A-4EF3-A2ED-53F2BBC7F934}"/>
    <cellStyle name="Heading 4" xfId="634" hidden="1" xr:uid="{381E7AE5-5841-4794-BB5B-755F8C587EA0}"/>
    <cellStyle name="Heading 4" xfId="690" hidden="1" xr:uid="{B5A6193C-25D2-4758-8486-99C67E98F48C}"/>
    <cellStyle name="Heading 4" xfId="693" hidden="1" xr:uid="{6B68A63A-AB8F-4FE5-AABB-562283B31E9A}"/>
    <cellStyle name="Heading 4" xfId="366" hidden="1" xr:uid="{C03F66BB-C564-4A59-9F1E-9E8063255F45}"/>
    <cellStyle name="Heading 4" xfId="180" hidden="1" xr:uid="{5E5A0B84-94F3-4B4C-9997-FE62B937C3BE}"/>
    <cellStyle name="Heading 4" xfId="728" hidden="1" xr:uid="{77B45C2E-D778-4755-AA34-2697AE4564AB}"/>
    <cellStyle name="Heading 4" xfId="731" hidden="1" xr:uid="{FB841CDF-00BA-40F3-82F2-8B5250A0115A}"/>
    <cellStyle name="Heading 4" xfId="710" hidden="1" xr:uid="{A248A97A-590B-4FEF-8375-DAAF0FD24A67}"/>
    <cellStyle name="Heading 4" xfId="762" hidden="1" xr:uid="{75C2A930-6C1E-44BB-9F3A-FA7D11D31449}"/>
    <cellStyle name="Heading 4" xfId="784" hidden="1" xr:uid="{C1D634D6-136F-46F5-9DC3-B9008B1AE718}"/>
    <cellStyle name="Heading 4" xfId="787" hidden="1" xr:uid="{3DE72B93-A564-40D2-BD8D-D2ECC0FD41A9}"/>
    <cellStyle name="Heading 4" xfId="745" hidden="1" xr:uid="{B62E48BF-FBD4-489F-97FF-13FF3E9392CD}"/>
    <cellStyle name="Heading 4" xfId="801" hidden="1" xr:uid="{DDA99CF3-A43A-47FD-AD6E-9E306D243410}"/>
    <cellStyle name="Heading 4" xfId="804" hidden="1" xr:uid="{C0F6F39B-5F6A-4314-AF84-A8F101FA3567}"/>
    <cellStyle name="Heading 4" xfId="770" hidden="1" xr:uid="{92F37116-95B6-48EB-84C7-38C3F7930394}"/>
    <cellStyle name="Heading 4" xfId="586" hidden="1" xr:uid="{97C632E3-BFF2-4FA5-A255-6983382B5510}"/>
    <cellStyle name="Heading 4" xfId="263" hidden="1" xr:uid="{18658809-3AD9-4E34-A2FA-CF23D2DFF294}"/>
    <cellStyle name="Heading 4" xfId="166" hidden="1" xr:uid="{14ED5C7B-DE54-4FFC-A951-39F83F00E76A}"/>
    <cellStyle name="Heading 4" xfId="616" hidden="1" xr:uid="{16422F88-68AB-491B-A832-18C6F4BF2621}"/>
    <cellStyle name="Heading 4" xfId="598" hidden="1" xr:uid="{0E5E8CEA-06E6-4200-A851-49E2C81AD19F}"/>
    <cellStyle name="Heading 4" xfId="659" hidden="1" xr:uid="{BC64393A-61D4-4DD2-BF79-9867D3A3D40D}"/>
    <cellStyle name="Heading 4" xfId="630" hidden="1" xr:uid="{59B3F3C1-49FB-491E-BC6D-BDFED5012EE5}"/>
    <cellStyle name="Heading 4" xfId="673" hidden="1" xr:uid="{9231431F-5413-46BC-AFB2-CC924630184C}"/>
    <cellStyle name="Heading 4" xfId="651" hidden="1" xr:uid="{CD1575C2-DB30-470E-97DF-465ADC68D6DF}"/>
    <cellStyle name="Heading 4" xfId="569" hidden="1" xr:uid="{EF732676-A35F-4047-83AE-0C38D8D32056}"/>
    <cellStyle name="Heading 4" xfId="527" hidden="1" xr:uid="{4A18F49D-F12E-45D3-9B1B-3AA448531BD2}"/>
    <cellStyle name="Heading 4" xfId="583" hidden="1" xr:uid="{EA384FF6-1DBD-4DD8-BFAC-35CC631A2079}"/>
    <cellStyle name="Heading 4" xfId="552" hidden="1" xr:uid="{C819697C-DA3D-4CAA-829A-8E9F3A143447}"/>
    <cellStyle name="Heading 4" xfId="523" hidden="1" xr:uid="{D6E0E6A3-098A-4389-9A83-7FFDC1309CAF}"/>
    <cellStyle name="Heading 4" xfId="544" hidden="1" xr:uid="{A8C88964-E768-456B-AA5D-6629F8E5652D}"/>
    <cellStyle name="Heading 4" xfId="566" hidden="1" xr:uid="{F894C14C-BD31-4791-81C5-9A6191313590}"/>
    <cellStyle name="Heading 4" xfId="741" hidden="1" xr:uid="{12D348F5-48A2-4E5C-B7BD-F961CD24DF11}"/>
    <cellStyle name="Heading 4" xfId="489" hidden="1" xr:uid="{AD6D2329-5659-41B8-9F48-29F19E23910F}"/>
    <cellStyle name="Heading 4" xfId="297" hidden="1" xr:uid="{7912AD61-2697-4E7E-8411-952450D28792}"/>
    <cellStyle name="Heading 4" xfId="305" hidden="1" xr:uid="{DF51B0BB-2859-4D16-B59B-C8F377E237EC}"/>
    <cellStyle name="Heading 4" xfId="276" hidden="1" xr:uid="{57DD4280-8B01-4D47-AC59-6D89F9398D6F}"/>
    <cellStyle name="Heading 4" xfId="319" hidden="1" xr:uid="{28E5BD5D-3B0B-4AD7-9BD7-36F1716A725F}"/>
    <cellStyle name="Heading 4" xfId="322" hidden="1" xr:uid="{7B48DB10-49EE-4964-92C1-DEB49E559392}"/>
    <cellStyle name="Heading 4" xfId="336" hidden="1" xr:uid="{5F125BB4-025B-4C4D-9048-DEF2B7C71302}"/>
    <cellStyle name="Heading 4" xfId="339" hidden="1" xr:uid="{AF2E321D-E75D-43C5-9BDF-52C9E51A9FC1}"/>
    <cellStyle name="Heading 4" xfId="193" hidden="1" xr:uid="{52BB8F7D-42AB-4782-8106-94DBF77CB90C}"/>
    <cellStyle name="Heading 4" xfId="280" hidden="1" xr:uid="{9189A6A6-2D44-49B7-9BF1-878302BE4D9F}"/>
    <cellStyle name="Heading 4" xfId="253" hidden="1" xr:uid="{5221D4AC-83AD-47AD-BF6A-C09600D4EAD1}"/>
    <cellStyle name="Heading 4" xfId="265" hidden="1" xr:uid="{807947F1-D225-486A-B8F0-8457045E7D07}"/>
    <cellStyle name="Heading 4" xfId="235" hidden="1" xr:uid="{1D3F91AE-DD82-430C-9DFD-69BE775162F5}"/>
    <cellStyle name="Heading 4" xfId="137" hidden="1" xr:uid="{C68B1E5C-3F85-4AC8-A159-49AE3610A99B}"/>
    <cellStyle name="Heading 4" xfId="148" hidden="1" xr:uid="{9F693AF1-A3A8-4A44-8627-4A04ED824E1D}"/>
    <cellStyle name="Heading 4" xfId="20" hidden="1" xr:uid="{00000000-0005-0000-0000-00005B000000}"/>
    <cellStyle name="Heading 4" xfId="214" hidden="1" xr:uid="{421D5ED2-2A2E-4CAD-B46A-A3314E36CB90}"/>
    <cellStyle name="Heading 4" xfId="410" hidden="1" xr:uid="{AD303DA5-0C43-421D-B81A-2C2CE15C5240}"/>
    <cellStyle name="Heading 4" xfId="453" hidden="1" xr:uid="{E7908365-B377-46CC-95F9-DA0FAB9E0567}"/>
    <cellStyle name="Heading 4" xfId="456" hidden="1" xr:uid="{57C7079E-5DFB-46FC-A2A9-78EC15C1AD7C}"/>
    <cellStyle name="Heading 4" xfId="414" hidden="1" xr:uid="{F2C83F58-5CA3-4739-A5CD-A27418D4F55F}"/>
    <cellStyle name="Heading 4" xfId="473" hidden="1" xr:uid="{1E1C03CC-6299-489B-99E6-20F227FFF076}"/>
    <cellStyle name="Heading 4" xfId="144" hidden="1" xr:uid="{B50D6A9E-AB88-4DAA-84B7-A1359B7726E8}"/>
    <cellStyle name="Heading 4" xfId="507" hidden="1" xr:uid="{E847E5E1-3B05-406A-8996-9A8588F1B963}"/>
    <cellStyle name="Heading 4" xfId="513" hidden="1" xr:uid="{20C5D755-DA17-46ED-A14B-4F24433B672A}"/>
    <cellStyle name="Heading 4" xfId="197" hidden="1" xr:uid="{9A30C7BC-E1B7-44F1-85E2-761ACCF21E6A}"/>
    <cellStyle name="Heading 4" xfId="400" hidden="1" xr:uid="{0AFF8AC5-99B6-4889-BB74-BA76B0959273}"/>
    <cellStyle name="Heading 4" xfId="371" hidden="1" xr:uid="{625C0979-B4D4-445B-B741-12259D4C3B42}"/>
    <cellStyle name="Heading 4" xfId="431" hidden="1" xr:uid="{C2FDDF63-5E1B-48A9-8E92-E685C29DDACE}"/>
    <cellStyle name="Heading 4" xfId="439" hidden="1" xr:uid="{1301DA33-7888-4CD7-AB98-F754D3011449}"/>
    <cellStyle name="Heading 4" xfId="354" hidden="1" xr:uid="{BCC49F45-3B5A-426E-AD09-77D00E325532}"/>
    <cellStyle name="Heading 4" xfId="389" hidden="1" xr:uid="{12835927-B037-43BB-86C0-87EFD90213A8}"/>
    <cellStyle name="Heading 4" xfId="620" hidden="1" xr:uid="{2454C01B-338F-47DA-BAFD-87958D5D8D61}"/>
    <cellStyle name="Hyperlink" xfId="49" builtinId="8" hidden="1" customBuiltin="1"/>
    <cellStyle name="Hyperlink" xfId="10" builtinId="8" hidden="1"/>
    <cellStyle name="Hyperlink" xfId="123" builtinId="8"/>
    <cellStyle name="Input" xfId="767" hidden="1" xr:uid="{280AC423-0A2A-411B-A9AA-5C4D9B3AB8B6}"/>
    <cellStyle name="Input" xfId="811" hidden="1" xr:uid="{70333141-CD21-4695-885E-3F0D72C1E3E0}"/>
    <cellStyle name="Input" xfId="487" hidden="1" xr:uid="{FB9D7613-3DD4-44A2-B8F9-614B718AE426}"/>
    <cellStyle name="Input" xfId="549" hidden="1" xr:uid="{721A030A-8BB0-4831-ABEA-6B4045F853B6}"/>
    <cellStyle name="Input" xfId="407" hidden="1" xr:uid="{6F7AA30E-EF5C-4C68-A49C-B7B8FB3EECF5}"/>
    <cellStyle name="Input" xfId="378" hidden="1" xr:uid="{668520BC-D2BB-4008-82DF-45AF65E9BCB7}"/>
    <cellStyle name="Input" xfId="424" hidden="1" xr:uid="{B768D7CE-86DC-4674-AE2E-22885373D7DE}"/>
    <cellStyle name="Input" xfId="446" hidden="1" xr:uid="{562A0A1B-3A46-4AC7-9E45-8E6A8980A5F8}"/>
    <cellStyle name="Input" xfId="421" hidden="1" xr:uid="{FC094F3B-137D-433E-99DB-C2EDFF301486}"/>
    <cellStyle name="Input" xfId="358" hidden="1" xr:uid="{EE51AFA2-E4CE-48F4-A8D0-786AE911411A}"/>
    <cellStyle name="Input" xfId="463" hidden="1" xr:uid="{1CBCD8FE-F021-4825-8793-F4B4EC0EECF1}"/>
    <cellStyle name="Input" xfId="666" hidden="1" xr:uid="{CCDA23C3-D81A-4E86-8822-E784F1A8C4AE}"/>
    <cellStyle name="Input" xfId="641" hidden="1" xr:uid="{AD3AC932-6D39-4252-AB2B-7CBCF1978C04}"/>
    <cellStyle name="Input" xfId="158" hidden="1" xr:uid="{12CBE89B-5E7C-4CA0-A3BA-A210BAFFBC73}"/>
    <cellStyle name="Input" xfId="683" hidden="1" xr:uid="{BADCDFED-42C8-471A-8ACB-82C126928C2C}"/>
    <cellStyle name="Input" xfId="656" hidden="1" xr:uid="{86EA17F7-D1D6-40B5-A075-4EC3C467FB41}"/>
    <cellStyle name="Input" xfId="700" hidden="1" xr:uid="{191FD096-E172-4A13-AE8E-90728EC95871}"/>
    <cellStyle name="Input" xfId="184" hidden="1" xr:uid="{332ED307-B9C8-48C9-99B7-949483990121}"/>
    <cellStyle name="Input" xfId="721" hidden="1" xr:uid="{35047C1C-CFCF-4CB0-9E5D-601EC82C1F3A}"/>
    <cellStyle name="Input" xfId="146" hidden="1" xr:uid="{C38579C1-1F1C-4B24-A0F7-3F3D66BC232C}"/>
    <cellStyle name="Input" xfId="609" hidden="1" xr:uid="{933E0D5F-E5FB-458E-99C9-BBA50B1697CC}"/>
    <cellStyle name="Input" xfId="627" hidden="1" xr:uid="{5C38A577-84E9-45AD-AB4E-0E09A2C87D4B}"/>
    <cellStyle name="Input" xfId="605" hidden="1" xr:uid="{58B76832-F432-4C32-A6EE-AEF4C8D1A51C}"/>
    <cellStyle name="Input" xfId="644" hidden="1" xr:uid="{9CA11371-2A7B-416E-BFFC-299E12C4A926}"/>
    <cellStyle name="Input" xfId="593" hidden="1" xr:uid="{AD265D4F-2A32-40C7-940F-6FF6574704AF}"/>
    <cellStyle name="Input" xfId="396" hidden="1" xr:uid="{B1DABD47-3B44-41DB-8287-C1CD2E010B37}"/>
    <cellStyle name="Input" xfId="482" hidden="1" xr:uid="{E194F979-6FC8-424C-AFE7-3C753565E75C}"/>
    <cellStyle name="Input" xfId="576" hidden="1" xr:uid="{055CCE9E-C174-42B4-A919-C774D7B03FD6}"/>
    <cellStyle name="Input" xfId="595" hidden="1" xr:uid="{034F6B54-90D9-46B5-BC1A-129684D582AB}"/>
    <cellStyle name="Input" xfId="708" hidden="1" xr:uid="{4E8E79EA-03EB-4D03-8730-B6ED75DDA555}"/>
    <cellStyle name="Input" xfId="382" hidden="1" xr:uid="{76296415-9EBB-4F18-B537-4918CEF85E79}"/>
    <cellStyle name="Input" xfId="246" hidden="1" xr:uid="{663700F4-E515-4911-908E-D6EAD2AEAF52}"/>
    <cellStyle name="Input" xfId="272" hidden="1" xr:uid="{B9017859-0ED9-462B-85ED-ED4294B3A2D9}"/>
    <cellStyle name="Input" xfId="242" hidden="1" xr:uid="{7B11D0DC-8EAF-4031-9061-EB247E3BABCA}"/>
    <cellStyle name="Input" xfId="290" hidden="1" xr:uid="{28C87D1F-C772-46B9-B0BA-B60341D6B62A}"/>
    <cellStyle name="Input" xfId="312" hidden="1" xr:uid="{85105FA0-5356-432F-92A7-0A9647DFD6A0}"/>
    <cellStyle name="Input" xfId="156" hidden="1" xr:uid="{C035E623-B865-4B58-B8E5-42AED143F49A}"/>
    <cellStyle name="Input" xfId="207" hidden="1" xr:uid="{45C67E62-28E9-454B-A3BE-42083E57A20E}"/>
    <cellStyle name="Input" xfId="128" hidden="1" xr:uid="{D2CBF453-1787-4FEB-9FF9-86D8A541E0E5}"/>
    <cellStyle name="Input" xfId="4" hidden="1" xr:uid="{00000000-0005-0000-0000-00005F000000}"/>
    <cellStyle name="Input" xfId="346" hidden="1" xr:uid="{3F7E1D21-F17E-4362-A35E-F8D1ED96C791}"/>
    <cellStyle name="Input" xfId="361" hidden="1" xr:uid="{793D347B-E784-4969-B6E4-24F43EB297C5}"/>
    <cellStyle name="Input" xfId="738" hidden="1" xr:uid="{605CD182-08FA-4577-B24F-592B0D0D7EC6}"/>
    <cellStyle name="Input" xfId="717" hidden="1" xr:uid="{C42867E7-6696-4DF1-A62C-9040FB1916EE}"/>
    <cellStyle name="Input" xfId="755" hidden="1" xr:uid="{4886C658-8F69-42B3-9933-A37D805613C5}"/>
    <cellStyle name="Input" xfId="777" hidden="1" xr:uid="{E7C251FB-1E5F-4356-99EE-396E4E392AAC}"/>
    <cellStyle name="Input" xfId="752" hidden="1" xr:uid="{50DAB14C-2936-4F21-AC9A-1142DD21C088}"/>
    <cellStyle name="Input" xfId="705" hidden="1" xr:uid="{F869BC44-F036-4FA6-A5CD-66228AF0EEFE}"/>
    <cellStyle name="Input" xfId="794" hidden="1" xr:uid="{5CF8D7D4-CD33-4F04-9911-D40B50B77501}"/>
    <cellStyle name="Input" xfId="534" hidden="1" xr:uid="{E3702431-27AC-4FAD-AAE9-689E7EA043CF}"/>
    <cellStyle name="Input" xfId="140" hidden="1" xr:uid="{A4EFE16A-0CF3-478A-9F45-CDB6F9A3688E}"/>
    <cellStyle name="Input" xfId="287" hidden="1" xr:uid="{AFCA9668-3938-487A-8123-71EDAEBF7DFA}"/>
    <cellStyle name="Input" xfId="218" hidden="1" xr:uid="{23EA8123-A2B9-43E6-9C88-CA79D0E0358D}"/>
    <cellStyle name="Input" xfId="329" hidden="1" xr:uid="{9DB3ED69-A925-4444-8980-FED065BB22CA}"/>
    <cellStyle name="Input" xfId="302" hidden="1" xr:uid="{338B06E1-ED55-43FC-839E-585C8F7F9C71}"/>
    <cellStyle name="Input" xfId="221" hidden="1" xr:uid="{193DC3E4-C873-4097-B9E3-8676C0D3DC12}"/>
    <cellStyle name="Input" xfId="204" hidden="1" xr:uid="{F03A4DC8-BDC4-448D-A269-CD6852F92EF1}"/>
    <cellStyle name="Input" xfId="181" hidden="1" xr:uid="{DE004560-8F2C-4EE2-9A3D-D7DFAE9DE6F2}"/>
    <cellStyle name="Input" xfId="500" hidden="1" xr:uid="{0C5E7E6C-2572-4899-9A93-FA5ACE87EF3E}"/>
    <cellStyle name="Input" xfId="520" hidden="1" xr:uid="{9742D819-670E-4907-B16D-054EAA104E9C}"/>
    <cellStyle name="Input" xfId="496" hidden="1" xr:uid="{022B9383-8E36-4EF9-81AF-D386C35B3F54}"/>
    <cellStyle name="Input" xfId="537" hidden="1" xr:uid="{AE526998-0F4F-410F-8B55-ADB58B15F5A5}"/>
    <cellStyle name="Input" xfId="559" hidden="1" xr:uid="{FA35752B-E2F9-476A-A795-DE50FA6C7F0C}"/>
    <cellStyle name="Input" xfId="261" hidden="1" xr:uid="{54286E2F-95A9-451F-9140-74E6315B66E2}"/>
    <cellStyle name="Input" xfId="126" hidden="1" xr:uid="{060F90C1-F54F-45BA-95F1-BB245EB559AA}"/>
    <cellStyle name="Input" xfId="480" hidden="1" xr:uid="{9AD3C0F3-D3E1-4070-87AB-2AA4117BF5FF}"/>
    <cellStyle name="Input" xfId="436" hidden="1" xr:uid="{744BDFAA-C15E-4B44-8F5D-6955A42BE893}"/>
    <cellStyle name="Invoer" xfId="95" builtinId="20" hidden="1" customBuiltin="1"/>
    <cellStyle name="Komma" xfId="50" builtinId="3" hidden="1"/>
    <cellStyle name="Komma" xfId="11" builtinId="3" hidden="1"/>
    <cellStyle name="Komma" xfId="71" builtinId="3"/>
    <cellStyle name="Komma [0]" xfId="12" builtinId="6" hidden="1"/>
    <cellStyle name="Komma 10 2 2" xfId="69" xr:uid="{00000000-0005-0000-0000-000061000000}"/>
    <cellStyle name="Komma 14 2" xfId="68" xr:uid="{00000000-0005-0000-0000-000062000000}"/>
    <cellStyle name="Komma 2" xfId="65" xr:uid="{00000000-0005-0000-0000-000063000000}"/>
    <cellStyle name="Komma 2 2" xfId="164" xr:uid="{22B6E209-F378-4F23-8BE6-40DDF154A6F9}"/>
    <cellStyle name="Komma 2 3" xfId="223" xr:uid="{B1E2703F-C40F-416A-83DB-84F33F4CDE59}"/>
    <cellStyle name="Komma 3" xfId="168" xr:uid="{BBC696E9-D69A-4FD2-87F9-768F6D8D2C75}"/>
    <cellStyle name="Komma 4" xfId="225" xr:uid="{C7E0169E-9495-4F03-A3F7-AB4E8311FD73}"/>
    <cellStyle name="Kop 1" xfId="90" builtinId="16" hidden="1" customBuiltin="1"/>
    <cellStyle name="Kop 2" xfId="91" builtinId="17" hidden="1" customBuiltin="1"/>
    <cellStyle name="Kop 3" xfId="92" builtinId="18" hidden="1" customBuiltin="1"/>
    <cellStyle name="Kop 4" xfId="93" builtinId="19" hidden="1" customBuiltin="1"/>
    <cellStyle name="Neutraal" xfId="55" builtinId="28" hidden="1" customBuiltin="1"/>
    <cellStyle name="Neutraal" xfId="3" builtinId="28" hidden="1"/>
    <cellStyle name="Note" xfId="573" hidden="1" xr:uid="{635C8C05-DBD2-4589-81A0-5AC03D4FAF12}"/>
    <cellStyle name="Note" xfId="546" hidden="1" xr:uid="{423E0B5C-780F-4591-924A-77DED873F374}"/>
    <cellStyle name="Note" xfId="579" hidden="1" xr:uid="{85FAE81C-10DF-4539-8F3C-181E11E67F8F}"/>
    <cellStyle name="Note" xfId="484" hidden="1" xr:uid="{C1AC0D64-A4E4-4ED7-A6CE-82F09B9174E6}"/>
    <cellStyle name="Note" xfId="596" hidden="1" xr:uid="{CFF1D046-E566-4A6B-BC78-CE64F846F99C}"/>
    <cellStyle name="Note" xfId="724" hidden="1" xr:uid="{C1E5733E-018A-4F3E-B14E-A7BAFF301C89}"/>
    <cellStyle name="Note" xfId="714" hidden="1" xr:uid="{3552A224-AD53-4074-833D-C79D48F8CEC6}"/>
    <cellStyle name="Note" xfId="758" hidden="1" xr:uid="{B0AAF2FC-EE7F-4590-8590-2EE8C9B7AB6A}"/>
    <cellStyle name="Note" xfId="774" hidden="1" xr:uid="{4698F872-829D-49EB-B1B1-1D978E488C79}"/>
    <cellStyle name="Note" xfId="749" hidden="1" xr:uid="{6DC3DBB6-772F-4945-AC7E-CD849EF96902}"/>
    <cellStyle name="Note" xfId="780" hidden="1" xr:uid="{9E463114-5C0D-4338-B31F-B8EE33A64D81}"/>
    <cellStyle name="Note" xfId="791" hidden="1" xr:uid="{A25A5A7A-8CB2-459A-81F4-C6342C7A0D14}"/>
    <cellStyle name="Note" xfId="764" hidden="1" xr:uid="{FAFE1761-4329-4C79-9C44-9B4FEFE16D64}"/>
    <cellStyle name="Note" xfId="638" hidden="1" xr:uid="{C7D6704C-5A02-4AB2-B88A-973D56F3B875}"/>
    <cellStyle name="Note" xfId="680" hidden="1" xr:uid="{30FFB481-0868-45DB-A83D-8F7910629FC8}"/>
    <cellStyle name="Note" xfId="653" hidden="1" xr:uid="{59139715-047E-4A4E-9145-F4040B09D2DB}"/>
    <cellStyle name="Note" xfId="686" hidden="1" xr:uid="{82C3450A-2A84-4FBF-83B1-557C87B3A110}"/>
    <cellStyle name="Note" xfId="697" hidden="1" xr:uid="{A8B243BF-D2A0-4FEF-92C6-B77E0AA21E7F}"/>
    <cellStyle name="Note" xfId="602" hidden="1" xr:uid="{34F9B836-B46B-405A-9A08-F6833333516B}"/>
    <cellStyle name="Note" xfId="647" hidden="1" xr:uid="{3B14D809-AD8F-4F61-B785-52EFA3B04A5C}"/>
    <cellStyle name="Note" xfId="663" hidden="1" xr:uid="{7C08AAD7-4745-4975-AFA4-E0DC88F92C9F}"/>
    <cellStyle name="Note" xfId="612" hidden="1" xr:uid="{127D9175-43FA-429E-B23C-22B00BAD2487}"/>
    <cellStyle name="Note" xfId="624" hidden="1" xr:uid="{C278E693-B91A-46DC-859E-4B3E477586E8}"/>
    <cellStyle name="Note" xfId="735" hidden="1" xr:uid="{EF9E6370-E634-4182-A576-664E5790CB62}"/>
    <cellStyle name="Note" xfId="9" hidden="1" xr:uid="{00000000-0005-0000-0000-000069000000}"/>
    <cellStyle name="Note" xfId="131" hidden="1" xr:uid="{DDA48202-F565-4469-B7F8-06E24051F935}"/>
    <cellStyle name="Note" xfId="332" hidden="1" xr:uid="{0BEBE85A-B6DC-4C7D-85C0-26E1111E1959}"/>
    <cellStyle name="Note" xfId="808" hidden="1" xr:uid="{53498593-6315-4222-8F48-31C1AA5EB607}"/>
    <cellStyle name="Note" xfId="797" hidden="1" xr:uid="{06A25433-CFCC-4FD4-A1C5-E051DB88118B}"/>
    <cellStyle name="Note" xfId="669" hidden="1" xr:uid="{CB435E90-E048-4B27-8996-EB5FDE9A2535}"/>
    <cellStyle name="Note" xfId="443" hidden="1" xr:uid="{8D11D3CD-F2DE-47F0-9922-0E2C6DF2957E}"/>
    <cellStyle name="Note" xfId="418" hidden="1" xr:uid="{98FFC0F0-D09C-4880-8FCB-72E4C73F1857}"/>
    <cellStyle name="Note" xfId="449" hidden="1" xr:uid="{EA798B1F-5C90-4A66-843B-894CAB13BF66}"/>
    <cellStyle name="Note" xfId="460" hidden="1" xr:uid="{641865D6-E755-41B5-91AD-9D9F2AEA2B93}"/>
    <cellStyle name="Note" xfId="433" hidden="1" xr:uid="{4E429A90-3CB1-4119-BBF8-049339AED2E9}"/>
    <cellStyle name="Note" xfId="466" hidden="1" xr:uid="{5EE50AB8-6A1E-4BB5-8122-FE87296A0A41}"/>
    <cellStyle name="Note" xfId="477" hidden="1" xr:uid="{2BF504F2-590F-45E2-AC89-DD5A97CB4650}"/>
    <cellStyle name="Note" xfId="256" hidden="1" xr:uid="{3DD3C8B7-0D98-480E-B72E-230B204C7F13}"/>
    <cellStyle name="Note" xfId="160" hidden="1" xr:uid="{862B0063-535F-4423-BDE3-30C3BF10C6F7}"/>
    <cellStyle name="Note" xfId="503" hidden="1" xr:uid="{0965929A-75C0-421F-83B2-1CFF518559EF}"/>
    <cellStyle name="Note" xfId="517" hidden="1" xr:uid="{FB600973-CE62-4D20-A569-1C8316C4929D}"/>
    <cellStyle name="Note" xfId="493" hidden="1" xr:uid="{855568DE-604B-4E32-AFE4-94A33879D2DA}"/>
    <cellStyle name="Note" xfId="540" hidden="1" xr:uid="{937FF045-B5B1-440A-AB93-F7BE9D4492EC}"/>
    <cellStyle name="Note" xfId="556" hidden="1" xr:uid="{3388B63F-2AC5-407F-B967-1418F0EABAF6}"/>
    <cellStyle name="Note" xfId="531" hidden="1" xr:uid="{6ABCFC7C-DD38-4176-8A11-98440CA03024}"/>
    <cellStyle name="Note" xfId="562" hidden="1" xr:uid="{11FE497A-C026-4F9D-93FB-9E01FA5011D9}"/>
    <cellStyle name="Note" xfId="404" hidden="1" xr:uid="{3AF6392C-6567-4BE1-8ED4-9D4E7C44C3C9}"/>
    <cellStyle name="Note" xfId="375" hidden="1" xr:uid="{C54D0148-0995-417A-90B4-2A6DD6761497}"/>
    <cellStyle name="Note" xfId="427" hidden="1" xr:uid="{94736725-B42C-4414-8F43-C36D6084A83D}"/>
    <cellStyle name="Note" xfId="269" hidden="1" xr:uid="{4B1310EE-10D4-4725-99B2-D1AC00E1FC96}"/>
    <cellStyle name="Note" xfId="239" hidden="1" xr:uid="{EC112891-BB49-44EE-81CA-88DCD38929D3}"/>
    <cellStyle name="Note" xfId="293" hidden="1" xr:uid="{D77C2B80-98F4-4D49-AF49-E97D7FBBAD8C}"/>
    <cellStyle name="Note" xfId="309" hidden="1" xr:uid="{866ECD06-D25F-4195-BF1F-6B7038855A05}"/>
    <cellStyle name="Note" xfId="284" hidden="1" xr:uid="{4EA56756-77F9-44B4-9720-E8FA103C8187}"/>
    <cellStyle name="Note" xfId="153" hidden="1" xr:uid="{072C68A4-CED8-4147-9E7E-F7A3150D71ED}"/>
    <cellStyle name="Note" xfId="210" hidden="1" xr:uid="{B204B477-1BB3-447B-BFFD-4369A59440C0}"/>
    <cellStyle name="Note" xfId="249" hidden="1" xr:uid="{BAA5E066-C26C-4CAF-A4FF-40AE2FC772FF}"/>
    <cellStyle name="Note" xfId="299" hidden="1" xr:uid="{2873581D-5FBC-481B-8A02-3B3782CB5239}"/>
    <cellStyle name="Note" xfId="343" hidden="1" xr:uid="{A4E8262E-8078-4350-8C8B-5DDDF1A5A1EB}"/>
    <cellStyle name="Note" xfId="201" hidden="1" xr:uid="{B8FE1EBC-022D-41AA-8AF4-24E1425A5CF6}"/>
    <cellStyle name="Note" xfId="350" hidden="1" xr:uid="{F512E866-A314-4330-AF36-A1C46AE13ECE}"/>
    <cellStyle name="Note" xfId="385" hidden="1" xr:uid="{ABBA5E38-C59B-48CB-9C8B-FD9E10693F7C}"/>
    <cellStyle name="Note" xfId="393" hidden="1" xr:uid="{1670E24B-9E5B-4B7D-931F-9D45141C96EA}"/>
    <cellStyle name="Note" xfId="315" hidden="1" xr:uid="{B9A2B808-6B4C-4BED-B59D-231B10EC8DCD}"/>
    <cellStyle name="Note" xfId="326" hidden="1" xr:uid="{36B87EA3-8105-4476-82BF-7E4D86B30BEB}"/>
    <cellStyle name="Note" xfId="369" hidden="1" xr:uid="{19C11B29-1541-4532-8EC5-B0B58C1CA996}"/>
    <cellStyle name="Note" xfId="590" hidden="1" xr:uid="{8F712774-0CB4-479A-9D0D-F267E7F755F2}"/>
    <cellStyle name="Ongeldig" xfId="94" builtinId="27" hidden="1" customBuiltin="1"/>
    <cellStyle name="Opm. INTERN" xfId="74" xr:uid="{00000000-0005-0000-0000-00006A000000}"/>
    <cellStyle name="Output" xfId="766" hidden="1" xr:uid="{A64F5E1B-C866-4719-AA84-2E19454E40E3}"/>
    <cellStyle name="Output" xfId="707" hidden="1" xr:uid="{E2590282-B925-46FC-82E1-939A277B7E4B}"/>
    <cellStyle name="Output" xfId="810" hidden="1" xr:uid="{6EEE8857-BB1F-461B-B02A-85FF2667622F}"/>
    <cellStyle name="Output" xfId="756" hidden="1" xr:uid="{BD040907-75D9-4270-8175-B175B9A7274C}"/>
    <cellStyle name="Output" xfId="357" hidden="1" xr:uid="{5F4CBD77-B067-4227-86BA-77682BA171E4}"/>
    <cellStyle name="Output" xfId="462" hidden="1" xr:uid="{942473E3-0986-4EBF-8A3A-B7AD429EB1F4}"/>
    <cellStyle name="Output" xfId="435" hidden="1" xr:uid="{9E1B4804-A596-4E04-94B7-EE31AF12C1AC}"/>
    <cellStyle name="Output" xfId="360" hidden="1" xr:uid="{012CB68B-0AD5-4E53-9308-9D1C9C66E06D}"/>
    <cellStyle name="Output" xfId="699" hidden="1" xr:uid="{C9C82613-8A29-43C2-9402-3CC449EF5638}"/>
    <cellStyle name="Output" xfId="486" hidden="1" xr:uid="{F22AE998-9819-46FF-931A-DF24CBA33AFD}"/>
    <cellStyle name="Output" xfId="183" hidden="1" xr:uid="{760C12A5-9BAA-4A74-AAAB-AF57FAF80F5B}"/>
    <cellStyle name="Output" xfId="737" hidden="1" xr:uid="{34442144-E055-470F-884B-47CC9547100A}"/>
    <cellStyle name="Output" xfId="716" hidden="1" xr:uid="{3424ECB2-A4EE-4A1D-9E68-CAF2DBB6E1E5}"/>
    <cellStyle name="Output" xfId="682" hidden="1" xr:uid="{DD3ADBB0-5D09-4AA7-926F-E396759E0C6B}"/>
    <cellStyle name="Output" xfId="655" hidden="1" xr:uid="{F3C894A6-D745-4DFB-A189-C5DBDCF5092C}"/>
    <cellStyle name="Output" xfId="161" hidden="1" xr:uid="{5CEE4AA0-541C-4637-9938-8DAACAED5F3A}"/>
    <cellStyle name="Output" xfId="509" hidden="1" xr:uid="{2CABCD74-8EC6-4BCF-BF0F-7B27D5E191FD}"/>
    <cellStyle name="Output" xfId="640" hidden="1" xr:uid="{8930886E-CC8C-4BA5-AD04-309730730844}"/>
    <cellStyle name="Output" xfId="722" hidden="1" xr:uid="{0CAB3E46-598D-4115-A739-9B5BE2AF003E}"/>
    <cellStyle name="Output" xfId="519" hidden="1" xr:uid="{F2DB7278-DDB0-4874-A86B-12E8B2C40D91}"/>
    <cellStyle name="Output" xfId="495" hidden="1" xr:uid="{5B9657EC-A59A-4A92-8C28-A98F6F96754A}"/>
    <cellStyle name="Output" xfId="538" hidden="1" xr:uid="{64336A10-FB1C-4A3C-9FD0-531BD2A6107A}"/>
    <cellStyle name="Output" xfId="558" hidden="1" xr:uid="{C70E961D-8677-4A79-84E3-061C36DC7A92}"/>
    <cellStyle name="Output" xfId="533" hidden="1" xr:uid="{445CA86B-C428-4F6E-A91C-E067D913ACD5}"/>
    <cellStyle name="Output" xfId="391" hidden="1" xr:uid="{1993FD58-DC52-4133-81B7-80C99918E0DA}"/>
    <cellStyle name="Output" xfId="575" hidden="1" xr:uid="{B26B4334-3DD4-44DA-9EDE-85D30FC0F18A}"/>
    <cellStyle name="Output" xfId="548" hidden="1" xr:uid="{F6B043DA-978B-4697-9510-D2740C4A2DCA}"/>
    <cellStyle name="Output" xfId="142" hidden="1" xr:uid="{F21BA4F6-FF68-4B1F-8CE8-CFEDA5D18564}"/>
    <cellStyle name="Output" xfId="592" hidden="1" xr:uid="{E4C879E2-7B61-4C87-8388-B2461AD809B0}"/>
    <cellStyle name="Output" xfId="395" hidden="1" xr:uid="{7FD8972F-D6F5-4424-A15C-51376B6A6DFA}"/>
    <cellStyle name="Output" xfId="139" hidden="1" xr:uid="{0E05A494-670B-466F-9606-D9C840DD1C5A}"/>
    <cellStyle name="Output" xfId="626" hidden="1" xr:uid="{BF382A7B-16C0-475B-A126-AE8EE05A5EC9}"/>
    <cellStyle name="Output" xfId="604" hidden="1" xr:uid="{591DEC91-4C41-41DC-B1BD-473123B2F736}"/>
    <cellStyle name="Output" xfId="645" hidden="1" xr:uid="{228C0991-DCC3-4C4F-A043-C211A0178819}"/>
    <cellStyle name="Output" xfId="665" hidden="1" xr:uid="{00B437F7-DCEC-4CFB-845A-DB786660C06C}"/>
    <cellStyle name="Output" xfId="328" hidden="1" xr:uid="{AF3380AA-CDB3-476D-BE83-C1D564FBB5B2}"/>
    <cellStyle name="Output" xfId="301" hidden="1" xr:uid="{DBC7DE58-EAA7-40AB-949A-4F24DB2DE70F}"/>
    <cellStyle name="Output" xfId="220" hidden="1" xr:uid="{6313FC3D-E6B0-4A56-B254-950D7E862162}"/>
    <cellStyle name="Output" xfId="345" hidden="1" xr:uid="{4B2266F7-C08B-4020-9386-39EF41DE8AA0}"/>
    <cellStyle name="Output" xfId="776" hidden="1" xr:uid="{7A6E6A63-82AE-4119-B549-8BD170EDF569}"/>
    <cellStyle name="Output" xfId="751" hidden="1" xr:uid="{BA9B87D2-9F53-4A88-ADDE-30B549F48CB7}"/>
    <cellStyle name="Output" xfId="704" hidden="1" xr:uid="{20F3CDE4-C64E-45F6-9ADC-0BCF50814CAE}"/>
    <cellStyle name="Output" xfId="793" hidden="1" xr:uid="{E3F7E8C9-59C4-402A-873A-C1BEAB66F2EB}"/>
    <cellStyle name="Output" xfId="610" hidden="1" xr:uid="{DBFDFD2C-20AC-46B6-8408-7ADBE1AA3A89}"/>
    <cellStyle name="Output" xfId="286" hidden="1" xr:uid="{7EF39C20-A960-437B-8427-DADDE1064A31}"/>
    <cellStyle name="Output" xfId="217" hidden="1" xr:uid="{ECBB0EDF-D688-4C80-8CE3-448320B7A621}"/>
    <cellStyle name="Output" xfId="155" hidden="1" xr:uid="{6F0A14D2-307B-43A1-A1F3-5017DE94D079}"/>
    <cellStyle name="Output" xfId="208" hidden="1" xr:uid="{3F9A3960-A67F-4645-90C5-F8A0CE4663A2}"/>
    <cellStyle name="Output" xfId="247" hidden="1" xr:uid="{8408DF71-95AF-4237-8FE7-21AE9981CB20}"/>
    <cellStyle name="Output" xfId="129" hidden="1" xr:uid="{ACAF16C4-30B3-4692-B40A-3010F77C005C}"/>
    <cellStyle name="Output" xfId="5" hidden="1" xr:uid="{00000000-0005-0000-0000-00006B000000}"/>
    <cellStyle name="Output" xfId="311" hidden="1" xr:uid="{1C9BAC92-5E7F-47F3-8D40-9A68C2D12E1B}"/>
    <cellStyle name="Output" xfId="479" hidden="1" xr:uid="{52145E16-F508-45CF-B5D5-1EA096349438}"/>
    <cellStyle name="Output" xfId="260" hidden="1" xr:uid="{C75B4485-9DE6-43EA-B6FF-52415FA0A9D0}"/>
    <cellStyle name="Output" xfId="188" hidden="1" xr:uid="{2660A1D6-9E74-49C0-B6CA-735A92399CE2}"/>
    <cellStyle name="Output" xfId="501" hidden="1" xr:uid="{CE09284D-1137-4AAA-A2BD-81C12508B461}"/>
    <cellStyle name="Output" xfId="425" hidden="1" xr:uid="{8684A01C-FD18-41C2-85B6-EC5504CCE6D3}"/>
    <cellStyle name="Output" xfId="445" hidden="1" xr:uid="{60235B16-8375-40F8-A5C6-21BD68B1C4C7}"/>
    <cellStyle name="Output" xfId="420" hidden="1" xr:uid="{8B90680A-AF0E-4E71-B4E2-68D0CCBB10E2}"/>
    <cellStyle name="Output" xfId="271" hidden="1" xr:uid="{FF73C151-A437-4420-A62A-991C03B8F6BA}"/>
    <cellStyle name="Output" xfId="241" hidden="1" xr:uid="{9015F842-452F-4497-9481-F3DF34AB34D9}"/>
    <cellStyle name="Output" xfId="291" hidden="1" xr:uid="{6C2CD8B2-6B49-4D06-9873-C64665B6914A}"/>
    <cellStyle name="Output" xfId="383" hidden="1" xr:uid="{369A74EB-61FE-4754-9807-53B83283A266}"/>
    <cellStyle name="Output" xfId="406" hidden="1" xr:uid="{F505B8AC-F6B3-4C43-B6FC-FA5FF6E3665B}"/>
    <cellStyle name="Output" xfId="377" hidden="1" xr:uid="{3AF815F9-3460-4F7A-993F-269EFE0E1A45}"/>
    <cellStyle name="Output" xfId="348" hidden="1" xr:uid="{B406D654-7D6C-4B3E-8DE2-454BDE4522EE}"/>
    <cellStyle name="Output" xfId="203" hidden="1" xr:uid="{CD4E2E02-536B-49D2-9285-3B3BD6494F3F}"/>
    <cellStyle name="Procent" xfId="51" builtinId="5" hidden="1"/>
    <cellStyle name="Procent" xfId="15" builtinId="5" hidden="1"/>
    <cellStyle name="Procent" xfId="67" builtinId="5"/>
    <cellStyle name="Standaard" xfId="0" builtinId="0" customBuiltin="1"/>
    <cellStyle name="Standaard 2" xfId="70" xr:uid="{00000000-0005-0000-0000-000070000000}"/>
    <cellStyle name="Standaard 2 3 2 2" xfId="125" xr:uid="{311D6F2C-CF82-4BBF-B99F-2BB21355BA8A}"/>
    <cellStyle name="Standaard 2 3 2 2 2" xfId="187" xr:uid="{74ECD7DF-DBD6-4997-96A3-EF0AD977B8AB}"/>
    <cellStyle name="Standaard 3" xfId="66" xr:uid="{00000000-0005-0000-0000-000071000000}"/>
    <cellStyle name="Standaard 3 2" xfId="165" xr:uid="{2D3B8174-4862-4D32-BB98-B8B0C74A1671}"/>
    <cellStyle name="Standaard 3 3" xfId="224" xr:uid="{DABE2783-A646-45F7-932E-A2006197A1C2}"/>
    <cellStyle name="Standaard 3 4 2" xfId="124" xr:uid="{41940C38-1F7D-4201-A7F3-7EC041FAE874}"/>
    <cellStyle name="Standaard 3 4 2 2" xfId="186" xr:uid="{2F6080E2-45D5-4204-B7B4-A44FD3259098}"/>
    <cellStyle name="Standaard ACM-DE" xfId="73" xr:uid="{00000000-0005-0000-0000-000072000000}"/>
    <cellStyle name="Standaard_Tabellen - CIV2_Format import PRD en Database voor NE6R (concept) v1 2" xfId="85" xr:uid="{00000000-0005-0000-0000-000073000000}"/>
    <cellStyle name="Titel" xfId="56" builtinId="15" hidden="1" customBuiltin="1"/>
    <cellStyle name="Titel" xfId="16" builtinId="15" hidden="1"/>
    <cellStyle name="Toelichting" xfId="72" xr:uid="{00000000-0005-0000-0000-000076000000}"/>
    <cellStyle name="Totaal" xfId="57" builtinId="25" hidden="1" customBuiltin="1"/>
    <cellStyle name="Totaal" xfId="23" builtinId="25" hidden="1"/>
    <cellStyle name="Uitvoer" xfId="96" builtinId="21" hidden="1" customBuiltin="1"/>
    <cellStyle name="Valuta" xfId="13" builtinId="4" hidden="1"/>
    <cellStyle name="Valuta [0]" xfId="14" builtinId="7" hidden="1"/>
    <cellStyle name="Verklarende tekst" xfId="98" builtinId="53" hidden="1" customBuiltin="1"/>
    <cellStyle name="Waarschuwingstekst" xfId="58" builtinId="11" hidden="1" customBuiltin="1"/>
    <cellStyle name="Waarschuwingstekst" xfId="21" builtinId="11" hidden="1"/>
  </cellStyles>
  <dxfs count="16">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auto="1"/>
      </font>
      <fill>
        <patternFill patternType="solid">
          <fgColor indexed="27"/>
          <bgColor indexed="42"/>
        </patternFill>
      </fill>
    </dxf>
    <dxf>
      <font>
        <condense val="0"/>
        <extend val="0"/>
        <color indexed="42"/>
      </font>
      <fill>
        <patternFill>
          <bgColor indexed="42"/>
        </patternFill>
      </fill>
    </dxf>
    <dxf>
      <font>
        <condense val="0"/>
        <extend val="0"/>
        <color auto="1"/>
      </font>
      <fill>
        <patternFill patternType="solid">
          <fgColor indexed="27"/>
          <bgColor indexed="42"/>
        </patternFill>
      </fill>
    </dxf>
    <dxf>
      <font>
        <condense val="0"/>
        <extend val="0"/>
        <color indexed="42"/>
      </font>
      <fill>
        <patternFill>
          <bgColor indexed="42"/>
        </patternFill>
      </fill>
    </dxf>
    <dxf>
      <font>
        <condense val="0"/>
        <extend val="0"/>
        <color indexed="42"/>
      </font>
      <fill>
        <patternFill>
          <bgColor indexed="42"/>
        </patternFill>
      </fill>
    </dxf>
    <dxf>
      <font>
        <b/>
        <i val="0"/>
        <condense val="0"/>
        <extend val="0"/>
        <color indexed="10"/>
      </font>
    </dxf>
    <dxf>
      <font>
        <color auto="1"/>
      </font>
      <fill>
        <patternFill patternType="solid">
          <fgColor rgb="FF92D050"/>
          <bgColor rgb="FF92D050"/>
        </patternFill>
      </fill>
    </dxf>
    <dxf>
      <fill>
        <patternFill patternType="solid">
          <bgColor rgb="FFFF0000"/>
        </patternFill>
      </fill>
    </dxf>
  </dxfs>
  <tableStyles count="0" defaultTableStyle="TableStyleMedium2" defaultPivotStyle="PivotStyleLight16"/>
  <colors>
    <mruColors>
      <color rgb="FFCCFFCC"/>
      <color rgb="FFFFFFCC"/>
      <color rgb="FFFFCC99"/>
      <color rgb="FFCCC8D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146850</xdr:colOff>
      <xdr:row>20</xdr:row>
      <xdr:rowOff>8005</xdr:rowOff>
    </xdr:from>
    <xdr:to>
      <xdr:col>12</xdr:col>
      <xdr:colOff>126850</xdr:colOff>
      <xdr:row>24</xdr:row>
      <xdr:rowOff>10828</xdr:rowOff>
    </xdr:to>
    <xdr:sp macro="" textlink="">
      <xdr:nvSpPr>
        <xdr:cNvPr id="2" name="Rechthoek 1">
          <a:extLst>
            <a:ext uri="{FF2B5EF4-FFF2-40B4-BE49-F238E27FC236}">
              <a16:creationId xmlns:a16="http://schemas.microsoft.com/office/drawing/2014/main" id="{00000000-0008-0000-0100-000002000000}"/>
            </a:ext>
          </a:extLst>
        </xdr:cNvPr>
        <xdr:cNvSpPr/>
      </xdr:nvSpPr>
      <xdr:spPr>
        <a:xfrm>
          <a:off x="5633250" y="3541780"/>
          <a:ext cx="1808800" cy="764823"/>
        </a:xfrm>
        <a:prstGeom prst="rect">
          <a:avLst/>
        </a:prstGeom>
        <a:solidFill>
          <a:srgbClr val="E5007D"/>
        </a:solidFill>
        <a:ln w="38100" cap="flat" cmpd="sng" algn="ctr">
          <a:solidFill>
            <a:srgbClr val="5F1F7A"/>
          </a:solidFill>
          <a:prstDash val="solid"/>
        </a:ln>
        <a:effectLst>
          <a:outerShdw blurRad="40000" dist="20000" dir="5400000" rotWithShape="0">
            <a:srgbClr val="000000">
              <a:alpha val="38000"/>
            </a:srgbClr>
          </a:outerShdw>
        </a:effectLst>
      </xdr:spPr>
      <xdr:txBody>
        <a:bodyPr vertOverflow="clip" horzOverflow="clip" rtlCol="0" anchor="b"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a:ea typeface="+mn-ea"/>
              <a:cs typeface="+mn-cs"/>
            </a:rPr>
            <a:t>Tarievenbladen </a:t>
          </a:r>
        </a:p>
        <a:p>
          <a:pPr marL="0" marR="0" lvl="0" indent="0" algn="ctr" defTabSz="914400" eaLnBrk="1" fontAlgn="auto" latinLnBrk="0" hangingPunct="1">
            <a:lnSpc>
              <a:spcPct val="100000"/>
            </a:lnSpc>
            <a:spcBef>
              <a:spcPts val="0"/>
            </a:spcBef>
            <a:spcAft>
              <a:spcPts val="0"/>
            </a:spcAft>
            <a:buClrTx/>
            <a:buSzTx/>
            <a:buFontTx/>
            <a:buNone/>
            <a:tabLst/>
            <a:defRPr/>
          </a:pPr>
          <a:r>
            <a:rPr lang="nl-NL" sz="1100" b="1" i="0" baseline="0">
              <a:solidFill>
                <a:schemeClr val="bg1"/>
              </a:solidFill>
              <a:effectLst/>
              <a:latin typeface="+mn-lt"/>
              <a:ea typeface="+mn-ea"/>
              <a:cs typeface="+mn-cs"/>
            </a:rPr>
            <a:t>(dit bestand)</a:t>
          </a:r>
          <a:endParaRPr lang="nl-NL" sz="1200">
            <a:solidFill>
              <a:schemeClr val="bg1"/>
            </a:solidFill>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rgbClr val="FFFFFF"/>
            </a:solidFill>
            <a:effectLst/>
            <a:uLnTx/>
            <a:uFillTx/>
            <a:latin typeface="Arial"/>
            <a:ea typeface="+mn-ea"/>
            <a:cs typeface="+mn-cs"/>
          </a:endParaRPr>
        </a:p>
      </xdr:txBody>
    </xdr:sp>
    <xdr:clientData/>
  </xdr:twoCellAnchor>
  <xdr:twoCellAnchor>
    <xdr:from>
      <xdr:col>5</xdr:col>
      <xdr:colOff>19051</xdr:colOff>
      <xdr:row>19</xdr:row>
      <xdr:rowOff>187280</xdr:rowOff>
    </xdr:from>
    <xdr:to>
      <xdr:col>8</xdr:col>
      <xdr:colOff>3283</xdr:colOff>
      <xdr:row>23</xdr:row>
      <xdr:rowOff>190105</xdr:rowOff>
    </xdr:to>
    <xdr:sp macro="" textlink="">
      <xdr:nvSpPr>
        <xdr:cNvPr id="3" name="Rechthoek 2">
          <a:extLst>
            <a:ext uri="{FF2B5EF4-FFF2-40B4-BE49-F238E27FC236}">
              <a16:creationId xmlns:a16="http://schemas.microsoft.com/office/drawing/2014/main" id="{00000000-0008-0000-0100-000003000000}"/>
            </a:ext>
          </a:extLst>
        </xdr:cNvPr>
        <xdr:cNvSpPr/>
      </xdr:nvSpPr>
      <xdr:spPr>
        <a:xfrm>
          <a:off x="3067051" y="3530555"/>
          <a:ext cx="1813032" cy="764825"/>
        </a:xfrm>
        <a:prstGeom prst="rect">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a:ln>
                <a:noFill/>
              </a:ln>
              <a:solidFill>
                <a:srgbClr val="FFFFFF"/>
              </a:solidFill>
              <a:effectLst/>
              <a:uLnTx/>
              <a:uFillTx/>
              <a:latin typeface="Arial" panose="020B0604020202020204" pitchFamily="34" charset="0"/>
              <a:ea typeface="+mn-ea"/>
              <a:cs typeface="Arial" panose="020B0604020202020204" pitchFamily="34" charset="0"/>
            </a:rPr>
            <a:t>Totale inkomsten 2023</a:t>
          </a:r>
        </a:p>
      </xdr:txBody>
    </xdr:sp>
    <xdr:clientData/>
  </xdr:twoCellAnchor>
  <xdr:twoCellAnchor>
    <xdr:from>
      <xdr:col>3</xdr:col>
      <xdr:colOff>549007</xdr:colOff>
      <xdr:row>21</xdr:row>
      <xdr:rowOff>188693</xdr:rowOff>
    </xdr:from>
    <xdr:to>
      <xdr:col>5</xdr:col>
      <xdr:colOff>19051</xdr:colOff>
      <xdr:row>22</xdr:row>
      <xdr:rowOff>12620</xdr:rowOff>
    </xdr:to>
    <xdr:cxnSp macro="">
      <xdr:nvCxnSpPr>
        <xdr:cNvPr id="4" name="Rechte verbindingslijn met pijl 3">
          <a:extLst>
            <a:ext uri="{FF2B5EF4-FFF2-40B4-BE49-F238E27FC236}">
              <a16:creationId xmlns:a16="http://schemas.microsoft.com/office/drawing/2014/main" id="{00000000-0008-0000-0100-000004000000}"/>
            </a:ext>
          </a:extLst>
        </xdr:cNvPr>
        <xdr:cNvCxnSpPr>
          <a:stCxn id="6" idx="3"/>
          <a:endCxn id="3" idx="1"/>
        </xdr:cNvCxnSpPr>
      </xdr:nvCxnSpPr>
      <xdr:spPr>
        <a:xfrm flipV="1">
          <a:off x="2377807" y="3912968"/>
          <a:ext cx="689244" cy="14427"/>
        </a:xfrm>
        <a:prstGeom prst="straightConnector1">
          <a:avLst/>
        </a:prstGeom>
        <a:noFill/>
        <a:ln w="19050" cap="flat" cmpd="sng" algn="ctr">
          <a:solidFill>
            <a:srgbClr val="5F1F7A"/>
          </a:solidFill>
          <a:prstDash val="solid"/>
          <a:tailEnd type="arrow"/>
        </a:ln>
        <a:effectLst/>
      </xdr:spPr>
    </xdr:cxnSp>
    <xdr:clientData/>
  </xdr:twoCellAnchor>
  <xdr:twoCellAnchor>
    <xdr:from>
      <xdr:col>8</xdr:col>
      <xdr:colOff>3283</xdr:colOff>
      <xdr:row>21</xdr:row>
      <xdr:rowOff>188693</xdr:rowOff>
    </xdr:from>
    <xdr:to>
      <xdr:col>9</xdr:col>
      <xdr:colOff>146850</xdr:colOff>
      <xdr:row>22</xdr:row>
      <xdr:rowOff>9417</xdr:rowOff>
    </xdr:to>
    <xdr:cxnSp macro="">
      <xdr:nvCxnSpPr>
        <xdr:cNvPr id="5" name="Rechte verbindingslijn met pijl 4">
          <a:extLst>
            <a:ext uri="{FF2B5EF4-FFF2-40B4-BE49-F238E27FC236}">
              <a16:creationId xmlns:a16="http://schemas.microsoft.com/office/drawing/2014/main" id="{00000000-0008-0000-0100-000005000000}"/>
            </a:ext>
          </a:extLst>
        </xdr:cNvPr>
        <xdr:cNvCxnSpPr>
          <a:stCxn id="3" idx="3"/>
          <a:endCxn id="2" idx="1"/>
        </xdr:cNvCxnSpPr>
      </xdr:nvCxnSpPr>
      <xdr:spPr>
        <a:xfrm>
          <a:off x="4880083" y="3912968"/>
          <a:ext cx="753167" cy="11224"/>
        </a:xfrm>
        <a:prstGeom prst="straightConnector1">
          <a:avLst/>
        </a:prstGeom>
        <a:noFill/>
        <a:ln w="19050" cap="flat" cmpd="sng" algn="ctr">
          <a:solidFill>
            <a:srgbClr val="5F1F7A"/>
          </a:solidFill>
          <a:prstDash val="solid"/>
          <a:tailEnd type="arrow"/>
        </a:ln>
        <a:effectLst/>
      </xdr:spPr>
    </xdr:cxnSp>
    <xdr:clientData/>
  </xdr:twoCellAnchor>
  <xdr:twoCellAnchor>
    <xdr:from>
      <xdr:col>0</xdr:col>
      <xdr:colOff>179293</xdr:colOff>
      <xdr:row>20</xdr:row>
      <xdr:rowOff>33620</xdr:rowOff>
    </xdr:from>
    <xdr:to>
      <xdr:col>3</xdr:col>
      <xdr:colOff>549007</xdr:colOff>
      <xdr:row>23</xdr:row>
      <xdr:rowOff>182120</xdr:rowOff>
    </xdr:to>
    <xdr:sp macro="" textlink="">
      <xdr:nvSpPr>
        <xdr:cNvPr id="6" name="Rechthoek 5">
          <a:extLst>
            <a:ext uri="{FF2B5EF4-FFF2-40B4-BE49-F238E27FC236}">
              <a16:creationId xmlns:a16="http://schemas.microsoft.com/office/drawing/2014/main" id="{00000000-0008-0000-0100-000006000000}"/>
            </a:ext>
          </a:extLst>
        </xdr:cNvPr>
        <xdr:cNvSpPr/>
      </xdr:nvSpPr>
      <xdr:spPr>
        <a:xfrm>
          <a:off x="179293" y="3567395"/>
          <a:ext cx="2198514" cy="720000"/>
        </a:xfrm>
        <a:prstGeom prst="rect">
          <a:avLst/>
        </a:prstGeom>
        <a:solidFill>
          <a:srgbClr val="007FAE"/>
        </a:solidFill>
        <a:ln w="222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ctr" anchorCtr="1"/>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a:ea typeface="+mn-ea"/>
              <a:cs typeface="+mn-cs"/>
            </a:rPr>
            <a:t>x-factormodel</a:t>
          </a:r>
          <a:endParaRPr kumimoji="0" lang="nl-NL" sz="1100" b="0" i="0" u="none" strike="noStrike" kern="0" cap="none" spc="0" normalizeH="0" baseline="0" noProof="0">
            <a:ln>
              <a:noFill/>
            </a:ln>
            <a:solidFill>
              <a:srgbClr val="5F1F7A"/>
            </a:solidFill>
            <a:effectLst/>
            <a:uLnTx/>
            <a:uFillTx/>
            <a:latin typeface="Arial"/>
            <a:ea typeface="+mn-ea"/>
            <a:cs typeface="+mn-cs"/>
          </a:endParaRPr>
        </a:p>
      </xdr:txBody>
    </xdr:sp>
    <xdr:clientData/>
  </xdr:twoCellAnchor>
  <xdr:twoCellAnchor>
    <xdr:from>
      <xdr:col>5</xdr:col>
      <xdr:colOff>22410</xdr:colOff>
      <xdr:row>12</xdr:row>
      <xdr:rowOff>78441</xdr:rowOff>
    </xdr:from>
    <xdr:to>
      <xdr:col>7</xdr:col>
      <xdr:colOff>635292</xdr:colOff>
      <xdr:row>16</xdr:row>
      <xdr:rowOff>81265</xdr:rowOff>
    </xdr:to>
    <xdr:sp macro="" textlink="">
      <xdr:nvSpPr>
        <xdr:cNvPr id="7" name="Stroomdiagram: Proces 6">
          <a:extLst>
            <a:ext uri="{FF2B5EF4-FFF2-40B4-BE49-F238E27FC236}">
              <a16:creationId xmlns:a16="http://schemas.microsoft.com/office/drawing/2014/main" id="{00000000-0008-0000-0100-000007000000}"/>
            </a:ext>
          </a:extLst>
        </xdr:cNvPr>
        <xdr:cNvSpPr/>
      </xdr:nvSpPr>
      <xdr:spPr>
        <a:xfrm>
          <a:off x="3070410" y="2088216"/>
          <a:ext cx="1803507" cy="764824"/>
        </a:xfrm>
        <a:prstGeom prst="flowChartProcess">
          <a:avLst/>
        </a:prstGeom>
        <a:solidFill>
          <a:srgbClr val="007FAE"/>
        </a:solidFill>
        <a:ln w="25400" cap="flat" cmpd="sng" algn="ctr">
          <a:solidFill>
            <a:srgbClr val="5F1F7A">
              <a:shade val="50000"/>
            </a:srgbClr>
          </a:solidFill>
          <a:prstDash val="solid"/>
        </a:ln>
        <a:effectLst/>
      </xdr:spPr>
      <xdr:txBody>
        <a:bodyPr vertOverflow="clip" horzOverflow="clip"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FFFFFF"/>
              </a:solidFill>
              <a:effectLst/>
              <a:uLnTx/>
              <a:uFillTx/>
              <a:latin typeface="Arial" panose="020B0604020202020204" pitchFamily="34" charset="0"/>
              <a:ea typeface="+mn-ea"/>
              <a:cs typeface="Arial" panose="020B0604020202020204" pitchFamily="34" charset="0"/>
            </a:rPr>
            <a:t>Input nacalculaties</a:t>
          </a:r>
        </a:p>
      </xdr:txBody>
    </xdr:sp>
    <xdr:clientData/>
  </xdr:twoCellAnchor>
  <xdr:twoCellAnchor>
    <xdr:from>
      <xdr:col>6</xdr:col>
      <xdr:colOff>314564</xdr:colOff>
      <xdr:row>16</xdr:row>
      <xdr:rowOff>81265</xdr:rowOff>
    </xdr:from>
    <xdr:to>
      <xdr:col>6</xdr:col>
      <xdr:colOff>318084</xdr:colOff>
      <xdr:row>19</xdr:row>
      <xdr:rowOff>187280</xdr:rowOff>
    </xdr:to>
    <xdr:cxnSp macro="">
      <xdr:nvCxnSpPr>
        <xdr:cNvPr id="8" name="Rechte verbindingslijn met pijl 7">
          <a:extLst>
            <a:ext uri="{FF2B5EF4-FFF2-40B4-BE49-F238E27FC236}">
              <a16:creationId xmlns:a16="http://schemas.microsoft.com/office/drawing/2014/main" id="{00000000-0008-0000-0100-000008000000}"/>
            </a:ext>
          </a:extLst>
        </xdr:cNvPr>
        <xdr:cNvCxnSpPr>
          <a:stCxn id="7" idx="2"/>
          <a:endCxn id="3" idx="0"/>
        </xdr:cNvCxnSpPr>
      </xdr:nvCxnSpPr>
      <xdr:spPr>
        <a:xfrm>
          <a:off x="3972164" y="2853040"/>
          <a:ext cx="3520" cy="677515"/>
        </a:xfrm>
        <a:prstGeom prst="straightConnector1">
          <a:avLst/>
        </a:prstGeom>
        <a:noFill/>
        <a:ln w="19050" cap="flat" cmpd="sng" algn="ctr">
          <a:solidFill>
            <a:srgbClr val="5F1F7A"/>
          </a:solidFill>
          <a:prstDash val="solid"/>
          <a:tailEnd type="arrow"/>
        </a:ln>
        <a:effectLst/>
      </xdr:spPr>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isis.acm.local/sites/samenwerken/directies/de/de-werkruimtes/tarievenbesluiten-rnb-2019/Achtergrondinfo/16349_regionaal-netbeheerders-elektriciteit-2017-2021-so-bestan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elichting"/>
      <sheetName val="Import gegevens --&gt;"/>
      <sheetName val="Categorie-indeling AD"/>
      <sheetName val="Import Volumes TD"/>
      <sheetName val="Import Tarieven TD 2016"/>
      <sheetName val="Import Volumekortingen TD"/>
      <sheetName val="Import Volumes Invoeding"/>
      <sheetName val="Data en standaardisatie AD --&gt;"/>
      <sheetName val="AD - PAV Cogas"/>
      <sheetName val="AD - PAV Enduris"/>
      <sheetName val="AD - PAV Enexis"/>
      <sheetName val="AD - PAV Liander"/>
      <sheetName val="AD - PAV RENDO"/>
      <sheetName val="AD - PAV Stedin"/>
      <sheetName val="AD - PAV Westland"/>
      <sheetName val="AD - PAV Endinet"/>
      <sheetName val="AD - PAV Endinet cf. Enexis"/>
      <sheetName val="AD - PAV FNOP-gebied"/>
      <sheetName val="AD - PAV FNOP-gebied cf.Liander"/>
      <sheetName val="AD - EAV Cogas"/>
      <sheetName val="AD - EAV Enduris"/>
      <sheetName val="AD - EAV Enexis"/>
      <sheetName val="AD - EAV Liander"/>
      <sheetName val="AD - EAV RENDO"/>
      <sheetName val="AD - EAV Stedin"/>
      <sheetName val="AD - EAV Westland"/>
      <sheetName val="AD - EAV Endinet"/>
      <sheetName val="AD - EAV Endinet cf. Enexis"/>
      <sheetName val="AD - EAV FNOP-gebied"/>
      <sheetName val="AD - EAV FNOP-gebied cf.Liander"/>
      <sheetName val="Berekeningen --&gt;"/>
      <sheetName val="Rekenvolumes TD"/>
      <sheetName val="Volumes Invoeding"/>
      <sheetName val="Overzicht volumes AD"/>
      <sheetName val="Wegingsfactoren"/>
      <sheetName val="SO voor Maatstaf"/>
      <sheetName val="Begininkomsten 2016"/>
      <sheetName val="SO voor PV over 2012-2015"/>
      <sheetName val="Bijdragen EAV"/>
      <sheetName val="Output BI, EAV en SO"/>
      <sheetName val="Output Rekenvolumes per RNB --&gt;"/>
      <sheetName val="Rekenvolumina Cogas"/>
      <sheetName val="Rekenvolumina Enduris"/>
      <sheetName val="Rekenvolumina Enexis"/>
      <sheetName val="Rekenvolumina Liander"/>
      <sheetName val="Rekenvolumina RENDO"/>
      <sheetName val="Rekenvolumina Stedin"/>
      <sheetName val="Rekenvolumina Westla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acm.nl/nl/publicaties/tarievenbesluit-stedin-elektriciteit-2022" TargetMode="External"/><Relationship Id="rId1" Type="http://schemas.openxmlformats.org/officeDocument/2006/relationships/hyperlink" Target="https://www.acm.nl/nl/publicaties/x-factorberekening-regionale-netbeheerders-elektriciteit-2022-2026"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CC8D9"/>
  </sheetPr>
  <dimension ref="B2:C37"/>
  <sheetViews>
    <sheetView showGridLines="0" tabSelected="1" zoomScale="85" zoomScaleNormal="85" workbookViewId="0">
      <pane ySplit="3" topLeftCell="A4" activePane="bottomLeft" state="frozen"/>
      <selection activeCell="A4" sqref="A4"/>
      <selection pane="bottomLeft" activeCell="A4" sqref="A4"/>
    </sheetView>
  </sheetViews>
  <sheetFormatPr defaultColWidth="9.140625" defaultRowHeight="12.75"/>
  <cols>
    <col min="1" max="1" width="4" style="65" customWidth="1"/>
    <col min="2" max="2" width="39.85546875" style="65" customWidth="1"/>
    <col min="3" max="3" width="91.85546875" style="65" customWidth="1"/>
    <col min="4" max="16384" width="9.140625" style="65"/>
  </cols>
  <sheetData>
    <row r="2" spans="2:3" s="114" customFormat="1" ht="18">
      <c r="B2" s="114" t="s">
        <v>0</v>
      </c>
    </row>
    <row r="13" spans="2:3" s="129" customFormat="1">
      <c r="B13" s="129" t="s">
        <v>1</v>
      </c>
    </row>
    <row r="15" spans="2:3">
      <c r="B15" s="110" t="s">
        <v>2</v>
      </c>
      <c r="C15" s="110" t="s">
        <v>3</v>
      </c>
    </row>
    <row r="16" spans="2:3">
      <c r="B16" s="110" t="s">
        <v>4</v>
      </c>
      <c r="C16" s="110" t="s">
        <v>5</v>
      </c>
    </row>
    <row r="17" spans="2:3">
      <c r="B17" s="110" t="s">
        <v>6</v>
      </c>
      <c r="C17" s="110"/>
    </row>
    <row r="18" spans="2:3">
      <c r="B18" s="110" t="s">
        <v>7</v>
      </c>
      <c r="C18" s="110" t="s">
        <v>8</v>
      </c>
    </row>
    <row r="19" spans="2:3">
      <c r="B19" s="110" t="s">
        <v>9</v>
      </c>
      <c r="C19" s="110"/>
    </row>
    <row r="20" spans="2:3">
      <c r="B20" s="110" t="s">
        <v>10</v>
      </c>
      <c r="C20" s="110"/>
    </row>
    <row r="21" spans="2:3">
      <c r="B21" s="110" t="s">
        <v>11</v>
      </c>
      <c r="C21" s="110" t="s">
        <v>12</v>
      </c>
    </row>
    <row r="22" spans="2:3">
      <c r="B22" s="110" t="s">
        <v>13</v>
      </c>
      <c r="C22" s="110"/>
    </row>
    <row r="25" spans="2:3" s="129" customFormat="1">
      <c r="B25" s="129" t="s">
        <v>14</v>
      </c>
    </row>
    <row r="27" spans="2:3">
      <c r="B27" s="110" t="s">
        <v>15</v>
      </c>
      <c r="C27" s="110" t="s">
        <v>16</v>
      </c>
    </row>
    <row r="28" spans="2:3">
      <c r="B28" s="110" t="s">
        <v>17</v>
      </c>
      <c r="C28" s="110" t="s">
        <v>18</v>
      </c>
    </row>
    <row r="29" spans="2:3" ht="25.5">
      <c r="B29" s="110" t="s">
        <v>19</v>
      </c>
      <c r="C29" s="110" t="s">
        <v>20</v>
      </c>
    </row>
    <row r="30" spans="2:3">
      <c r="B30" s="110" t="s">
        <v>21</v>
      </c>
      <c r="C30" s="110" t="s">
        <v>16</v>
      </c>
    </row>
    <row r="31" spans="2:3">
      <c r="B31" s="110" t="s">
        <v>22</v>
      </c>
      <c r="C31" s="110"/>
    </row>
    <row r="32" spans="2:3">
      <c r="B32" s="110" t="s">
        <v>13</v>
      </c>
      <c r="C32" s="110"/>
    </row>
    <row r="35" spans="2:2" s="129" customFormat="1">
      <c r="B35" s="129" t="s">
        <v>23</v>
      </c>
    </row>
    <row r="37" spans="2:2">
      <c r="B37" s="65" t="s">
        <v>24</v>
      </c>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FFFFCC"/>
  </sheetPr>
  <dimension ref="A2:Q50"/>
  <sheetViews>
    <sheetView showGridLines="0" zoomScale="85" zoomScaleNormal="85" workbookViewId="0">
      <pane xSplit="5" ySplit="8" topLeftCell="F9" activePane="bottomRight" state="frozen"/>
      <selection pane="topRight" activeCell="Q51" sqref="Q51"/>
      <selection pane="bottomLeft" activeCell="Q51" sqref="Q51"/>
      <selection pane="bottomRight" activeCell="F9" sqref="F9"/>
    </sheetView>
  </sheetViews>
  <sheetFormatPr defaultColWidth="9.140625" defaultRowHeight="12.75"/>
  <cols>
    <col min="1" max="1" width="4" style="65" customWidth="1"/>
    <col min="2" max="2" width="60.5703125" style="65" customWidth="1"/>
    <col min="3" max="5" width="4.5703125" style="65" customWidth="1"/>
    <col min="6" max="6" width="2.7109375" style="65" customWidth="1"/>
    <col min="7" max="7" width="13.28515625" style="65" bestFit="1" customWidth="1"/>
    <col min="8" max="8" width="2.7109375" style="65" customWidth="1"/>
    <col min="9" max="9" width="31.28515625" style="65" bestFit="1" customWidth="1"/>
    <col min="10" max="10" width="2.7109375" style="65" customWidth="1"/>
    <col min="11" max="11" width="12.5703125" style="65" customWidth="1"/>
    <col min="12" max="12" width="2.7109375" style="65" customWidth="1"/>
    <col min="13" max="13" width="53.85546875" style="65" customWidth="1"/>
    <col min="14" max="14" width="2.7109375" style="65" customWidth="1"/>
    <col min="15" max="15" width="12.5703125" style="65" customWidth="1"/>
    <col min="16" max="16" width="2.7109375" style="65" customWidth="1"/>
    <col min="17" max="17" width="12.5703125" style="65" customWidth="1"/>
    <col min="18" max="18" width="2.7109375" style="65" customWidth="1"/>
    <col min="19" max="19" width="17.140625" style="65" customWidth="1"/>
    <col min="20" max="20" width="2.7109375" style="65" customWidth="1"/>
    <col min="21" max="21" width="13.7109375" style="65" customWidth="1"/>
    <col min="22" max="22" width="2.7109375" style="65" customWidth="1"/>
    <col min="23" max="37" width="13.7109375" style="65" customWidth="1"/>
    <col min="38" max="16384" width="9.140625" style="65"/>
  </cols>
  <sheetData>
    <row r="2" spans="1:17" s="132" customFormat="1" ht="18">
      <c r="B2" s="132" t="s">
        <v>102</v>
      </c>
    </row>
    <row r="3" spans="1:17">
      <c r="A3" s="66"/>
    </row>
    <row r="4" spans="1:17">
      <c r="A4" s="66"/>
      <c r="B4" s="131" t="s">
        <v>103</v>
      </c>
      <c r="C4" s="96"/>
      <c r="D4" s="96"/>
    </row>
    <row r="5" spans="1:17">
      <c r="A5" s="66"/>
      <c r="B5" s="65" t="s">
        <v>228</v>
      </c>
      <c r="G5" s="79"/>
      <c r="K5" s="79"/>
    </row>
    <row r="7" spans="1:17" s="129" customFormat="1">
      <c r="B7" s="129" t="s">
        <v>229</v>
      </c>
      <c r="G7" s="129" t="s">
        <v>110</v>
      </c>
      <c r="I7" s="129" t="s">
        <v>230</v>
      </c>
      <c r="K7" s="129" t="s">
        <v>231</v>
      </c>
      <c r="M7" s="129" t="s">
        <v>232</v>
      </c>
      <c r="Q7" s="129" t="s">
        <v>233</v>
      </c>
    </row>
    <row r="10" spans="1:17">
      <c r="Q10" s="64"/>
    </row>
    <row r="11" spans="1:17" s="129" customFormat="1">
      <c r="B11" s="129" t="s">
        <v>234</v>
      </c>
    </row>
    <row r="12" spans="1:17">
      <c r="B12" s="131"/>
    </row>
    <row r="13" spans="1:17">
      <c r="B13" s="131" t="s">
        <v>235</v>
      </c>
      <c r="D13" s="63"/>
      <c r="G13" s="62" t="s">
        <v>236</v>
      </c>
      <c r="I13" s="61">
        <v>1237940762.4763856</v>
      </c>
      <c r="K13" s="62"/>
      <c r="M13" s="139" t="s">
        <v>237</v>
      </c>
    </row>
    <row r="14" spans="1:17">
      <c r="D14" s="60"/>
      <c r="G14" s="60"/>
      <c r="I14" s="60"/>
      <c r="K14" s="60"/>
      <c r="M14" s="79"/>
    </row>
    <row r="15" spans="1:17">
      <c r="B15" s="65" t="s">
        <v>238</v>
      </c>
      <c r="D15" s="57"/>
      <c r="G15" s="62" t="s">
        <v>236</v>
      </c>
      <c r="I15" s="59">
        <f>SUMPRODUCT(Tarievenvoorstel!K21:K48,Tarievenvoorstel!O21:O48)</f>
        <v>104013844.40713601</v>
      </c>
      <c r="K15" s="60"/>
    </row>
    <row r="16" spans="1:17">
      <c r="B16" s="65" t="s">
        <v>239</v>
      </c>
      <c r="D16" s="57"/>
      <c r="G16" s="62" t="s">
        <v>236</v>
      </c>
      <c r="I16" s="59">
        <f>SUMPRODUCT(Tarievenvoorstel!K54:K75,Tarievenvoorstel!O54:O75)</f>
        <v>250483775.46790245</v>
      </c>
      <c r="K16" s="60"/>
    </row>
    <row r="17" spans="2:13">
      <c r="B17" s="65" t="s">
        <v>240</v>
      </c>
      <c r="D17" s="57"/>
      <c r="G17" s="62" t="s">
        <v>236</v>
      </c>
      <c r="I17" s="59">
        <f>SUMPRODUCT(Tarievenvoorstel!K81:K97,Tarievenvoorstel!O81:O97)</f>
        <v>726969532.82813001</v>
      </c>
      <c r="K17" s="60"/>
    </row>
    <row r="18" spans="2:13">
      <c r="B18" s="65" t="s">
        <v>241</v>
      </c>
      <c r="D18" s="57"/>
      <c r="G18" s="62" t="s">
        <v>236</v>
      </c>
      <c r="I18" s="59">
        <f>SUMPRODUCT(Tarievenvoorstel!K104:K105,Tarievenvoorstel!O104:O105)</f>
        <v>4008098.7156020794</v>
      </c>
      <c r="K18" s="60"/>
    </row>
    <row r="19" spans="2:13">
      <c r="B19" s="131" t="s">
        <v>242</v>
      </c>
      <c r="D19" s="57"/>
      <c r="G19" s="62" t="s">
        <v>236</v>
      </c>
      <c r="I19" s="59">
        <f>SUM(I15:I18)</f>
        <v>1085475251.4187706</v>
      </c>
      <c r="K19" s="60"/>
    </row>
    <row r="20" spans="2:13">
      <c r="D20" s="62"/>
      <c r="G20" s="60"/>
      <c r="I20" s="58"/>
      <c r="K20" s="60"/>
    </row>
    <row r="21" spans="2:13">
      <c r="B21" s="65" t="s">
        <v>243</v>
      </c>
      <c r="D21" s="57"/>
      <c r="G21" s="62" t="s">
        <v>236</v>
      </c>
      <c r="I21" s="59">
        <f>SUMPRODUCT(Tarievenvoorstel!K111:K143,Tarievenvoorstel!O111:O143)</f>
        <v>100843196.58087836</v>
      </c>
      <c r="K21" s="60"/>
    </row>
    <row r="22" spans="2:13">
      <c r="B22" s="65" t="s">
        <v>244</v>
      </c>
      <c r="D22" s="57"/>
      <c r="G22" s="62" t="s">
        <v>236</v>
      </c>
      <c r="I22" s="59">
        <f>SUMPRODUCT(Tarievenvoorstel!K147:K195,Tarievenvoorstel!O147:O195)</f>
        <v>51622314.464978904</v>
      </c>
      <c r="K22" s="60"/>
    </row>
    <row r="23" spans="2:13">
      <c r="B23" s="131" t="s">
        <v>245</v>
      </c>
      <c r="D23" s="57"/>
      <c r="G23" s="62" t="s">
        <v>236</v>
      </c>
      <c r="I23" s="59">
        <f>I22+I21</f>
        <v>152465511.04585725</v>
      </c>
      <c r="K23" s="60"/>
    </row>
    <row r="24" spans="2:13">
      <c r="D24" s="57"/>
      <c r="G24" s="60"/>
      <c r="I24" s="56"/>
      <c r="K24" s="60"/>
    </row>
    <row r="25" spans="2:13">
      <c r="B25" s="131" t="s">
        <v>246</v>
      </c>
      <c r="D25" s="57"/>
      <c r="G25" s="62" t="s">
        <v>236</v>
      </c>
      <c r="I25" s="59">
        <f>SUM(I15:I18,I21:I22)</f>
        <v>1237940762.4646277</v>
      </c>
      <c r="K25" s="62"/>
      <c r="M25" s="55"/>
    </row>
    <row r="26" spans="2:13">
      <c r="B26" s="131"/>
      <c r="D26" s="57"/>
      <c r="G26" s="62"/>
      <c r="I26" s="54"/>
      <c r="K26" s="62"/>
      <c r="M26" s="55"/>
    </row>
    <row r="27" spans="2:13">
      <c r="B27" s="96" t="s">
        <v>108</v>
      </c>
      <c r="D27" s="57"/>
      <c r="G27" s="62" t="s">
        <v>236</v>
      </c>
      <c r="I27" s="59">
        <f>I13-I25</f>
        <v>1.1757850646972656E-2</v>
      </c>
      <c r="K27" s="62"/>
    </row>
    <row r="28" spans="2:13">
      <c r="D28" s="57"/>
      <c r="G28" s="62"/>
      <c r="I28" s="54"/>
      <c r="K28" s="62"/>
    </row>
    <row r="29" spans="2:13">
      <c r="B29" s="131" t="s">
        <v>107</v>
      </c>
      <c r="C29" s="53"/>
      <c r="D29" s="53"/>
      <c r="I29" s="111" t="str">
        <f>IF(I25&gt;I13, "TARIEVENVOORSTEL VOLDOET NIET", "TARIEVENVOORSTEL VOLDOET")</f>
        <v>TARIEVENVOORSTEL VOLDOET</v>
      </c>
    </row>
    <row r="31" spans="2:13" s="129" customFormat="1">
      <c r="B31" s="129" t="s">
        <v>247</v>
      </c>
    </row>
    <row r="33" spans="2:17">
      <c r="B33" s="65" t="s">
        <v>248</v>
      </c>
      <c r="G33" s="65" t="s">
        <v>118</v>
      </c>
      <c r="I33" s="156">
        <v>8158521941.2356195</v>
      </c>
      <c r="M33" s="138" t="s">
        <v>249</v>
      </c>
      <c r="N33" s="138"/>
      <c r="O33" s="138"/>
      <c r="P33" s="138"/>
      <c r="Q33" s="138" t="s">
        <v>250</v>
      </c>
    </row>
    <row r="35" spans="2:17">
      <c r="B35" s="65" t="s">
        <v>251</v>
      </c>
      <c r="G35" s="65" t="s">
        <v>118</v>
      </c>
      <c r="I35" s="59">
        <f>SUM(Tarievenvoorstel!K21:K105,Tarievenvoorstel!K111:K143,Tarievenvoorstel!K147:K195)</f>
        <v>8158521941.2356176</v>
      </c>
    </row>
    <row r="37" spans="2:17">
      <c r="B37" s="65" t="s">
        <v>105</v>
      </c>
      <c r="I37" s="111" t="str">
        <f>IF(I35&gt;I33, "REKENVOLUME VOLDOET NIET", "REKENVOLUME VOLDOET")</f>
        <v>REKENVOLUME VOLDOET</v>
      </c>
    </row>
    <row r="39" spans="2:17" s="129" customFormat="1">
      <c r="B39" s="129" t="s">
        <v>252</v>
      </c>
    </row>
    <row r="41" spans="2:17">
      <c r="B41" s="65" t="s">
        <v>253</v>
      </c>
      <c r="G41" s="62" t="s">
        <v>254</v>
      </c>
      <c r="H41" s="57"/>
      <c r="I41" s="52">
        <v>842927845.81035614</v>
      </c>
      <c r="J41" s="134"/>
      <c r="K41" s="60"/>
      <c r="L41" s="57"/>
      <c r="M41" s="139" t="s">
        <v>255</v>
      </c>
    </row>
    <row r="42" spans="2:17">
      <c r="B42" s="140" t="s">
        <v>256</v>
      </c>
      <c r="G42" s="62" t="s">
        <v>254</v>
      </c>
      <c r="H42" s="57"/>
      <c r="I42" s="51">
        <v>49569620.250325575</v>
      </c>
      <c r="J42" s="134"/>
      <c r="K42" s="60"/>
      <c r="L42" s="57"/>
      <c r="M42" s="139" t="s">
        <v>255</v>
      </c>
    </row>
    <row r="43" spans="2:17">
      <c r="B43" s="65" t="s">
        <v>257</v>
      </c>
      <c r="G43" s="62" t="s">
        <v>254</v>
      </c>
      <c r="H43" s="57"/>
      <c r="I43" s="59">
        <f>I41-I42</f>
        <v>793358225.56003058</v>
      </c>
      <c r="J43" s="62"/>
      <c r="K43" s="60"/>
      <c r="L43" s="57"/>
      <c r="M43" s="60"/>
    </row>
    <row r="44" spans="2:17">
      <c r="G44" s="60"/>
      <c r="H44" s="57"/>
      <c r="I44" s="54"/>
      <c r="J44" s="62"/>
      <c r="K44" s="60"/>
      <c r="L44" s="57"/>
      <c r="M44" s="60"/>
    </row>
    <row r="45" spans="2:17">
      <c r="B45" s="65" t="s">
        <v>258</v>
      </c>
      <c r="G45" s="62" t="s">
        <v>236</v>
      </c>
      <c r="H45" s="57"/>
      <c r="I45" s="61">
        <v>1237940762.4763856</v>
      </c>
      <c r="J45" s="134"/>
      <c r="K45" s="60"/>
      <c r="L45" s="57"/>
      <c r="M45" s="139" t="s">
        <v>237</v>
      </c>
    </row>
    <row r="46" spans="2:17">
      <c r="B46" s="140" t="s">
        <v>256</v>
      </c>
      <c r="G46" s="62" t="s">
        <v>236</v>
      </c>
      <c r="H46" s="57"/>
      <c r="I46" s="50">
        <f>I42</f>
        <v>49569620.250325575</v>
      </c>
      <c r="J46" s="134"/>
      <c r="K46" s="60"/>
      <c r="L46" s="57"/>
    </row>
    <row r="47" spans="2:17">
      <c r="B47" s="65" t="s">
        <v>259</v>
      </c>
      <c r="G47" s="62" t="s">
        <v>236</v>
      </c>
      <c r="H47" s="57"/>
      <c r="I47" s="59">
        <f>I45-I46</f>
        <v>1188371142.2260599</v>
      </c>
      <c r="J47" s="134"/>
      <c r="K47" s="60"/>
      <c r="L47" s="57"/>
    </row>
    <row r="48" spans="2:17">
      <c r="G48" s="60"/>
      <c r="H48" s="57"/>
      <c r="I48" s="54"/>
      <c r="J48" s="134"/>
      <c r="K48" s="60"/>
      <c r="L48" s="57"/>
    </row>
    <row r="49" spans="2:12">
      <c r="B49" s="96" t="s">
        <v>260</v>
      </c>
      <c r="G49" s="60"/>
      <c r="H49" s="57"/>
      <c r="I49" s="49">
        <v>0</v>
      </c>
      <c r="J49" s="134"/>
      <c r="K49" s="60" t="s">
        <v>261</v>
      </c>
      <c r="L49" s="57"/>
    </row>
    <row r="50" spans="2:12">
      <c r="B50" s="96" t="s">
        <v>262</v>
      </c>
      <c r="G50" s="60" t="s">
        <v>263</v>
      </c>
      <c r="H50" s="60"/>
      <c r="I50" s="48">
        <f>((I47/ I43) - 1)*100%</f>
        <v>0.49789981869437372</v>
      </c>
      <c r="J50" s="60"/>
      <c r="K50" s="60" t="s">
        <v>264</v>
      </c>
      <c r="L50" s="60"/>
    </row>
  </sheetData>
  <conditionalFormatting sqref="I29">
    <cfRule type="cellIs" dxfId="13" priority="1" stopIfTrue="1" operator="equal">
      <formula>"NORMVOLUME VOLDOET NIET"</formula>
    </cfRule>
  </conditionalFormatting>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0" tint="-4.9989318521683403E-2"/>
  </sheetPr>
  <dimension ref="A1"/>
  <sheetViews>
    <sheetView showGridLines="0" zoomScale="85" zoomScaleNormal="85" workbookViewId="0"/>
  </sheetViews>
  <sheetFormatPr defaultColWidth="9.140625" defaultRowHeight="12.75"/>
  <cols>
    <col min="1" max="16384" width="9.140625" style="133"/>
  </cols>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CCC8D9"/>
  </sheetPr>
  <dimension ref="B2:B74"/>
  <sheetViews>
    <sheetView showGridLines="0" zoomScale="85" zoomScaleNormal="85" workbookViewId="0">
      <pane ySplit="3" topLeftCell="A4" activePane="bottomLeft" state="frozen"/>
      <selection activeCell="C14" sqref="C14"/>
      <selection pane="bottomLeft" activeCell="A4" sqref="A4"/>
    </sheetView>
  </sheetViews>
  <sheetFormatPr defaultColWidth="9.140625" defaultRowHeight="12.75"/>
  <cols>
    <col min="1" max="1" width="4" style="65" customWidth="1"/>
    <col min="2" max="2" width="128.28515625" style="65" customWidth="1"/>
    <col min="3" max="21" width="12.5703125" style="65" customWidth="1"/>
    <col min="22" max="24" width="2.7109375" style="65" customWidth="1"/>
    <col min="25" max="39" width="13.7109375" style="65" customWidth="1"/>
    <col min="40" max="16384" width="9.140625" style="65"/>
  </cols>
  <sheetData>
    <row r="2" spans="2:2" s="132" customFormat="1" ht="18">
      <c r="B2" s="132" t="s">
        <v>265</v>
      </c>
    </row>
    <row r="4" spans="2:2" s="129" customFormat="1"/>
    <row r="6" spans="2:2">
      <c r="B6" s="65" t="s">
        <v>266</v>
      </c>
    </row>
    <row r="7" spans="2:2">
      <c r="B7" s="115" t="s">
        <v>210</v>
      </c>
    </row>
    <row r="8" spans="2:2">
      <c r="B8" s="115"/>
    </row>
    <row r="9" spans="2:2">
      <c r="B9" s="115"/>
    </row>
    <row r="10" spans="2:2">
      <c r="B10" s="115"/>
    </row>
    <row r="11" spans="2:2">
      <c r="B11" s="115"/>
    </row>
    <row r="12" spans="2:2">
      <c r="B12" s="115"/>
    </row>
    <row r="13" spans="2:2">
      <c r="B13" s="115"/>
    </row>
    <row r="14" spans="2:2">
      <c r="B14" s="115"/>
    </row>
    <row r="15" spans="2:2">
      <c r="B15" s="131"/>
    </row>
    <row r="16" spans="2:2">
      <c r="B16" s="65" t="s">
        <v>267</v>
      </c>
    </row>
    <row r="17" spans="2:2">
      <c r="B17" s="115" t="s">
        <v>210</v>
      </c>
    </row>
    <row r="18" spans="2:2">
      <c r="B18" s="115"/>
    </row>
    <row r="19" spans="2:2">
      <c r="B19" s="115"/>
    </row>
    <row r="20" spans="2:2">
      <c r="B20" s="115"/>
    </row>
    <row r="21" spans="2:2">
      <c r="B21" s="115"/>
    </row>
    <row r="22" spans="2:2">
      <c r="B22" s="115"/>
    </row>
    <row r="23" spans="2:2">
      <c r="B23" s="115"/>
    </row>
    <row r="24" spans="2:2">
      <c r="B24" s="115"/>
    </row>
    <row r="26" spans="2:2">
      <c r="B26" s="65" t="s">
        <v>268</v>
      </c>
    </row>
    <row r="27" spans="2:2">
      <c r="B27" s="115" t="s">
        <v>269</v>
      </c>
    </row>
    <row r="28" spans="2:2" ht="13.9" customHeight="1">
      <c r="B28" s="167" t="s">
        <v>270</v>
      </c>
    </row>
    <row r="29" spans="2:2">
      <c r="B29" s="115" t="s">
        <v>271</v>
      </c>
    </row>
    <row r="30" spans="2:2">
      <c r="B30" s="115" t="s">
        <v>272</v>
      </c>
    </row>
    <row r="31" spans="2:2">
      <c r="B31" s="115" t="s">
        <v>273</v>
      </c>
    </row>
    <row r="32" spans="2:2">
      <c r="B32" s="115"/>
    </row>
    <row r="33" spans="2:2">
      <c r="B33" s="115"/>
    </row>
    <row r="34" spans="2:2">
      <c r="B34" s="115"/>
    </row>
    <row r="36" spans="2:2">
      <c r="B36" s="65" t="s">
        <v>274</v>
      </c>
    </row>
    <row r="37" spans="2:2">
      <c r="B37" s="115" t="s">
        <v>210</v>
      </c>
    </row>
    <row r="38" spans="2:2">
      <c r="B38" s="115"/>
    </row>
    <row r="39" spans="2:2">
      <c r="B39" s="115"/>
    </row>
    <row r="40" spans="2:2">
      <c r="B40" s="115"/>
    </row>
    <row r="41" spans="2:2">
      <c r="B41" s="115"/>
    </row>
    <row r="42" spans="2:2">
      <c r="B42" s="115"/>
    </row>
    <row r="43" spans="2:2">
      <c r="B43" s="115"/>
    </row>
    <row r="44" spans="2:2">
      <c r="B44" s="115"/>
    </row>
    <row r="46" spans="2:2">
      <c r="B46" s="65" t="s">
        <v>275</v>
      </c>
    </row>
    <row r="47" spans="2:2">
      <c r="B47" s="115" t="s">
        <v>210</v>
      </c>
    </row>
    <row r="48" spans="2:2">
      <c r="B48" s="115"/>
    </row>
    <row r="49" spans="2:2">
      <c r="B49" s="115"/>
    </row>
    <row r="50" spans="2:2">
      <c r="B50" s="115"/>
    </row>
    <row r="51" spans="2:2">
      <c r="B51" s="115"/>
    </row>
    <row r="52" spans="2:2">
      <c r="B52" s="115"/>
    </row>
    <row r="53" spans="2:2">
      <c r="B53" s="115"/>
    </row>
    <row r="54" spans="2:2">
      <c r="B54" s="115"/>
    </row>
    <row r="56" spans="2:2">
      <c r="B56" s="65" t="s">
        <v>276</v>
      </c>
    </row>
    <row r="57" spans="2:2">
      <c r="B57" s="115" t="s">
        <v>210</v>
      </c>
    </row>
    <row r="58" spans="2:2">
      <c r="B58" s="115"/>
    </row>
    <row r="59" spans="2:2">
      <c r="B59" s="115"/>
    </row>
    <row r="60" spans="2:2">
      <c r="B60" s="115"/>
    </row>
    <row r="61" spans="2:2">
      <c r="B61" s="115"/>
    </row>
    <row r="62" spans="2:2">
      <c r="B62" s="115"/>
    </row>
    <row r="63" spans="2:2">
      <c r="B63" s="115"/>
    </row>
    <row r="64" spans="2:2">
      <c r="B64" s="115"/>
    </row>
    <row r="66" spans="2:2">
      <c r="B66" s="65" t="s">
        <v>277</v>
      </c>
    </row>
    <row r="67" spans="2:2">
      <c r="B67" s="115" t="s">
        <v>210</v>
      </c>
    </row>
    <row r="68" spans="2:2">
      <c r="B68" s="115"/>
    </row>
    <row r="69" spans="2:2">
      <c r="B69" s="115"/>
    </row>
    <row r="70" spans="2:2">
      <c r="B70" s="115"/>
    </row>
    <row r="71" spans="2:2">
      <c r="B71" s="115"/>
    </row>
    <row r="72" spans="2:2">
      <c r="B72" s="115"/>
    </row>
    <row r="73" spans="2:2">
      <c r="B73" s="115"/>
    </row>
    <row r="74" spans="2:2">
      <c r="B74" s="115"/>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CCC8D9"/>
  </sheetPr>
  <dimension ref="B2:G58"/>
  <sheetViews>
    <sheetView showGridLines="0" zoomScale="85" zoomScaleNormal="85" workbookViewId="0">
      <pane ySplit="3" topLeftCell="A4" activePane="bottomLeft" state="frozen"/>
      <selection activeCell="D12" sqref="D12"/>
      <selection pane="bottomLeft" activeCell="A4" sqref="A4"/>
    </sheetView>
  </sheetViews>
  <sheetFormatPr defaultColWidth="9.140625" defaultRowHeight="12.75"/>
  <cols>
    <col min="1" max="1" width="4" style="65" customWidth="1"/>
    <col min="2" max="2" width="4.7109375" style="65" customWidth="1"/>
    <col min="3" max="3" width="74.140625" style="65" customWidth="1"/>
    <col min="4" max="5" width="12.5703125" style="65" customWidth="1"/>
    <col min="6" max="6" width="53.42578125" style="65" customWidth="1"/>
    <col min="7" max="21" width="12.5703125" style="65" customWidth="1"/>
    <col min="22" max="24" width="2.7109375" style="65" customWidth="1"/>
    <col min="25" max="39" width="13.7109375" style="65" customWidth="1"/>
    <col min="40" max="16384" width="9.140625" style="65"/>
  </cols>
  <sheetData>
    <row r="2" spans="2:7" s="132" customFormat="1" ht="18">
      <c r="B2" s="132" t="s">
        <v>278</v>
      </c>
    </row>
    <row r="4" spans="2:7" s="129" customFormat="1">
      <c r="C4" s="129" t="s">
        <v>279</v>
      </c>
      <c r="D4" s="129" t="s">
        <v>280</v>
      </c>
      <c r="F4" s="129" t="s">
        <v>58</v>
      </c>
    </row>
    <row r="5" spans="2:7">
      <c r="C5" s="131"/>
    </row>
    <row r="6" spans="2:7">
      <c r="C6" s="131" t="s">
        <v>281</v>
      </c>
    </row>
    <row r="7" spans="2:7" ht="25.5">
      <c r="B7" s="36">
        <v>1</v>
      </c>
      <c r="C7" s="1" t="s">
        <v>282</v>
      </c>
      <c r="D7" s="115" t="s">
        <v>283</v>
      </c>
      <c r="E7" s="47"/>
      <c r="F7" s="115"/>
    </row>
    <row r="8" spans="2:7">
      <c r="B8" s="36">
        <v>2</v>
      </c>
      <c r="C8" s="1" t="s">
        <v>284</v>
      </c>
      <c r="D8" s="115" t="s">
        <v>283</v>
      </c>
      <c r="E8" s="47"/>
      <c r="F8" s="115"/>
    </row>
    <row r="9" spans="2:7" ht="25.5">
      <c r="B9" s="36"/>
      <c r="C9" s="1" t="s">
        <v>285</v>
      </c>
      <c r="D9" s="115"/>
      <c r="E9" s="47"/>
      <c r="F9" s="115"/>
    </row>
    <row r="10" spans="2:7">
      <c r="B10" s="36">
        <v>3</v>
      </c>
      <c r="C10" s="1" t="s">
        <v>286</v>
      </c>
      <c r="D10" s="115" t="s">
        <v>283</v>
      </c>
      <c r="E10" s="47"/>
      <c r="F10" s="115"/>
    </row>
    <row r="11" spans="2:7" ht="38.25">
      <c r="B11" s="36">
        <v>4</v>
      </c>
      <c r="C11" s="1" t="s">
        <v>287</v>
      </c>
      <c r="D11" s="115" t="s">
        <v>283</v>
      </c>
      <c r="E11" s="47"/>
      <c r="F11" s="115"/>
    </row>
    <row r="12" spans="2:7">
      <c r="B12" s="36"/>
      <c r="C12" s="1"/>
      <c r="D12" s="1"/>
      <c r="E12" s="47"/>
      <c r="F12" s="43"/>
    </row>
    <row r="13" spans="2:7" ht="25.5">
      <c r="B13" s="36">
        <v>5</v>
      </c>
      <c r="C13" s="1" t="s">
        <v>288</v>
      </c>
      <c r="D13" s="115" t="s">
        <v>283</v>
      </c>
      <c r="E13" s="47"/>
      <c r="F13" s="115" t="s">
        <v>289</v>
      </c>
    </row>
    <row r="14" spans="2:7">
      <c r="B14" s="36"/>
      <c r="C14" s="1"/>
      <c r="D14" s="1"/>
      <c r="E14" s="47"/>
      <c r="F14" s="1"/>
      <c r="G14" s="1"/>
    </row>
    <row r="15" spans="2:7" ht="25.5">
      <c r="B15" s="36">
        <v>6</v>
      </c>
      <c r="C15" s="1" t="s">
        <v>290</v>
      </c>
      <c r="D15" s="115" t="s">
        <v>283</v>
      </c>
      <c r="E15" s="47"/>
      <c r="F15" s="115"/>
    </row>
    <row r="16" spans="2:7">
      <c r="B16" s="36"/>
      <c r="C16" s="1" t="s">
        <v>291</v>
      </c>
      <c r="D16" s="47"/>
      <c r="E16" s="47"/>
      <c r="F16" s="43"/>
    </row>
    <row r="17" spans="2:6">
      <c r="B17" s="36"/>
      <c r="C17" s="1" t="s">
        <v>292</v>
      </c>
      <c r="D17" s="47"/>
      <c r="E17" s="47"/>
      <c r="F17" s="43"/>
    </row>
    <row r="18" spans="2:6">
      <c r="B18" s="36"/>
      <c r="C18" s="1" t="s">
        <v>293</v>
      </c>
      <c r="D18" s="47"/>
      <c r="E18" s="47"/>
      <c r="F18" s="43"/>
    </row>
    <row r="19" spans="2:6" ht="25.5">
      <c r="B19" s="36"/>
      <c r="C19" s="1" t="s">
        <v>294</v>
      </c>
      <c r="D19" s="47"/>
      <c r="E19" s="47"/>
      <c r="F19" s="43"/>
    </row>
    <row r="20" spans="2:6" ht="25.5">
      <c r="B20" s="36"/>
      <c r="C20" s="1" t="s">
        <v>295</v>
      </c>
      <c r="D20" s="47"/>
      <c r="E20" s="47"/>
      <c r="F20" s="43"/>
    </row>
    <row r="21" spans="2:6" ht="38.25">
      <c r="B21" s="36"/>
      <c r="C21" s="1" t="s">
        <v>296</v>
      </c>
      <c r="D21" s="47"/>
    </row>
    <row r="22" spans="2:6" ht="38.25">
      <c r="B22" s="36">
        <v>7</v>
      </c>
      <c r="C22" s="1" t="s">
        <v>297</v>
      </c>
      <c r="D22" s="115" t="s">
        <v>283</v>
      </c>
      <c r="F22" s="115"/>
    </row>
    <row r="23" spans="2:6" ht="25.5">
      <c r="B23" s="36">
        <v>8</v>
      </c>
      <c r="C23" s="1" t="s">
        <v>298</v>
      </c>
      <c r="D23" s="115" t="s">
        <v>283</v>
      </c>
      <c r="F23" s="115"/>
    </row>
    <row r="24" spans="2:6" ht="25.5">
      <c r="B24" s="36">
        <v>9</v>
      </c>
      <c r="C24" s="1" t="s">
        <v>299</v>
      </c>
      <c r="D24" s="115" t="s">
        <v>283</v>
      </c>
      <c r="F24" s="115"/>
    </row>
    <row r="25" spans="2:6" ht="25.5">
      <c r="B25" s="36"/>
      <c r="C25" s="1" t="s">
        <v>300</v>
      </c>
    </row>
    <row r="26" spans="2:6" ht="25.5">
      <c r="B26" s="36"/>
      <c r="C26" s="1" t="s">
        <v>301</v>
      </c>
    </row>
    <row r="27" spans="2:6" ht="25.5">
      <c r="B27" s="36"/>
      <c r="C27" s="46" t="s">
        <v>302</v>
      </c>
    </row>
    <row r="28" spans="2:6">
      <c r="B28" s="36"/>
      <c r="C28" s="46"/>
    </row>
    <row r="29" spans="2:6" ht="25.5">
      <c r="B29" s="36">
        <v>10</v>
      </c>
      <c r="C29" s="45" t="s">
        <v>303</v>
      </c>
      <c r="D29" s="115" t="s">
        <v>283</v>
      </c>
      <c r="F29" s="115"/>
    </row>
    <row r="30" spans="2:6" ht="38.25">
      <c r="B30" s="36"/>
      <c r="C30" s="44" t="s">
        <v>304</v>
      </c>
    </row>
    <row r="31" spans="2:6" ht="38.25">
      <c r="B31" s="36"/>
      <c r="C31" s="46" t="s">
        <v>305</v>
      </c>
    </row>
    <row r="32" spans="2:6">
      <c r="B32" s="36"/>
      <c r="C32" s="46"/>
    </row>
    <row r="33" spans="2:6" ht="25.5">
      <c r="B33" s="36">
        <v>11</v>
      </c>
      <c r="C33" s="45" t="s">
        <v>306</v>
      </c>
      <c r="D33" s="115" t="s">
        <v>283</v>
      </c>
      <c r="F33" s="115"/>
    </row>
    <row r="34" spans="2:6" ht="38.25">
      <c r="B34" s="36"/>
      <c r="C34" s="44" t="s">
        <v>307</v>
      </c>
    </row>
    <row r="35" spans="2:6" ht="38.25">
      <c r="B35" s="36"/>
      <c r="C35" s="44" t="s">
        <v>308</v>
      </c>
    </row>
    <row r="36" spans="2:6" ht="38.25">
      <c r="B36" s="36"/>
      <c r="C36" s="44" t="s">
        <v>309</v>
      </c>
    </row>
    <row r="37" spans="2:6">
      <c r="B37" s="36"/>
      <c r="C37" s="46"/>
    </row>
    <row r="38" spans="2:6" ht="25.5">
      <c r="B38" s="36">
        <v>12</v>
      </c>
      <c r="C38" s="43" t="s">
        <v>310</v>
      </c>
      <c r="D38" s="115" t="s">
        <v>283</v>
      </c>
      <c r="F38" s="115"/>
    </row>
    <row r="39" spans="2:6" ht="51">
      <c r="B39" s="36"/>
      <c r="C39" s="44" t="s">
        <v>311</v>
      </c>
    </row>
    <row r="40" spans="2:6" ht="53.25" customHeight="1">
      <c r="B40" s="36"/>
      <c r="C40" s="44" t="s">
        <v>312</v>
      </c>
    </row>
    <row r="41" spans="2:6" ht="63.75">
      <c r="B41" s="36"/>
      <c r="C41" s="44" t="s">
        <v>313</v>
      </c>
    </row>
    <row r="42" spans="2:6">
      <c r="B42" s="36"/>
      <c r="C42" s="42"/>
    </row>
    <row r="43" spans="2:6" ht="25.5">
      <c r="B43" s="36">
        <v>13</v>
      </c>
      <c r="C43" s="1" t="s">
        <v>314</v>
      </c>
      <c r="D43" s="115" t="s">
        <v>283</v>
      </c>
      <c r="F43" s="115"/>
    </row>
    <row r="44" spans="2:6" ht="25.5">
      <c r="B44" s="36"/>
      <c r="C44" s="46" t="s">
        <v>315</v>
      </c>
    </row>
    <row r="45" spans="2:6" ht="25.5">
      <c r="B45" s="36"/>
      <c r="C45" s="46" t="s">
        <v>316</v>
      </c>
    </row>
    <row r="46" spans="2:6" ht="38.25">
      <c r="B46" s="36"/>
      <c r="C46" s="1" t="s">
        <v>317</v>
      </c>
    </row>
    <row r="47" spans="2:6" ht="38.25">
      <c r="B47" s="36">
        <v>14</v>
      </c>
      <c r="C47" s="1" t="s">
        <v>318</v>
      </c>
      <c r="D47" s="115" t="s">
        <v>283</v>
      </c>
      <c r="F47" s="115"/>
    </row>
    <row r="48" spans="2:6" ht="38.25">
      <c r="B48" s="36">
        <v>15</v>
      </c>
      <c r="C48" s="1" t="s">
        <v>319</v>
      </c>
      <c r="D48" s="115" t="s">
        <v>283</v>
      </c>
      <c r="F48" s="115"/>
    </row>
    <row r="49" spans="2:6" ht="38.25">
      <c r="B49" s="36">
        <v>16</v>
      </c>
      <c r="C49" s="1" t="s">
        <v>320</v>
      </c>
      <c r="D49" s="115" t="s">
        <v>283</v>
      </c>
      <c r="F49" s="115"/>
    </row>
    <row r="50" spans="2:6" ht="38.25">
      <c r="B50" s="36">
        <v>17</v>
      </c>
      <c r="C50" s="1" t="s">
        <v>321</v>
      </c>
      <c r="D50" s="115" t="s">
        <v>283</v>
      </c>
      <c r="F50" s="115"/>
    </row>
    <row r="51" spans="2:6" ht="13.5" thickBot="1">
      <c r="B51" s="41"/>
      <c r="C51" s="40"/>
    </row>
    <row r="52" spans="2:6">
      <c r="B52" s="39" t="s">
        <v>322</v>
      </c>
      <c r="C52" s="175" t="s">
        <v>323</v>
      </c>
    </row>
    <row r="53" spans="2:6">
      <c r="B53" s="38"/>
      <c r="C53" s="176"/>
    </row>
    <row r="54" spans="2:6">
      <c r="B54" s="38"/>
      <c r="C54" s="176"/>
    </row>
    <row r="55" spans="2:6">
      <c r="B55" s="38"/>
      <c r="C55" s="176"/>
    </row>
    <row r="56" spans="2:6" ht="13.5" thickBot="1">
      <c r="B56" s="37"/>
      <c r="C56" s="177"/>
    </row>
    <row r="57" spans="2:6" ht="13.5" thickBot="1">
      <c r="B57" s="36"/>
      <c r="C57" s="35"/>
    </row>
    <row r="58" spans="2:6" ht="26.25" thickBot="1">
      <c r="B58" s="34" t="s">
        <v>324</v>
      </c>
      <c r="C58" s="33" t="s">
        <v>325</v>
      </c>
    </row>
  </sheetData>
  <mergeCells count="1">
    <mergeCell ref="C52:C56"/>
  </mergeCells>
  <conditionalFormatting sqref="F17 F19:F20 F12">
    <cfRule type="expression" dxfId="12" priority="11" stopIfTrue="1">
      <formula>D12="nee"</formula>
    </cfRule>
  </conditionalFormatting>
  <conditionalFormatting sqref="F16">
    <cfRule type="expression" dxfId="11" priority="12" stopIfTrue="1">
      <formula>D16="ja"</formula>
    </cfRule>
  </conditionalFormatting>
  <conditionalFormatting sqref="D7 D11">
    <cfRule type="cellIs" dxfId="10" priority="13" stopIfTrue="1" operator="equal">
      <formula>"ja"</formula>
    </cfRule>
  </conditionalFormatting>
  <conditionalFormatting sqref="F18">
    <cfRule type="expression" dxfId="9" priority="10" stopIfTrue="1">
      <formula>D18="nee"</formula>
    </cfRule>
  </conditionalFormatting>
  <conditionalFormatting sqref="F7:F11">
    <cfRule type="cellIs" dxfId="8" priority="9" stopIfTrue="1" operator="equal">
      <formula>"ja"</formula>
    </cfRule>
  </conditionalFormatting>
  <conditionalFormatting sqref="F13">
    <cfRule type="cellIs" dxfId="7" priority="8" stopIfTrue="1" operator="equal">
      <formula>"ja"</formula>
    </cfRule>
  </conditionalFormatting>
  <conditionalFormatting sqref="F15">
    <cfRule type="cellIs" dxfId="6" priority="7" stopIfTrue="1" operator="equal">
      <formula>"ja"</formula>
    </cfRule>
  </conditionalFormatting>
  <conditionalFormatting sqref="F22:F24">
    <cfRule type="cellIs" dxfId="5" priority="6" stopIfTrue="1" operator="equal">
      <formula>"ja"</formula>
    </cfRule>
  </conditionalFormatting>
  <conditionalFormatting sqref="F47:F50">
    <cfRule type="cellIs" dxfId="4" priority="1" stopIfTrue="1" operator="equal">
      <formula>"ja"</formula>
    </cfRule>
  </conditionalFormatting>
  <conditionalFormatting sqref="F29">
    <cfRule type="cellIs" dxfId="3" priority="5" stopIfTrue="1" operator="equal">
      <formula>"ja"</formula>
    </cfRule>
  </conditionalFormatting>
  <conditionalFormatting sqref="F33">
    <cfRule type="cellIs" dxfId="2" priority="4" stopIfTrue="1" operator="equal">
      <formula>"ja"</formula>
    </cfRule>
  </conditionalFormatting>
  <conditionalFormatting sqref="F38">
    <cfRule type="cellIs" dxfId="1" priority="3" stopIfTrue="1" operator="equal">
      <formula>"ja"</formula>
    </cfRule>
  </conditionalFormatting>
  <conditionalFormatting sqref="F43">
    <cfRule type="cellIs" dxfId="0" priority="2" stopIfTrue="1" operator="equal">
      <formula>"ja"</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CC8D9"/>
  </sheetPr>
  <dimension ref="B2:R57"/>
  <sheetViews>
    <sheetView showGridLines="0" zoomScale="85" zoomScaleNormal="85" workbookViewId="0">
      <pane ySplit="3" topLeftCell="A4" activePane="bottomLeft" state="frozen"/>
      <selection activeCell="A4" sqref="A4"/>
      <selection pane="bottomLeft" activeCell="A4" sqref="A4"/>
    </sheetView>
  </sheetViews>
  <sheetFormatPr defaultColWidth="9.140625" defaultRowHeight="12.75"/>
  <cols>
    <col min="1" max="1" width="4" style="65" customWidth="1"/>
    <col min="2" max="2" width="19.140625" style="65" customWidth="1"/>
    <col min="3" max="3" width="9.5703125" style="65" customWidth="1"/>
    <col min="4" max="4" width="11.85546875" style="65" customWidth="1"/>
    <col min="5" max="5" width="10.28515625" style="65" customWidth="1"/>
    <col min="6" max="6" width="13.7109375" style="65" customWidth="1"/>
    <col min="7" max="7" width="11.5703125" style="65" customWidth="1"/>
    <col min="8" max="16384" width="9.140625" style="65"/>
  </cols>
  <sheetData>
    <row r="2" spans="2:18" s="114" customFormat="1" ht="18">
      <c r="B2" s="114" t="s">
        <v>25</v>
      </c>
    </row>
    <row r="4" spans="2:18" s="129" customFormat="1">
      <c r="B4" s="129" t="s">
        <v>26</v>
      </c>
    </row>
    <row r="6" spans="2:18">
      <c r="B6" s="65" t="s">
        <v>27</v>
      </c>
    </row>
    <row r="7" spans="2:18">
      <c r="B7" s="65" t="s">
        <v>28</v>
      </c>
      <c r="H7" s="109"/>
    </row>
    <row r="8" spans="2:18">
      <c r="B8" s="65" t="s">
        <v>29</v>
      </c>
    </row>
    <row r="10" spans="2:18" s="129" customFormat="1">
      <c r="B10" s="129" t="s">
        <v>30</v>
      </c>
    </row>
    <row r="13" spans="2:18" s="135" customFormat="1" ht="15"/>
    <row r="14" spans="2:18" s="135" customFormat="1" ht="15">
      <c r="B14" s="136"/>
      <c r="C14" s="136"/>
      <c r="D14" s="136"/>
      <c r="E14" s="136"/>
      <c r="F14" s="136"/>
      <c r="G14" s="136"/>
      <c r="H14" s="136"/>
      <c r="I14" s="136"/>
      <c r="J14" s="136"/>
      <c r="K14" s="136"/>
      <c r="L14" s="136"/>
      <c r="M14" s="136"/>
      <c r="N14" s="136"/>
      <c r="O14" s="136"/>
      <c r="P14" s="136"/>
      <c r="Q14" s="136"/>
      <c r="R14" s="136"/>
    </row>
    <row r="15" spans="2:18" s="135" customFormat="1" ht="15">
      <c r="B15" s="136"/>
      <c r="C15" s="136"/>
      <c r="D15" s="136"/>
      <c r="E15" s="136"/>
      <c r="F15" s="136"/>
      <c r="G15" s="136"/>
      <c r="H15" s="136"/>
      <c r="I15" s="136"/>
      <c r="J15" s="136"/>
      <c r="K15" s="136"/>
      <c r="L15" s="136"/>
      <c r="M15" s="136"/>
      <c r="N15" s="136"/>
      <c r="O15" s="136"/>
      <c r="P15" s="136"/>
      <c r="Q15" s="136"/>
      <c r="R15" s="136"/>
    </row>
    <row r="16" spans="2:18" s="135" customFormat="1" ht="15">
      <c r="B16" s="136"/>
      <c r="C16" s="136"/>
      <c r="D16" s="136"/>
      <c r="E16" s="136"/>
      <c r="F16" s="136"/>
      <c r="G16" s="136"/>
      <c r="H16" s="136"/>
      <c r="I16" s="136"/>
      <c r="J16" s="136"/>
      <c r="K16" s="136"/>
      <c r="L16" s="136"/>
      <c r="M16" s="136"/>
      <c r="N16" s="136"/>
      <c r="O16" s="136"/>
      <c r="P16" s="136"/>
      <c r="Q16" s="136"/>
      <c r="R16" s="136"/>
    </row>
    <row r="17" spans="2:18" s="135" customFormat="1" ht="15">
      <c r="B17" s="136"/>
      <c r="C17" s="136"/>
      <c r="D17" s="136"/>
      <c r="E17" s="136"/>
      <c r="F17" s="136"/>
      <c r="G17" s="136"/>
      <c r="H17" s="136"/>
      <c r="I17" s="136"/>
      <c r="J17" s="136"/>
      <c r="K17" s="136"/>
      <c r="L17" s="136"/>
      <c r="M17" s="136"/>
      <c r="N17" s="136"/>
      <c r="O17" s="136"/>
      <c r="P17" s="136"/>
      <c r="Q17" s="136"/>
      <c r="R17" s="136"/>
    </row>
    <row r="18" spans="2:18" s="135" customFormat="1" ht="15">
      <c r="B18" s="136"/>
      <c r="C18" s="136"/>
      <c r="D18" s="136"/>
      <c r="E18" s="136"/>
      <c r="F18" s="136"/>
      <c r="G18" s="136"/>
      <c r="H18" s="136"/>
      <c r="I18" s="136"/>
      <c r="J18" s="136"/>
      <c r="K18" s="136"/>
      <c r="L18" s="136"/>
      <c r="M18" s="136"/>
      <c r="N18" s="136"/>
      <c r="O18" s="136"/>
      <c r="P18" s="136"/>
      <c r="Q18" s="136"/>
      <c r="R18" s="136"/>
    </row>
    <row r="19" spans="2:18" s="135" customFormat="1" ht="15">
      <c r="B19" s="136"/>
      <c r="C19" s="136"/>
      <c r="D19" s="136"/>
      <c r="E19" s="136"/>
      <c r="F19" s="136"/>
      <c r="G19" s="136"/>
      <c r="H19" s="136"/>
      <c r="I19" s="136"/>
      <c r="J19" s="136"/>
      <c r="K19" s="136"/>
      <c r="L19" s="136"/>
      <c r="M19" s="136"/>
      <c r="N19" s="136"/>
      <c r="O19" s="136"/>
      <c r="P19" s="136"/>
      <c r="Q19" s="136"/>
      <c r="R19" s="136"/>
    </row>
    <row r="20" spans="2:18" s="135" customFormat="1" ht="15">
      <c r="B20" s="136"/>
      <c r="C20" s="136"/>
      <c r="D20" s="136"/>
      <c r="E20" s="136"/>
      <c r="F20" s="136"/>
      <c r="G20" s="136"/>
      <c r="H20" s="136"/>
      <c r="I20" s="136"/>
      <c r="J20" s="136"/>
      <c r="K20" s="136"/>
      <c r="L20" s="136"/>
      <c r="M20" s="136"/>
      <c r="N20" s="136"/>
      <c r="O20" s="136"/>
      <c r="P20" s="136"/>
      <c r="Q20" s="136"/>
      <c r="R20" s="136"/>
    </row>
    <row r="21" spans="2:18" s="135" customFormat="1" ht="15">
      <c r="B21" s="136"/>
      <c r="C21" s="136"/>
      <c r="D21" s="136"/>
      <c r="E21" s="136"/>
      <c r="F21" s="136"/>
      <c r="G21" s="136"/>
      <c r="H21" s="136"/>
      <c r="I21" s="136"/>
      <c r="J21" s="136"/>
      <c r="K21" s="136"/>
      <c r="L21" s="136"/>
      <c r="M21" s="136"/>
      <c r="N21" s="136"/>
      <c r="O21" s="136"/>
      <c r="P21" s="136"/>
      <c r="Q21" s="136"/>
      <c r="R21" s="136"/>
    </row>
    <row r="22" spans="2:18" s="135" customFormat="1" ht="15">
      <c r="B22" s="136"/>
      <c r="C22" s="136"/>
      <c r="D22" s="136"/>
      <c r="E22" s="136"/>
      <c r="F22" s="136"/>
      <c r="G22" s="136"/>
      <c r="H22" s="136"/>
      <c r="I22" s="136"/>
      <c r="J22" s="136"/>
      <c r="K22" s="136"/>
      <c r="L22" s="136"/>
      <c r="M22" s="136"/>
      <c r="N22" s="136"/>
      <c r="O22" s="136"/>
      <c r="P22" s="136"/>
      <c r="Q22" s="136"/>
      <c r="R22" s="136"/>
    </row>
    <row r="23" spans="2:18" s="135" customFormat="1" ht="15">
      <c r="B23" s="136"/>
      <c r="C23" s="136"/>
      <c r="D23" s="136"/>
      <c r="E23" s="136"/>
      <c r="F23" s="136"/>
      <c r="G23" s="136"/>
      <c r="H23" s="136"/>
      <c r="I23" s="136"/>
      <c r="J23" s="136"/>
      <c r="K23" s="136"/>
      <c r="L23" s="136"/>
      <c r="M23" s="136"/>
      <c r="N23" s="136"/>
      <c r="O23" s="136"/>
      <c r="P23" s="136"/>
      <c r="Q23" s="136"/>
      <c r="R23" s="136"/>
    </row>
    <row r="24" spans="2:18" s="135" customFormat="1" ht="15">
      <c r="B24" s="136"/>
      <c r="C24" s="136"/>
      <c r="D24" s="136"/>
      <c r="E24" s="136"/>
      <c r="F24" s="136"/>
      <c r="G24" s="136"/>
      <c r="H24" s="136"/>
      <c r="I24" s="136"/>
      <c r="J24" s="136"/>
      <c r="K24" s="136"/>
      <c r="L24" s="136"/>
      <c r="M24" s="136"/>
      <c r="N24" s="136"/>
      <c r="O24" s="136"/>
      <c r="P24" s="136"/>
      <c r="Q24" s="136"/>
      <c r="R24" s="136"/>
    </row>
    <row r="25" spans="2:18" s="135" customFormat="1" ht="15">
      <c r="B25" s="136"/>
      <c r="C25" s="136"/>
      <c r="D25" s="136"/>
      <c r="E25" s="136"/>
      <c r="F25" s="136"/>
      <c r="G25" s="136"/>
      <c r="H25" s="136"/>
      <c r="I25" s="136"/>
      <c r="J25" s="136"/>
      <c r="K25" s="136"/>
      <c r="L25" s="136"/>
      <c r="M25" s="136"/>
      <c r="N25" s="136"/>
      <c r="O25" s="136"/>
      <c r="P25" s="136"/>
      <c r="Q25" s="136"/>
      <c r="R25" s="136"/>
    </row>
    <row r="27" spans="2:18" s="129" customFormat="1">
      <c r="B27" s="129" t="s">
        <v>31</v>
      </c>
    </row>
    <row r="29" spans="2:18">
      <c r="B29" s="131" t="s">
        <v>32</v>
      </c>
      <c r="D29" s="131" t="s">
        <v>33</v>
      </c>
      <c r="F29" s="105"/>
    </row>
    <row r="31" spans="2:18">
      <c r="B31" s="108">
        <v>123</v>
      </c>
      <c r="D31" s="65" t="s">
        <v>34</v>
      </c>
    </row>
    <row r="32" spans="2:18">
      <c r="B32" s="107">
        <f>B31</f>
        <v>123</v>
      </c>
      <c r="D32" s="65" t="s">
        <v>35</v>
      </c>
    </row>
    <row r="33" spans="2:7">
      <c r="B33" s="106">
        <f>B32+B31</f>
        <v>246</v>
      </c>
      <c r="D33" s="65" t="s">
        <v>36</v>
      </c>
    </row>
    <row r="34" spans="2:7">
      <c r="B34" s="111">
        <f>B32+B33</f>
        <v>369</v>
      </c>
      <c r="D34" s="65" t="s">
        <v>37</v>
      </c>
      <c r="E34" s="105"/>
      <c r="F34" s="105"/>
    </row>
    <row r="35" spans="2:7">
      <c r="B35" s="104"/>
      <c r="D35" s="65" t="s">
        <v>38</v>
      </c>
      <c r="E35" s="105"/>
    </row>
    <row r="37" spans="2:7">
      <c r="B37" s="125" t="s">
        <v>39</v>
      </c>
    </row>
    <row r="38" spans="2:7">
      <c r="B38" s="103">
        <f>B34+16</f>
        <v>385</v>
      </c>
      <c r="D38" s="65" t="s">
        <v>40</v>
      </c>
    </row>
    <row r="39" spans="2:7">
      <c r="B39" s="112">
        <f>B32*PI()</f>
        <v>386.41589639154455</v>
      </c>
      <c r="C39" s="102"/>
      <c r="D39" s="65" t="s">
        <v>41</v>
      </c>
    </row>
    <row r="40" spans="2:7">
      <c r="B40" s="102"/>
      <c r="C40" s="102"/>
    </row>
    <row r="41" spans="2:7">
      <c r="B41" s="125" t="s">
        <v>42</v>
      </c>
      <c r="C41" s="101"/>
    </row>
    <row r="42" spans="2:7">
      <c r="B42" s="100">
        <v>123</v>
      </c>
      <c r="C42" s="101"/>
      <c r="D42" s="65" t="s">
        <v>43</v>
      </c>
      <c r="G42" s="105"/>
    </row>
    <row r="43" spans="2:7">
      <c r="B43" s="99">
        <v>124</v>
      </c>
      <c r="C43" s="101"/>
      <c r="D43" s="65" t="s">
        <v>44</v>
      </c>
    </row>
    <row r="44" spans="2:7">
      <c r="B44" s="98">
        <f>B42-B43</f>
        <v>-1</v>
      </c>
      <c r="C44" s="97"/>
      <c r="D44" s="65" t="s">
        <v>45</v>
      </c>
    </row>
    <row r="47" spans="2:7">
      <c r="B47" s="131" t="s">
        <v>46</v>
      </c>
    </row>
    <row r="48" spans="2:7">
      <c r="B48" s="96"/>
    </row>
    <row r="49" spans="2:4">
      <c r="B49" s="125" t="s">
        <v>47</v>
      </c>
    </row>
    <row r="50" spans="2:4">
      <c r="B50" s="95" t="s">
        <v>48</v>
      </c>
      <c r="D50" s="65" t="s">
        <v>49</v>
      </c>
    </row>
    <row r="51" spans="2:4">
      <c r="B51" s="94" t="s">
        <v>50</v>
      </c>
      <c r="D51" s="65" t="s">
        <v>51</v>
      </c>
    </row>
    <row r="52" spans="2:4">
      <c r="B52" s="93" t="s">
        <v>52</v>
      </c>
      <c r="D52" s="65" t="s">
        <v>53</v>
      </c>
    </row>
    <row r="53" spans="2:4">
      <c r="B53" s="92" t="s">
        <v>52</v>
      </c>
      <c r="D53" s="65" t="s">
        <v>54</v>
      </c>
    </row>
    <row r="55" spans="2:4">
      <c r="B55" s="125" t="s">
        <v>55</v>
      </c>
    </row>
    <row r="56" spans="2:4">
      <c r="B56" s="91" t="s">
        <v>56</v>
      </c>
      <c r="D56" s="65" t="s">
        <v>57</v>
      </c>
    </row>
    <row r="57" spans="2:4">
      <c r="B57" s="90" t="s">
        <v>58</v>
      </c>
      <c r="D57" s="65" t="s">
        <v>59</v>
      </c>
    </row>
  </sheetData>
  <pageMargins left="0.75" right="0.75" top="1" bottom="1" header="0.5" footer="0.5"/>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CCC8D9"/>
  </sheetPr>
  <dimension ref="B2:G14"/>
  <sheetViews>
    <sheetView showGridLines="0" zoomScale="85" zoomScaleNormal="85" workbookViewId="0">
      <pane ySplit="3" topLeftCell="A4" activePane="bottomLeft" state="frozen"/>
      <selection activeCell="A4" sqref="A4"/>
      <selection pane="bottomLeft" activeCell="A4" sqref="A4"/>
    </sheetView>
  </sheetViews>
  <sheetFormatPr defaultColWidth="9.140625" defaultRowHeight="12.75"/>
  <cols>
    <col min="1" max="1" width="4" style="65" customWidth="1"/>
    <col min="2" max="2" width="7.5703125" style="65" customWidth="1"/>
    <col min="3" max="3" width="35.140625" style="65" customWidth="1"/>
    <col min="4" max="4" width="60.7109375" style="65" bestFit="1" customWidth="1"/>
    <col min="5" max="5" width="90.5703125" style="65" customWidth="1"/>
    <col min="6" max="6" width="4.5703125" style="65" customWidth="1"/>
    <col min="7" max="7" width="43.42578125" style="65" customWidth="1"/>
    <col min="8" max="8" width="28.7109375" style="65" customWidth="1"/>
    <col min="9" max="9" width="18.42578125" style="65" customWidth="1"/>
    <col min="10" max="11" width="58.42578125" style="65" customWidth="1"/>
    <col min="12" max="16384" width="9.140625" style="65"/>
  </cols>
  <sheetData>
    <row r="2" spans="2:7" s="114" customFormat="1" ht="18">
      <c r="B2" s="114" t="s">
        <v>60</v>
      </c>
    </row>
    <row r="4" spans="2:7" s="129" customFormat="1">
      <c r="B4" s="129" t="s">
        <v>61</v>
      </c>
    </row>
    <row r="6" spans="2:7">
      <c r="B6" s="125" t="s">
        <v>62</v>
      </c>
      <c r="G6" s="113"/>
    </row>
    <row r="7" spans="2:7">
      <c r="B7" s="125" t="s">
        <v>63</v>
      </c>
    </row>
    <row r="9" spans="2:7">
      <c r="B9" s="137" t="s">
        <v>64</v>
      </c>
      <c r="C9" s="137" t="s">
        <v>65</v>
      </c>
      <c r="D9" s="137" t="s">
        <v>66</v>
      </c>
      <c r="E9" s="137" t="s">
        <v>67</v>
      </c>
    </row>
    <row r="10" spans="2:7">
      <c r="B10" s="89"/>
      <c r="C10" s="89" t="s">
        <v>68</v>
      </c>
      <c r="D10" s="89" t="s">
        <v>69</v>
      </c>
      <c r="E10" s="89" t="s">
        <v>70</v>
      </c>
    </row>
    <row r="11" spans="2:7">
      <c r="B11" s="88">
        <v>1</v>
      </c>
      <c r="C11" s="88" t="s">
        <v>71</v>
      </c>
      <c r="D11" s="88" t="s">
        <v>72</v>
      </c>
      <c r="E11" s="141" t="s">
        <v>73</v>
      </c>
    </row>
    <row r="12" spans="2:7">
      <c r="B12" s="88">
        <v>2</v>
      </c>
      <c r="C12" s="88" t="s">
        <v>74</v>
      </c>
      <c r="D12" s="88"/>
      <c r="E12" s="141"/>
    </row>
    <row r="13" spans="2:7">
      <c r="B13" s="88">
        <v>3</v>
      </c>
      <c r="C13" s="88" t="s">
        <v>75</v>
      </c>
      <c r="D13" s="88"/>
      <c r="E13" s="142" t="s">
        <v>76</v>
      </c>
    </row>
    <row r="14" spans="2:7">
      <c r="B14" s="88">
        <v>4</v>
      </c>
      <c r="C14" s="88" t="s">
        <v>77</v>
      </c>
      <c r="D14" s="88" t="s">
        <v>78</v>
      </c>
      <c r="E14" s="88"/>
    </row>
  </sheetData>
  <hyperlinks>
    <hyperlink ref="E11" r:id="rId1" xr:uid="{72EDDFC9-B84D-42AC-9849-B03614887E72}"/>
    <hyperlink ref="E13" r:id="rId2" xr:uid="{A2DFCF3B-D242-4159-93C4-84E37E55595D}"/>
  </hyperlinks>
  <pageMargins left="0.75" right="0.75" top="1" bottom="1" header="0.5" footer="0.5"/>
  <pageSetup paperSize="9" orientation="portrait"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0" tint="-4.9989318521683403E-2"/>
  </sheetPr>
  <dimension ref="A1"/>
  <sheetViews>
    <sheetView showGridLines="0" zoomScale="85" zoomScaleNormal="85" workbookViewId="0"/>
  </sheetViews>
  <sheetFormatPr defaultColWidth="9.140625" defaultRowHeight="12.75"/>
  <cols>
    <col min="1" max="16384" width="9.140625" style="133"/>
  </cols>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CCFFCC"/>
  </sheetPr>
  <dimension ref="B2:C42"/>
  <sheetViews>
    <sheetView showGridLines="0" zoomScale="85" zoomScaleNormal="85" workbookViewId="0">
      <pane ySplit="3" topLeftCell="A4" activePane="bottomLeft" state="frozen"/>
      <selection activeCell="A4" sqref="A4"/>
      <selection pane="bottomLeft" activeCell="A4" sqref="A4"/>
    </sheetView>
  </sheetViews>
  <sheetFormatPr defaultColWidth="9.140625" defaultRowHeight="12.75"/>
  <cols>
    <col min="1" max="1" width="4" customWidth="1"/>
    <col min="2" max="2" width="39.85546875" customWidth="1"/>
    <col min="3" max="3" width="91.85546875" customWidth="1"/>
  </cols>
  <sheetData>
    <row r="2" spans="2:3" s="119" customFormat="1" ht="18">
      <c r="B2" s="119" t="s">
        <v>0</v>
      </c>
    </row>
    <row r="6" spans="2:3">
      <c r="B6" s="130"/>
    </row>
    <row r="13" spans="2:3" s="118" customFormat="1">
      <c r="B13" s="118" t="s">
        <v>79</v>
      </c>
    </row>
    <row r="15" spans="2:3">
      <c r="B15" s="117" t="s">
        <v>80</v>
      </c>
      <c r="C15" s="166" t="s">
        <v>81</v>
      </c>
    </row>
    <row r="17" spans="2:3">
      <c r="B17" s="116" t="s">
        <v>82</v>
      </c>
      <c r="C17" s="166"/>
    </row>
    <row r="18" spans="2:3">
      <c r="B18" s="116" t="s">
        <v>83</v>
      </c>
      <c r="C18" s="166" t="s">
        <v>84</v>
      </c>
    </row>
    <row r="19" spans="2:3">
      <c r="B19" s="116" t="s">
        <v>85</v>
      </c>
      <c r="C19" s="166" t="s">
        <v>86</v>
      </c>
    </row>
    <row r="20" spans="2:3">
      <c r="B20" s="116" t="s">
        <v>87</v>
      </c>
      <c r="C20" s="166" t="s">
        <v>88</v>
      </c>
    </row>
    <row r="21" spans="2:3">
      <c r="B21" s="116" t="s">
        <v>89</v>
      </c>
      <c r="C21" s="166" t="s">
        <v>90</v>
      </c>
    </row>
    <row r="22" spans="2:3">
      <c r="B22" s="116" t="s">
        <v>91</v>
      </c>
      <c r="C22" s="173"/>
    </row>
    <row r="23" spans="2:3">
      <c r="B23" s="116" t="s">
        <v>92</v>
      </c>
      <c r="C23" s="173"/>
    </row>
    <row r="24" spans="2:3">
      <c r="B24" s="116" t="s">
        <v>93</v>
      </c>
      <c r="C24" s="173"/>
    </row>
    <row r="27" spans="2:3" s="118" customFormat="1">
      <c r="B27" s="118" t="s">
        <v>94</v>
      </c>
    </row>
    <row r="29" spans="2:3">
      <c r="B29" s="131" t="s">
        <v>91</v>
      </c>
      <c r="C29" s="131" t="s">
        <v>92</v>
      </c>
    </row>
    <row r="30" spans="2:3">
      <c r="B30" s="174"/>
      <c r="C30" s="174"/>
    </row>
    <row r="32" spans="2:3">
      <c r="B32" t="s">
        <v>95</v>
      </c>
    </row>
    <row r="33" spans="2:2">
      <c r="B33" t="s">
        <v>96</v>
      </c>
    </row>
    <row r="34" spans="2:2">
      <c r="B34" t="s">
        <v>97</v>
      </c>
    </row>
    <row r="35" spans="2:2">
      <c r="B35" t="s">
        <v>98</v>
      </c>
    </row>
    <row r="36" spans="2:2">
      <c r="B36" t="s">
        <v>99</v>
      </c>
    </row>
    <row r="39" spans="2:2" s="118" customFormat="1">
      <c r="B39" s="118" t="s">
        <v>23</v>
      </c>
    </row>
    <row r="41" spans="2:2">
      <c r="B41" t="s">
        <v>100</v>
      </c>
    </row>
    <row r="42" spans="2:2">
      <c r="B42" t="s">
        <v>101</v>
      </c>
    </row>
  </sheetData>
  <pageMargins left="0.75" right="0.75" top="1" bottom="1" header="0.5" footer="0.5"/>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CCFFCC"/>
  </sheetPr>
  <dimension ref="B2:W200"/>
  <sheetViews>
    <sheetView showGridLines="0" zoomScale="85" zoomScaleNormal="85" workbookViewId="0">
      <pane xSplit="5" ySplit="14" topLeftCell="F15" activePane="bottomRight" state="frozen"/>
      <selection pane="topRight" activeCell="Q51" sqref="Q51"/>
      <selection pane="bottomLeft" activeCell="Q51" sqref="Q51"/>
      <selection pane="bottomRight" activeCell="F15" sqref="F15"/>
    </sheetView>
  </sheetViews>
  <sheetFormatPr defaultColWidth="9.140625" defaultRowHeight="12.75"/>
  <cols>
    <col min="1" max="1" width="4" style="65" customWidth="1"/>
    <col min="2" max="2" width="60.7109375" style="65" customWidth="1"/>
    <col min="3" max="3" width="4.5703125" style="65" customWidth="1"/>
    <col min="4" max="4" width="31.5703125" style="65" customWidth="1"/>
    <col min="5" max="5" width="4.5703125" style="65" customWidth="1"/>
    <col min="6" max="6" width="2.7109375" style="65" customWidth="1"/>
    <col min="7" max="7" width="12.5703125" style="65" customWidth="1"/>
    <col min="8" max="8" width="2.7109375" style="65" customWidth="1"/>
    <col min="9" max="9" width="25" style="65" bestFit="1" customWidth="1"/>
    <col min="10" max="10" width="2.7109375" style="65" customWidth="1"/>
    <col min="11" max="11" width="14.7109375" style="65" customWidth="1"/>
    <col min="12" max="12" width="2.7109375" style="65" customWidth="1"/>
    <col min="13" max="13" width="18.28515625" style="65" bestFit="1" customWidth="1"/>
    <col min="14" max="14" width="2.7109375" style="65" customWidth="1"/>
    <col min="15" max="15" width="12.5703125" style="65" customWidth="1"/>
    <col min="16" max="16" width="2.7109375" style="65" customWidth="1"/>
    <col min="17" max="17" width="17.140625" style="65" customWidth="1"/>
    <col min="18" max="18" width="24" style="65" bestFit="1" customWidth="1"/>
    <col min="19" max="19" width="2.7109375" style="65" customWidth="1"/>
    <col min="20" max="20" width="36.28515625" style="65" bestFit="1" customWidth="1"/>
    <col min="21" max="21" width="13.7109375" style="65" customWidth="1"/>
    <col min="22" max="22" width="15.140625" style="65" bestFit="1" customWidth="1"/>
    <col min="23" max="34" width="13.7109375" style="65" customWidth="1"/>
    <col min="35" max="16384" width="9.140625" style="65"/>
  </cols>
  <sheetData>
    <row r="2" spans="2:18" s="132" customFormat="1" ht="18">
      <c r="B2" s="132" t="s">
        <v>102</v>
      </c>
    </row>
    <row r="4" spans="2:18">
      <c r="B4" s="131" t="s">
        <v>103</v>
      </c>
      <c r="C4" s="96"/>
      <c r="D4" s="96"/>
    </row>
    <row r="5" spans="2:18">
      <c r="B5" s="65" t="s">
        <v>104</v>
      </c>
      <c r="G5" s="79"/>
      <c r="K5" s="79"/>
    </row>
    <row r="6" spans="2:18">
      <c r="G6" s="79"/>
      <c r="K6" s="79"/>
    </row>
    <row r="7" spans="2:18">
      <c r="B7" s="131" t="s">
        <v>105</v>
      </c>
      <c r="G7" s="79"/>
      <c r="K7" s="79"/>
      <c r="M7" s="66"/>
      <c r="N7" s="66"/>
      <c r="O7" s="66"/>
      <c r="P7" s="66"/>
      <c r="Q7" s="66"/>
      <c r="R7" s="163"/>
    </row>
    <row r="8" spans="2:18">
      <c r="B8" s="65" t="s">
        <v>106</v>
      </c>
      <c r="D8" s="32" t="str">
        <f>'Controles ACM'!I37</f>
        <v>REKENVOLUME VOLDOET</v>
      </c>
      <c r="G8" s="79"/>
    </row>
    <row r="9" spans="2:18">
      <c r="B9" s="65" t="s">
        <v>107</v>
      </c>
      <c r="D9" s="32" t="str">
        <f>'Controles ACM'!I29</f>
        <v>TARIEVENVOORSTEL VOLDOET</v>
      </c>
      <c r="G9" s="79"/>
    </row>
    <row r="10" spans="2:18">
      <c r="B10" s="65" t="s">
        <v>108</v>
      </c>
      <c r="D10" s="32">
        <f>'Controles ACM'!I27</f>
        <v>1.1757850646972656E-2</v>
      </c>
    </row>
    <row r="13" spans="2:18" s="129" customFormat="1">
      <c r="B13" s="129" t="s">
        <v>109</v>
      </c>
      <c r="G13" s="129" t="s">
        <v>110</v>
      </c>
      <c r="I13" s="129" t="s">
        <v>111</v>
      </c>
      <c r="K13" s="129" t="s">
        <v>112</v>
      </c>
      <c r="M13" s="129" t="s">
        <v>110</v>
      </c>
      <c r="O13" s="129" t="s">
        <v>113</v>
      </c>
      <c r="Q13" s="129" t="s">
        <v>114</v>
      </c>
    </row>
    <row r="16" spans="2:18" s="129" customFormat="1">
      <c r="B16" s="129" t="s">
        <v>109</v>
      </c>
    </row>
    <row r="18" spans="2:23">
      <c r="B18" s="31" t="s">
        <v>115</v>
      </c>
      <c r="M18" s="30"/>
    </row>
    <row r="19" spans="2:23">
      <c r="B19" s="29"/>
      <c r="K19" s="28"/>
      <c r="M19" s="30"/>
      <c r="Q19" s="27"/>
    </row>
    <row r="20" spans="2:23">
      <c r="B20" s="128" t="s">
        <v>116</v>
      </c>
      <c r="K20" s="28"/>
      <c r="M20" s="30"/>
      <c r="Q20" s="26"/>
    </row>
    <row r="21" spans="2:23">
      <c r="B21" s="25" t="s">
        <v>117</v>
      </c>
      <c r="G21" s="65" t="s">
        <v>118</v>
      </c>
      <c r="K21" s="24">
        <v>0</v>
      </c>
      <c r="M21" s="25" t="s">
        <v>119</v>
      </c>
      <c r="O21" s="127"/>
      <c r="Q21" s="23">
        <f>'Controles ACM'!$I$49</f>
        <v>0</v>
      </c>
    </row>
    <row r="22" spans="2:23">
      <c r="B22" s="25" t="s">
        <v>120</v>
      </c>
      <c r="G22" s="65" t="s">
        <v>118</v>
      </c>
      <c r="K22" s="22">
        <v>0</v>
      </c>
      <c r="M22" s="25" t="s">
        <v>121</v>
      </c>
      <c r="O22" s="126"/>
      <c r="Q22" s="23">
        <f>'Controles ACM'!$I$50</f>
        <v>0.49789981869437372</v>
      </c>
    </row>
    <row r="23" spans="2:23">
      <c r="B23" s="25" t="s">
        <v>122</v>
      </c>
      <c r="G23" s="65" t="s">
        <v>118</v>
      </c>
      <c r="K23" s="21">
        <v>0</v>
      </c>
      <c r="M23" s="25" t="s">
        <v>123</v>
      </c>
      <c r="O23" s="126"/>
      <c r="Q23" s="23">
        <f>'Controles ACM'!$I$50</f>
        <v>0.49789981869437372</v>
      </c>
    </row>
    <row r="24" spans="2:23">
      <c r="B24" s="30"/>
      <c r="K24" s="20"/>
      <c r="M24" s="30"/>
      <c r="O24" s="19"/>
      <c r="Q24" s="26"/>
    </row>
    <row r="25" spans="2:23">
      <c r="B25" s="29" t="s">
        <v>124</v>
      </c>
      <c r="K25" s="20"/>
      <c r="M25" s="30"/>
      <c r="O25" s="19"/>
    </row>
    <row r="26" spans="2:23">
      <c r="B26" s="25" t="s">
        <v>117</v>
      </c>
      <c r="G26" s="65" t="s">
        <v>118</v>
      </c>
      <c r="K26" s="52">
        <v>0</v>
      </c>
      <c r="M26" s="25" t="s">
        <v>119</v>
      </c>
      <c r="O26" s="127"/>
      <c r="Q26" s="23">
        <f>'Controles ACM'!$I$49</f>
        <v>0</v>
      </c>
    </row>
    <row r="27" spans="2:23">
      <c r="B27" s="25" t="s">
        <v>120</v>
      </c>
      <c r="G27" s="65" t="s">
        <v>118</v>
      </c>
      <c r="K27" s="22">
        <v>0</v>
      </c>
      <c r="M27" s="25" t="s">
        <v>121</v>
      </c>
      <c r="O27" s="126"/>
      <c r="Q27" s="23">
        <f>'Controles ACM'!$I$50</f>
        <v>0.49789981869437372</v>
      </c>
    </row>
    <row r="28" spans="2:23">
      <c r="B28" s="25" t="s">
        <v>125</v>
      </c>
      <c r="G28" s="65" t="s">
        <v>118</v>
      </c>
      <c r="K28" s="21">
        <v>0</v>
      </c>
      <c r="M28" s="25" t="s">
        <v>126</v>
      </c>
      <c r="O28" s="126"/>
      <c r="Q28" s="23">
        <f>'Controles ACM'!$I$50</f>
        <v>0.49789981869437372</v>
      </c>
    </row>
    <row r="29" spans="2:23">
      <c r="B29" s="30"/>
      <c r="K29" s="20"/>
      <c r="M29" s="30"/>
      <c r="O29" s="19"/>
      <c r="Q29" s="55"/>
    </row>
    <row r="30" spans="2:23">
      <c r="B30" s="29" t="s">
        <v>127</v>
      </c>
      <c r="K30" s="20"/>
      <c r="M30" s="30"/>
      <c r="O30" s="19"/>
      <c r="Q30" s="55"/>
    </row>
    <row r="31" spans="2:23">
      <c r="B31" s="25" t="s">
        <v>117</v>
      </c>
      <c r="G31" s="65" t="s">
        <v>118</v>
      </c>
      <c r="K31" s="52">
        <v>78.055555555555557</v>
      </c>
      <c r="M31" s="25" t="s">
        <v>119</v>
      </c>
      <c r="O31" s="157">
        <v>2760</v>
      </c>
      <c r="Q31" s="23">
        <f>'Controles ACM'!$I$49</f>
        <v>0</v>
      </c>
      <c r="R31" s="23"/>
      <c r="U31" s="160"/>
      <c r="V31" s="160"/>
    </row>
    <row r="32" spans="2:23">
      <c r="B32" s="25" t="s">
        <v>120</v>
      </c>
      <c r="G32" s="65" t="s">
        <v>118</v>
      </c>
      <c r="K32" s="22">
        <v>705271.82191946625</v>
      </c>
      <c r="M32" s="25" t="s">
        <v>121</v>
      </c>
      <c r="O32" s="126">
        <v>35.327800000000003</v>
      </c>
      <c r="Q32" s="23">
        <f>'Controles ACM'!$I$50</f>
        <v>0.49789981869437372</v>
      </c>
      <c r="R32" s="23"/>
      <c r="U32" s="160"/>
      <c r="V32" s="160"/>
      <c r="W32" s="159"/>
    </row>
    <row r="33" spans="2:23">
      <c r="B33" s="25" t="s">
        <v>122</v>
      </c>
      <c r="G33" s="65" t="s">
        <v>118</v>
      </c>
      <c r="K33" s="21">
        <v>6311475.5542669045</v>
      </c>
      <c r="M33" s="25" t="s">
        <v>123</v>
      </c>
      <c r="O33" s="126">
        <v>4.0183999999999997</v>
      </c>
      <c r="Q33" s="23">
        <f>'Controles ACM'!$I$50</f>
        <v>0.49789981869437372</v>
      </c>
      <c r="R33" s="23"/>
      <c r="U33" s="160"/>
      <c r="V33" s="160"/>
      <c r="W33" s="159"/>
    </row>
    <row r="34" spans="2:23">
      <c r="B34" s="30"/>
      <c r="K34" s="20"/>
      <c r="M34" s="30"/>
      <c r="O34" s="19"/>
      <c r="R34" s="23"/>
      <c r="U34" s="160"/>
      <c r="V34" s="160"/>
    </row>
    <row r="35" spans="2:23">
      <c r="B35" s="29" t="s">
        <v>128</v>
      </c>
      <c r="K35" s="20"/>
      <c r="M35" s="30"/>
      <c r="O35" s="19"/>
      <c r="R35" s="23"/>
      <c r="U35" s="160"/>
      <c r="V35" s="160"/>
    </row>
    <row r="36" spans="2:23">
      <c r="B36" s="25" t="s">
        <v>117</v>
      </c>
      <c r="G36" s="65" t="s">
        <v>118</v>
      </c>
      <c r="K36" s="52">
        <v>8.0833333333333339</v>
      </c>
      <c r="M36" s="25" t="s">
        <v>119</v>
      </c>
      <c r="O36" s="115">
        <v>2760</v>
      </c>
      <c r="Q36" s="23">
        <f>'Controles ACM'!$I$49</f>
        <v>0</v>
      </c>
      <c r="R36" s="23"/>
      <c r="U36" s="160"/>
      <c r="V36" s="160"/>
    </row>
    <row r="37" spans="2:23">
      <c r="B37" s="25" t="s">
        <v>120</v>
      </c>
      <c r="G37" s="65" t="s">
        <v>118</v>
      </c>
      <c r="K37" s="22">
        <v>69475.27543814118</v>
      </c>
      <c r="M37" s="25" t="s">
        <v>121</v>
      </c>
      <c r="O37" s="126">
        <v>17.663900000000002</v>
      </c>
      <c r="Q37" s="23">
        <f>'Controles ACM'!$I$50</f>
        <v>0.49789981869437372</v>
      </c>
      <c r="R37" s="23"/>
      <c r="T37" s="158"/>
      <c r="U37" s="160"/>
      <c r="V37" s="160"/>
    </row>
    <row r="38" spans="2:23">
      <c r="B38" s="25" t="s">
        <v>125</v>
      </c>
      <c r="G38" s="65" t="s">
        <v>118</v>
      </c>
      <c r="K38" s="21">
        <v>558455.0313712752</v>
      </c>
      <c r="M38" s="25" t="s">
        <v>126</v>
      </c>
      <c r="O38" s="126">
        <v>1.391</v>
      </c>
      <c r="Q38" s="23">
        <f>'Controles ACM'!$I$50</f>
        <v>0.49789981869437372</v>
      </c>
      <c r="R38" s="23"/>
      <c r="T38" s="158"/>
      <c r="U38" s="160"/>
      <c r="V38" s="160"/>
    </row>
    <row r="39" spans="2:23">
      <c r="B39" s="30"/>
      <c r="K39" s="20"/>
      <c r="M39" s="30"/>
      <c r="O39" s="19"/>
      <c r="R39" s="23"/>
      <c r="U39" s="160"/>
      <c r="V39" s="160"/>
    </row>
    <row r="40" spans="2:23">
      <c r="B40" s="29" t="s">
        <v>129</v>
      </c>
      <c r="K40" s="20"/>
      <c r="M40" s="30"/>
      <c r="O40" s="19"/>
      <c r="R40" s="23"/>
      <c r="U40" s="160"/>
      <c r="V40" s="160"/>
    </row>
    <row r="41" spans="2:23">
      <c r="B41" s="25" t="s">
        <v>117</v>
      </c>
      <c r="G41" s="65" t="s">
        <v>118</v>
      </c>
      <c r="K41" s="52">
        <v>208.15083937198071</v>
      </c>
      <c r="M41" s="25" t="s">
        <v>119</v>
      </c>
      <c r="O41" s="115">
        <v>2760</v>
      </c>
      <c r="Q41" s="23">
        <f>'Controles ACM'!$I$49</f>
        <v>0</v>
      </c>
      <c r="R41" s="23"/>
      <c r="U41" s="160"/>
      <c r="V41" s="160"/>
    </row>
    <row r="42" spans="2:23">
      <c r="B42" s="25" t="s">
        <v>120</v>
      </c>
      <c r="G42" s="65" t="s">
        <v>118</v>
      </c>
      <c r="K42" s="22">
        <v>691963.18297214434</v>
      </c>
      <c r="M42" s="25" t="s">
        <v>121</v>
      </c>
      <c r="O42" s="126">
        <v>36.567399999999999</v>
      </c>
      <c r="Q42" s="23">
        <f>'Controles ACM'!$I$50</f>
        <v>0.49789981869437372</v>
      </c>
      <c r="R42" s="23"/>
      <c r="U42" s="160"/>
      <c r="V42" s="160"/>
      <c r="W42" s="159"/>
    </row>
    <row r="43" spans="2:23">
      <c r="B43" s="25" t="s">
        <v>122</v>
      </c>
      <c r="G43" s="65" t="s">
        <v>118</v>
      </c>
      <c r="K43" s="21">
        <v>6139013.3604011564</v>
      </c>
      <c r="M43" s="25" t="s">
        <v>123</v>
      </c>
      <c r="O43" s="126">
        <v>4.0648999999999997</v>
      </c>
      <c r="Q43" s="23">
        <f>'Controles ACM'!$I$50</f>
        <v>0.49789981869437372</v>
      </c>
      <c r="R43" s="23"/>
      <c r="U43" s="160"/>
      <c r="V43" s="160"/>
      <c r="W43" s="159"/>
    </row>
    <row r="44" spans="2:23">
      <c r="B44" s="30"/>
      <c r="K44" s="20"/>
      <c r="M44" s="30"/>
      <c r="O44" s="19"/>
      <c r="R44" s="23"/>
      <c r="U44" s="160"/>
      <c r="V44" s="160"/>
    </row>
    <row r="45" spans="2:23">
      <c r="B45" s="29" t="s">
        <v>130</v>
      </c>
      <c r="K45" s="18"/>
      <c r="M45" s="30"/>
      <c r="O45" s="17"/>
      <c r="R45" s="23"/>
      <c r="U45" s="160"/>
      <c r="V45" s="160"/>
    </row>
    <row r="46" spans="2:23">
      <c r="B46" s="25" t="s">
        <v>117</v>
      </c>
      <c r="G46" s="65" t="s">
        <v>118</v>
      </c>
      <c r="K46" s="52">
        <v>3.3055555555555554</v>
      </c>
      <c r="M46" s="25" t="s">
        <v>119</v>
      </c>
      <c r="O46" s="115">
        <v>2760</v>
      </c>
      <c r="Q46" s="23">
        <f>'Controles ACM'!$I$49</f>
        <v>0</v>
      </c>
      <c r="R46" s="23"/>
      <c r="U46" s="160"/>
      <c r="V46" s="160"/>
    </row>
    <row r="47" spans="2:23">
      <c r="B47" s="25" t="s">
        <v>120</v>
      </c>
      <c r="G47" s="65" t="s">
        <v>118</v>
      </c>
      <c r="K47" s="22">
        <v>15689.329975602954</v>
      </c>
      <c r="M47" s="25" t="s">
        <v>121</v>
      </c>
      <c r="O47" s="126">
        <v>18.2837</v>
      </c>
      <c r="Q47" s="23">
        <f>'Controles ACM'!$I$50</f>
        <v>0.49789981869437372</v>
      </c>
      <c r="R47" s="23"/>
      <c r="T47" s="158"/>
      <c r="U47" s="160"/>
      <c r="V47" s="160"/>
    </row>
    <row r="48" spans="2:23">
      <c r="B48" s="25" t="s">
        <v>125</v>
      </c>
      <c r="G48" s="65" t="s">
        <v>118</v>
      </c>
      <c r="K48" s="21">
        <v>260181.94264488414</v>
      </c>
      <c r="M48" s="25" t="s">
        <v>126</v>
      </c>
      <c r="O48" s="126">
        <v>1.4071</v>
      </c>
      <c r="Q48" s="23">
        <f>'Controles ACM'!$I$50</f>
        <v>0.49789981869437372</v>
      </c>
      <c r="R48" s="23"/>
      <c r="T48" s="158"/>
      <c r="U48" s="160"/>
      <c r="V48" s="160"/>
    </row>
    <row r="49" spans="2:22">
      <c r="B49" s="30"/>
      <c r="K49" s="20"/>
      <c r="M49" s="30"/>
      <c r="V49" s="55"/>
    </row>
    <row r="50" spans="2:22">
      <c r="B50" s="30"/>
      <c r="K50" s="20"/>
      <c r="M50" s="30"/>
    </row>
    <row r="51" spans="2:22">
      <c r="B51" s="31" t="s">
        <v>131</v>
      </c>
      <c r="K51" s="20"/>
      <c r="M51" s="30"/>
    </row>
    <row r="52" spans="2:22">
      <c r="B52" s="30"/>
      <c r="K52" s="20"/>
      <c r="M52" s="30"/>
    </row>
    <row r="53" spans="2:22">
      <c r="B53" s="29" t="s">
        <v>132</v>
      </c>
      <c r="K53" s="20"/>
      <c r="M53" s="30"/>
    </row>
    <row r="54" spans="2:22">
      <c r="B54" s="25" t="s">
        <v>117</v>
      </c>
      <c r="G54" s="65" t="s">
        <v>118</v>
      </c>
      <c r="K54" s="52">
        <v>0</v>
      </c>
      <c r="M54" s="25" t="s">
        <v>119</v>
      </c>
      <c r="O54" s="127"/>
      <c r="Q54" s="23">
        <f>'Controles ACM'!$I$49</f>
        <v>0</v>
      </c>
    </row>
    <row r="55" spans="2:22">
      <c r="B55" s="25" t="s">
        <v>133</v>
      </c>
      <c r="G55" s="65" t="s">
        <v>118</v>
      </c>
      <c r="K55" s="22">
        <v>0</v>
      </c>
      <c r="M55" s="25" t="s">
        <v>121</v>
      </c>
      <c r="O55" s="126"/>
      <c r="Q55" s="23">
        <f>'Controles ACM'!$I$50</f>
        <v>0.49789981869437372</v>
      </c>
    </row>
    <row r="56" spans="2:22">
      <c r="B56" s="25" t="s">
        <v>122</v>
      </c>
      <c r="G56" s="65" t="s">
        <v>118</v>
      </c>
      <c r="K56" s="22">
        <v>0</v>
      </c>
      <c r="M56" s="25" t="s">
        <v>123</v>
      </c>
      <c r="O56" s="126"/>
      <c r="Q56" s="23">
        <f>'Controles ACM'!$I$50</f>
        <v>0.49789981869437372</v>
      </c>
    </row>
    <row r="57" spans="2:22">
      <c r="B57" s="25" t="s">
        <v>134</v>
      </c>
      <c r="G57" s="65" t="s">
        <v>118</v>
      </c>
      <c r="K57" s="21">
        <v>0</v>
      </c>
      <c r="M57" s="25" t="s">
        <v>135</v>
      </c>
      <c r="O57" s="126"/>
      <c r="Q57" s="23">
        <f>'Controles ACM'!$I$50</f>
        <v>0.49789981869437372</v>
      </c>
    </row>
    <row r="58" spans="2:22">
      <c r="B58" s="30"/>
      <c r="K58" s="20"/>
      <c r="M58" s="30"/>
      <c r="O58" s="16"/>
    </row>
    <row r="59" spans="2:22">
      <c r="B59" s="29" t="s">
        <v>136</v>
      </c>
      <c r="K59" s="20"/>
      <c r="M59" s="30"/>
      <c r="O59" s="16"/>
    </row>
    <row r="60" spans="2:22">
      <c r="B60" s="25" t="s">
        <v>117</v>
      </c>
      <c r="G60" s="65" t="s">
        <v>118</v>
      </c>
      <c r="K60" s="52">
        <v>0</v>
      </c>
      <c r="M60" s="25" t="s">
        <v>119</v>
      </c>
      <c r="O60" s="127"/>
      <c r="Q60" s="23">
        <f>'Controles ACM'!$I$49</f>
        <v>0</v>
      </c>
    </row>
    <row r="61" spans="2:22">
      <c r="B61" s="25" t="s">
        <v>133</v>
      </c>
      <c r="G61" s="65" t="s">
        <v>118</v>
      </c>
      <c r="K61" s="22">
        <v>0</v>
      </c>
      <c r="M61" s="25" t="s">
        <v>121</v>
      </c>
      <c r="O61" s="126"/>
      <c r="Q61" s="23">
        <f>'Controles ACM'!$I$50</f>
        <v>0.49789981869437372</v>
      </c>
    </row>
    <row r="62" spans="2:22">
      <c r="B62" s="25" t="s">
        <v>122</v>
      </c>
      <c r="G62" s="65" t="s">
        <v>118</v>
      </c>
      <c r="K62" s="22">
        <v>0</v>
      </c>
      <c r="M62" s="25" t="s">
        <v>123</v>
      </c>
      <c r="O62" s="126"/>
      <c r="Q62" s="23">
        <f>'Controles ACM'!$I$50</f>
        <v>0.49789981869437372</v>
      </c>
    </row>
    <row r="63" spans="2:22">
      <c r="B63" s="25" t="s">
        <v>134</v>
      </c>
      <c r="G63" s="65" t="s">
        <v>118</v>
      </c>
      <c r="K63" s="21">
        <v>0</v>
      </c>
      <c r="M63" s="25" t="s">
        <v>135</v>
      </c>
      <c r="O63" s="126"/>
      <c r="Q63" s="23">
        <f>'Controles ACM'!$I$50</f>
        <v>0.49789981869437372</v>
      </c>
    </row>
    <row r="64" spans="2:22">
      <c r="B64" s="30"/>
      <c r="K64" s="20"/>
      <c r="M64" s="30"/>
      <c r="O64" s="16"/>
      <c r="Q64" s="55"/>
    </row>
    <row r="65" spans="2:23">
      <c r="B65" s="29" t="s">
        <v>137</v>
      </c>
      <c r="K65" s="20"/>
      <c r="M65" s="30"/>
      <c r="O65" s="16"/>
    </row>
    <row r="66" spans="2:23">
      <c r="B66" s="25" t="s">
        <v>117</v>
      </c>
      <c r="G66" s="65" t="s">
        <v>118</v>
      </c>
      <c r="K66" s="52">
        <v>4170.8914836907852</v>
      </c>
      <c r="M66" s="25" t="s">
        <v>119</v>
      </c>
      <c r="O66" s="115">
        <v>441</v>
      </c>
      <c r="Q66" s="23">
        <f>'Controles ACM'!$I$49</f>
        <v>0</v>
      </c>
      <c r="R66" s="23"/>
      <c r="U66" s="160"/>
      <c r="V66" s="160"/>
    </row>
    <row r="67" spans="2:23">
      <c r="B67" s="25" t="s">
        <v>133</v>
      </c>
      <c r="G67" s="65" t="s">
        <v>118</v>
      </c>
      <c r="K67" s="22">
        <v>1866233.621111911</v>
      </c>
      <c r="M67" s="25" t="s">
        <v>121</v>
      </c>
      <c r="O67" s="126">
        <v>19.3247</v>
      </c>
      <c r="Q67" s="23">
        <f>'Controles ACM'!$I$50</f>
        <v>0.49789981869437372</v>
      </c>
      <c r="R67" s="23"/>
      <c r="U67" s="160"/>
      <c r="V67" s="160"/>
      <c r="W67" s="159"/>
    </row>
    <row r="68" spans="2:23">
      <c r="B68" s="25" t="s">
        <v>122</v>
      </c>
      <c r="G68" s="65" t="s">
        <v>118</v>
      </c>
      <c r="K68" s="22">
        <v>15103358.772995844</v>
      </c>
      <c r="M68" s="25" t="s">
        <v>123</v>
      </c>
      <c r="O68" s="126">
        <v>2.4264000000000001</v>
      </c>
      <c r="Q68" s="23">
        <f>'Controles ACM'!$I$50</f>
        <v>0.49789981869437372</v>
      </c>
      <c r="R68" s="23"/>
      <c r="U68" s="160"/>
      <c r="V68" s="160"/>
      <c r="W68" s="159"/>
    </row>
    <row r="69" spans="2:23">
      <c r="B69" s="25" t="s">
        <v>134</v>
      </c>
      <c r="G69" s="65" t="s">
        <v>118</v>
      </c>
      <c r="K69" s="21">
        <v>4868400311.7743511</v>
      </c>
      <c r="M69" s="25" t="s">
        <v>135</v>
      </c>
      <c r="O69" s="126">
        <v>1.4800000000000001E-2</v>
      </c>
      <c r="Q69" s="23">
        <f>'Controles ACM'!$I$50</f>
        <v>0.49789981869437372</v>
      </c>
      <c r="R69" s="23"/>
      <c r="U69" s="160"/>
      <c r="V69" s="160"/>
      <c r="W69" s="159"/>
    </row>
    <row r="70" spans="2:23">
      <c r="B70" s="30"/>
      <c r="K70" s="15"/>
      <c r="M70" s="30"/>
      <c r="O70" s="14"/>
      <c r="R70" s="23"/>
      <c r="V70" s="55"/>
    </row>
    <row r="71" spans="2:23">
      <c r="B71" s="29" t="s">
        <v>138</v>
      </c>
      <c r="K71" s="20"/>
      <c r="M71" s="30"/>
      <c r="O71" s="16"/>
    </row>
    <row r="72" spans="2:23">
      <c r="B72" s="25" t="s">
        <v>117</v>
      </c>
      <c r="G72" s="65" t="s">
        <v>118</v>
      </c>
      <c r="K72" s="52">
        <v>12348.635908919123</v>
      </c>
      <c r="M72" s="25" t="s">
        <v>119</v>
      </c>
      <c r="O72" s="115">
        <v>441</v>
      </c>
      <c r="Q72" s="23">
        <f>'Controles ACM'!$I$49</f>
        <v>0</v>
      </c>
      <c r="R72" s="23"/>
      <c r="U72" s="160"/>
      <c r="V72" s="160"/>
    </row>
    <row r="73" spans="2:23">
      <c r="B73" s="25" t="s">
        <v>133</v>
      </c>
      <c r="G73" s="65" t="s">
        <v>118</v>
      </c>
      <c r="K73" s="22">
        <v>1159301.511319634</v>
      </c>
      <c r="M73" s="25" t="s">
        <v>121</v>
      </c>
      <c r="O73" s="126">
        <v>38.056699999999999</v>
      </c>
      <c r="Q73" s="23">
        <f>'Controles ACM'!$I$50</f>
        <v>0.49789981869437372</v>
      </c>
      <c r="R73" s="23"/>
      <c r="U73" s="160"/>
      <c r="V73" s="160"/>
    </row>
    <row r="74" spans="2:23">
      <c r="B74" s="25" t="s">
        <v>122</v>
      </c>
      <c r="G74" s="65" t="s">
        <v>118</v>
      </c>
      <c r="K74" s="22">
        <v>8541596.0508047845</v>
      </c>
      <c r="M74" s="25" t="s">
        <v>123</v>
      </c>
      <c r="O74" s="126">
        <v>2.4264000000000001</v>
      </c>
      <c r="Q74" s="23">
        <f>'Controles ACM'!$I$50</f>
        <v>0.49789981869437372</v>
      </c>
      <c r="R74" s="23"/>
      <c r="U74" s="160"/>
      <c r="V74" s="160"/>
    </row>
    <row r="75" spans="2:23">
      <c r="B75" s="25" t="s">
        <v>134</v>
      </c>
      <c r="G75" s="65" t="s">
        <v>118</v>
      </c>
      <c r="K75" s="21">
        <v>2269636905.7629695</v>
      </c>
      <c r="M75" s="25" t="s">
        <v>135</v>
      </c>
      <c r="O75" s="126">
        <v>1.4800000000000001E-2</v>
      </c>
      <c r="Q75" s="23">
        <f>'Controles ACM'!$I$50</f>
        <v>0.49789981869437372</v>
      </c>
      <c r="R75" s="23"/>
      <c r="U75" s="160"/>
      <c r="V75" s="160"/>
    </row>
    <row r="76" spans="2:23">
      <c r="B76" s="30"/>
      <c r="K76" s="20"/>
      <c r="M76" s="30"/>
      <c r="V76" s="55"/>
    </row>
    <row r="77" spans="2:23">
      <c r="B77" s="30"/>
      <c r="K77" s="20"/>
      <c r="M77" s="30"/>
    </row>
    <row r="78" spans="2:23">
      <c r="B78" s="31" t="s">
        <v>139</v>
      </c>
      <c r="K78" s="20"/>
      <c r="M78" s="30"/>
    </row>
    <row r="79" spans="2:23">
      <c r="B79" s="30"/>
      <c r="K79" s="20"/>
      <c r="M79" s="30"/>
    </row>
    <row r="80" spans="2:23">
      <c r="B80" s="29" t="s">
        <v>140</v>
      </c>
      <c r="K80" s="20"/>
      <c r="M80" s="30"/>
    </row>
    <row r="81" spans="2:23">
      <c r="B81" s="25" t="s">
        <v>117</v>
      </c>
      <c r="G81" s="65" t="s">
        <v>118</v>
      </c>
      <c r="K81" s="52">
        <v>6992.6591865453156</v>
      </c>
      <c r="M81" s="25" t="s">
        <v>119</v>
      </c>
      <c r="O81" s="115">
        <v>18</v>
      </c>
      <c r="Q81" s="23">
        <f>'Controles ACM'!$I$49</f>
        <v>0</v>
      </c>
      <c r="R81" s="23"/>
      <c r="U81" s="160"/>
      <c r="V81" s="160"/>
    </row>
    <row r="82" spans="2:23">
      <c r="B82" s="25" t="s">
        <v>133</v>
      </c>
      <c r="G82" s="65" t="s">
        <v>118</v>
      </c>
      <c r="K82" s="22">
        <v>426828.08501009457</v>
      </c>
      <c r="M82" s="25" t="s">
        <v>121</v>
      </c>
      <c r="O82" s="126">
        <v>14.2097</v>
      </c>
      <c r="Q82" s="23">
        <f>'Controles ACM'!$I$50</f>
        <v>0.49789981869437372</v>
      </c>
      <c r="R82" s="23"/>
      <c r="U82" s="160"/>
      <c r="V82" s="160"/>
      <c r="W82" s="159"/>
    </row>
    <row r="83" spans="2:23">
      <c r="B83" s="25" t="s">
        <v>141</v>
      </c>
      <c r="G83" s="65" t="s">
        <v>118</v>
      </c>
      <c r="K83" s="22">
        <v>268848085.20552629</v>
      </c>
      <c r="M83" s="25" t="s">
        <v>135</v>
      </c>
      <c r="O83" s="126">
        <v>3.5700000000000003E-2</v>
      </c>
      <c r="Q83" s="23">
        <f>'Controles ACM'!$I$50</f>
        <v>0.49789981869437372</v>
      </c>
      <c r="R83" s="23"/>
      <c r="U83" s="160"/>
      <c r="V83" s="160"/>
      <c r="W83" s="159"/>
    </row>
    <row r="84" spans="2:23">
      <c r="B84" s="25" t="s">
        <v>134</v>
      </c>
      <c r="G84" s="65" t="s">
        <v>118</v>
      </c>
      <c r="K84" s="21">
        <v>403584428.1655156</v>
      </c>
      <c r="M84" s="25" t="s">
        <v>135</v>
      </c>
      <c r="O84" s="126">
        <v>5.79E-2</v>
      </c>
      <c r="Q84" s="23">
        <f>'Controles ACM'!$I$50</f>
        <v>0.49789981869437372</v>
      </c>
      <c r="R84" s="23"/>
      <c r="U84" s="160"/>
      <c r="V84" s="160"/>
      <c r="W84" s="159"/>
    </row>
    <row r="85" spans="2:23">
      <c r="B85" s="30"/>
      <c r="K85" s="20"/>
      <c r="M85" s="30"/>
      <c r="O85" s="16"/>
      <c r="V85" s="55"/>
    </row>
    <row r="86" spans="2:23">
      <c r="B86" s="29" t="s">
        <v>142</v>
      </c>
      <c r="K86" s="20"/>
      <c r="M86" s="30"/>
      <c r="O86" s="16"/>
    </row>
    <row r="87" spans="2:23">
      <c r="B87" s="25" t="s">
        <v>143</v>
      </c>
      <c r="G87" s="65" t="s">
        <v>118</v>
      </c>
      <c r="K87" s="52">
        <v>672605.47047665983</v>
      </c>
      <c r="M87" s="25" t="s">
        <v>119</v>
      </c>
      <c r="O87" s="115">
        <v>0.54</v>
      </c>
      <c r="Q87" s="23">
        <f>'Controles ACM'!$I$49</f>
        <v>0</v>
      </c>
      <c r="R87" s="23"/>
    </row>
    <row r="88" spans="2:23">
      <c r="B88" s="25" t="s">
        <v>144</v>
      </c>
      <c r="G88" s="65" t="s">
        <v>118</v>
      </c>
      <c r="K88" s="21">
        <v>2276337.2704131133</v>
      </c>
      <c r="M88" s="25" t="s">
        <v>119</v>
      </c>
      <c r="O88" s="115">
        <v>18</v>
      </c>
      <c r="Q88" s="23">
        <f>'Controles ACM'!$I$49</f>
        <v>0</v>
      </c>
      <c r="R88" s="23"/>
    </row>
    <row r="89" spans="2:23">
      <c r="B89" s="30"/>
      <c r="K89" s="13"/>
      <c r="M89" s="30"/>
    </row>
    <row r="90" spans="2:23">
      <c r="B90" s="29" t="s">
        <v>145</v>
      </c>
      <c r="K90" s="20"/>
      <c r="M90" s="30"/>
    </row>
    <row r="91" spans="2:23">
      <c r="B91" s="25" t="s">
        <v>146</v>
      </c>
      <c r="G91" s="65" t="s">
        <v>118</v>
      </c>
      <c r="K91" s="52">
        <v>11782.442292029877</v>
      </c>
      <c r="M91" s="25" t="s">
        <v>119</v>
      </c>
      <c r="O91" s="161">
        <f>R91*$O$100</f>
        <v>2840</v>
      </c>
      <c r="Q91" s="23">
        <f>'Controles ACM'!$I$50</f>
        <v>0.49789981869437372</v>
      </c>
      <c r="R91" s="52">
        <v>50</v>
      </c>
    </row>
    <row r="92" spans="2:23">
      <c r="B92" s="25" t="s">
        <v>147</v>
      </c>
      <c r="G92" s="65" t="s">
        <v>118</v>
      </c>
      <c r="K92" s="22">
        <v>16052.008599462444</v>
      </c>
      <c r="M92" s="25" t="s">
        <v>119</v>
      </c>
      <c r="O92" s="161">
        <f t="shared" ref="O92:O97" si="0">R92*$O$100</f>
        <v>2272</v>
      </c>
      <c r="Q92" s="23">
        <f>'Controles ACM'!$I$50</f>
        <v>0.49789981869437372</v>
      </c>
      <c r="R92" s="22">
        <v>40</v>
      </c>
    </row>
    <row r="93" spans="2:23">
      <c r="B93" s="25" t="s">
        <v>148</v>
      </c>
      <c r="G93" s="65" t="s">
        <v>118</v>
      </c>
      <c r="K93" s="22">
        <v>16256.384773855973</v>
      </c>
      <c r="M93" s="25" t="s">
        <v>119</v>
      </c>
      <c r="O93" s="161">
        <f t="shared" si="0"/>
        <v>1704</v>
      </c>
      <c r="Q93" s="23">
        <f>'Controles ACM'!$I$50</f>
        <v>0.49789981869437372</v>
      </c>
      <c r="R93" s="22">
        <v>30</v>
      </c>
    </row>
    <row r="94" spans="2:23">
      <c r="B94" s="25" t="s">
        <v>149</v>
      </c>
      <c r="G94" s="65" t="s">
        <v>118</v>
      </c>
      <c r="K94" s="22">
        <v>44022.475055223535</v>
      </c>
      <c r="M94" s="25" t="s">
        <v>119</v>
      </c>
      <c r="O94" s="161">
        <f t="shared" si="0"/>
        <v>1136</v>
      </c>
      <c r="Q94" s="23">
        <f>'Controles ACM'!$I$50</f>
        <v>0.49789981869437372</v>
      </c>
      <c r="R94" s="22">
        <v>20</v>
      </c>
    </row>
    <row r="95" spans="2:23">
      <c r="B95" s="25" t="s">
        <v>150</v>
      </c>
      <c r="G95" s="65" t="s">
        <v>118</v>
      </c>
      <c r="K95" s="22">
        <v>2187011.5171800102</v>
      </c>
      <c r="M95" s="25" t="s">
        <v>119</v>
      </c>
      <c r="O95" s="161">
        <f t="shared" si="0"/>
        <v>227.2</v>
      </c>
      <c r="Q95" s="23">
        <f>'Controles ACM'!$I$50</f>
        <v>0.49789981869437372</v>
      </c>
      <c r="R95" s="22">
        <v>4</v>
      </c>
    </row>
    <row r="96" spans="2:23">
      <c r="B96" s="25" t="s">
        <v>151</v>
      </c>
      <c r="G96" s="65" t="s">
        <v>118</v>
      </c>
      <c r="K96" s="22">
        <v>1195.2766145127414</v>
      </c>
      <c r="M96" s="25" t="s">
        <v>119</v>
      </c>
      <c r="O96" s="161">
        <f t="shared" si="0"/>
        <v>28.4</v>
      </c>
      <c r="Q96" s="23">
        <f>'Controles ACM'!$I$50</f>
        <v>0.49789981869437372</v>
      </c>
      <c r="R96" s="12">
        <v>0.5</v>
      </c>
    </row>
    <row r="97" spans="2:20">
      <c r="B97" s="25" t="s">
        <v>152</v>
      </c>
      <c r="G97" s="65" t="s">
        <v>118</v>
      </c>
      <c r="K97" s="21">
        <v>672605.47366613965</v>
      </c>
      <c r="M97" s="25" t="s">
        <v>119</v>
      </c>
      <c r="O97" s="161">
        <f t="shared" si="0"/>
        <v>2.84</v>
      </c>
      <c r="Q97" s="23">
        <f>'Controles ACM'!$I$50</f>
        <v>0.49789981869437372</v>
      </c>
      <c r="R97" s="11">
        <v>0.05</v>
      </c>
    </row>
    <row r="98" spans="2:20">
      <c r="B98" s="25" t="s">
        <v>153</v>
      </c>
      <c r="M98" s="30"/>
    </row>
    <row r="99" spans="2:20">
      <c r="B99" s="30"/>
      <c r="M99" s="30"/>
    </row>
    <row r="100" spans="2:20">
      <c r="B100" s="10" t="s">
        <v>154</v>
      </c>
      <c r="G100" s="65" t="s">
        <v>118</v>
      </c>
      <c r="M100" s="9" t="s">
        <v>155</v>
      </c>
      <c r="O100" s="115">
        <v>56.8</v>
      </c>
      <c r="R100" s="23"/>
    </row>
    <row r="101" spans="2:20">
      <c r="B101" s="30"/>
      <c r="M101" s="30"/>
    </row>
    <row r="102" spans="2:20">
      <c r="B102" s="31" t="s">
        <v>156</v>
      </c>
      <c r="M102" s="30"/>
    </row>
    <row r="103" spans="2:20">
      <c r="B103" s="30"/>
      <c r="M103" s="30"/>
    </row>
    <row r="104" spans="2:20">
      <c r="B104" s="25" t="s">
        <v>157</v>
      </c>
      <c r="G104" s="65" t="s">
        <v>118</v>
      </c>
      <c r="K104" s="52">
        <v>273423744.3063063</v>
      </c>
      <c r="M104" s="25" t="s">
        <v>158</v>
      </c>
      <c r="O104" s="126">
        <v>1.35E-2</v>
      </c>
      <c r="Q104" s="23">
        <f>'Controles ACM'!$I$50</f>
        <v>0.49789981869437372</v>
      </c>
      <c r="R104" s="23"/>
    </row>
    <row r="105" spans="2:20">
      <c r="B105" s="25" t="s">
        <v>159</v>
      </c>
      <c r="G105" s="65" t="s">
        <v>118</v>
      </c>
      <c r="K105" s="21">
        <v>23472456.849403288</v>
      </c>
      <c r="M105" s="25" t="s">
        <v>158</v>
      </c>
      <c r="O105" s="126">
        <v>1.35E-2</v>
      </c>
      <c r="Q105" s="23">
        <f>'Controles ACM'!$I$50</f>
        <v>0.49789981869437372</v>
      </c>
      <c r="R105" s="23"/>
    </row>
    <row r="106" spans="2:20">
      <c r="R106" s="23"/>
    </row>
    <row r="107" spans="2:20" s="129" customFormat="1">
      <c r="B107" s="129" t="s">
        <v>160</v>
      </c>
    </row>
    <row r="108" spans="2:20">
      <c r="R108" s="23"/>
    </row>
    <row r="109" spans="2:20">
      <c r="B109" s="131" t="s">
        <v>161</v>
      </c>
      <c r="R109" s="23"/>
    </row>
    <row r="110" spans="2:20">
      <c r="B110" s="131"/>
      <c r="R110" s="23"/>
    </row>
    <row r="111" spans="2:20">
      <c r="B111" s="131" t="s">
        <v>162</v>
      </c>
      <c r="G111" s="65" t="s">
        <v>118</v>
      </c>
      <c r="I111" s="143" t="s">
        <v>163</v>
      </c>
      <c r="K111" s="61">
        <v>672605.47086880391</v>
      </c>
      <c r="M111" s="65" t="s">
        <v>119</v>
      </c>
      <c r="O111" s="126">
        <v>12.6356</v>
      </c>
      <c r="Q111" s="23">
        <f>'Controles ACM'!$I$50</f>
        <v>0.49789981869437372</v>
      </c>
      <c r="R111" s="23"/>
      <c r="T111" s="23"/>
    </row>
    <row r="112" spans="2:20">
      <c r="B112" s="124"/>
      <c r="I112" s="25"/>
      <c r="K112" s="18"/>
      <c r="O112" s="30"/>
      <c r="R112" s="23"/>
    </row>
    <row r="113" spans="2:20">
      <c r="B113" s="131" t="s">
        <v>164</v>
      </c>
      <c r="I113" s="25"/>
      <c r="K113" s="18"/>
      <c r="O113" s="30"/>
      <c r="R113" s="23"/>
    </row>
    <row r="114" spans="2:20">
      <c r="B114" s="123" t="s">
        <v>165</v>
      </c>
      <c r="G114" s="65" t="s">
        <v>118</v>
      </c>
      <c r="I114" s="144" t="s">
        <v>166</v>
      </c>
      <c r="K114" s="52">
        <v>2188189.9027541941</v>
      </c>
      <c r="M114" s="65" t="s">
        <v>119</v>
      </c>
      <c r="O114" s="126">
        <v>34.049999999999997</v>
      </c>
      <c r="Q114" s="23">
        <f>'Controles ACM'!$I$50</f>
        <v>0.49789981869437372</v>
      </c>
      <c r="R114" s="23"/>
      <c r="T114" s="23"/>
    </row>
    <row r="115" spans="2:20">
      <c r="B115" s="122" t="s">
        <v>167</v>
      </c>
      <c r="G115" s="65" t="s">
        <v>118</v>
      </c>
      <c r="I115" s="145" t="s">
        <v>168</v>
      </c>
      <c r="K115" s="22">
        <v>93165.983560225985</v>
      </c>
      <c r="M115" s="65" t="s">
        <v>119</v>
      </c>
      <c r="O115" s="126">
        <v>55.85</v>
      </c>
      <c r="Q115" s="23">
        <f>'Controles ACM'!$I$50</f>
        <v>0.49789981869437372</v>
      </c>
      <c r="R115" s="23"/>
      <c r="T115" s="23"/>
    </row>
    <row r="116" spans="2:20">
      <c r="B116" s="122" t="s">
        <v>169</v>
      </c>
      <c r="G116" s="65" t="s">
        <v>118</v>
      </c>
      <c r="I116" s="146" t="s">
        <v>169</v>
      </c>
      <c r="K116" s="22">
        <v>0</v>
      </c>
      <c r="M116" s="65" t="s">
        <v>119</v>
      </c>
      <c r="O116" s="126"/>
      <c r="Q116" s="23">
        <f>'Controles ACM'!$I$50</f>
        <v>0.49789981869437372</v>
      </c>
      <c r="R116" s="23"/>
    </row>
    <row r="117" spans="2:20">
      <c r="B117" s="122" t="s">
        <v>169</v>
      </c>
      <c r="G117" s="65" t="s">
        <v>118</v>
      </c>
      <c r="I117" s="146" t="s">
        <v>169</v>
      </c>
      <c r="K117" s="22">
        <v>0</v>
      </c>
      <c r="M117" s="65" t="s">
        <v>119</v>
      </c>
      <c r="O117" s="126"/>
      <c r="Q117" s="23">
        <f>'Controles ACM'!$I$50</f>
        <v>0.49789981869437372</v>
      </c>
      <c r="R117" s="23"/>
    </row>
    <row r="118" spans="2:20">
      <c r="B118" s="122" t="s">
        <v>169</v>
      </c>
      <c r="G118" s="65" t="s">
        <v>118</v>
      </c>
      <c r="I118" s="146" t="s">
        <v>169</v>
      </c>
      <c r="K118" s="22">
        <v>0</v>
      </c>
      <c r="M118" s="65" t="s">
        <v>119</v>
      </c>
      <c r="O118" s="126"/>
      <c r="Q118" s="23">
        <f>'Controles ACM'!$I$50</f>
        <v>0.49789981869437372</v>
      </c>
      <c r="R118" s="23"/>
    </row>
    <row r="119" spans="2:20">
      <c r="B119" s="122" t="s">
        <v>169</v>
      </c>
      <c r="G119" s="65" t="s">
        <v>118</v>
      </c>
      <c r="I119" s="146" t="s">
        <v>169</v>
      </c>
      <c r="K119" s="22">
        <v>0</v>
      </c>
      <c r="M119" s="65" t="s">
        <v>119</v>
      </c>
      <c r="O119" s="126"/>
      <c r="Q119" s="23">
        <f>'Controles ACM'!$I$50</f>
        <v>0.49789981869437372</v>
      </c>
      <c r="R119" s="23"/>
    </row>
    <row r="120" spans="2:20">
      <c r="B120" s="121" t="s">
        <v>169</v>
      </c>
      <c r="G120" s="65" t="s">
        <v>118</v>
      </c>
      <c r="I120" s="147" t="s">
        <v>169</v>
      </c>
      <c r="K120" s="21">
        <v>0</v>
      </c>
      <c r="M120" s="65" t="s">
        <v>119</v>
      </c>
      <c r="O120" s="126"/>
      <c r="Q120" s="23">
        <f>'Controles ACM'!$I$50</f>
        <v>0.49789981869437372</v>
      </c>
      <c r="R120" s="23"/>
    </row>
    <row r="121" spans="2:20">
      <c r="B121" s="124"/>
      <c r="I121" s="25"/>
      <c r="K121" s="18"/>
      <c r="O121" s="165"/>
      <c r="R121" s="23"/>
    </row>
    <row r="122" spans="2:20">
      <c r="B122" s="131" t="s">
        <v>170</v>
      </c>
      <c r="I122" s="25"/>
      <c r="K122" s="18"/>
      <c r="O122" s="165"/>
      <c r="R122" s="23"/>
    </row>
    <row r="123" spans="2:20">
      <c r="B123" s="123" t="s">
        <v>171</v>
      </c>
      <c r="G123" s="65" t="s">
        <v>118</v>
      </c>
      <c r="I123" s="148" t="s">
        <v>172</v>
      </c>
      <c r="K123" s="52">
        <v>13391.039530512462</v>
      </c>
      <c r="M123" s="65" t="s">
        <v>119</v>
      </c>
      <c r="O123" s="126">
        <v>121.8</v>
      </c>
      <c r="Q123" s="23">
        <f>'Controles ACM'!$I$50</f>
        <v>0.49789981869437372</v>
      </c>
      <c r="R123" s="23"/>
      <c r="T123" s="23"/>
    </row>
    <row r="124" spans="2:20">
      <c r="B124" s="122" t="s">
        <v>173</v>
      </c>
      <c r="G124" s="65" t="s">
        <v>118</v>
      </c>
      <c r="I124" s="150" t="s">
        <v>174</v>
      </c>
      <c r="K124" s="22">
        <v>4959.7613040160877</v>
      </c>
      <c r="M124" s="65" t="s">
        <v>119</v>
      </c>
      <c r="O124" s="126">
        <v>1091.8</v>
      </c>
      <c r="Q124" s="23">
        <f>'Controles ACM'!$I$50</f>
        <v>0.49789981869437372</v>
      </c>
      <c r="R124" s="23"/>
      <c r="T124" s="23"/>
    </row>
    <row r="125" spans="2:20">
      <c r="B125" s="122" t="s">
        <v>175</v>
      </c>
      <c r="G125" s="65" t="s">
        <v>118</v>
      </c>
      <c r="I125" s="151" t="s">
        <v>176</v>
      </c>
      <c r="K125" s="22">
        <v>42.859429299307799</v>
      </c>
      <c r="M125" s="65" t="s">
        <v>119</v>
      </c>
      <c r="O125" s="126">
        <v>2650</v>
      </c>
      <c r="Q125" s="23">
        <f>'Controles ACM'!$I$50</f>
        <v>0.49789981869437372</v>
      </c>
      <c r="R125" s="23"/>
      <c r="T125" s="23"/>
    </row>
    <row r="126" spans="2:20">
      <c r="B126" s="122" t="s">
        <v>177</v>
      </c>
      <c r="G126" s="65" t="s">
        <v>118</v>
      </c>
      <c r="I126" s="151" t="s">
        <v>176</v>
      </c>
      <c r="K126" s="22">
        <v>200.20722974967782</v>
      </c>
      <c r="M126" s="65" t="s">
        <v>119</v>
      </c>
      <c r="O126" s="126">
        <v>13099.441199999999</v>
      </c>
      <c r="Q126" s="23">
        <f>'Controles ACM'!$I$50</f>
        <v>0.49789981869437372</v>
      </c>
      <c r="R126" s="23"/>
      <c r="T126" s="23"/>
    </row>
    <row r="127" spans="2:20">
      <c r="B127" s="122" t="s">
        <v>169</v>
      </c>
      <c r="G127" s="65" t="s">
        <v>118</v>
      </c>
      <c r="I127" s="146"/>
      <c r="K127" s="22">
        <v>0</v>
      </c>
      <c r="M127" s="65" t="s">
        <v>119</v>
      </c>
      <c r="O127" s="126"/>
      <c r="Q127" s="23">
        <f>'Controles ACM'!$I$50</f>
        <v>0.49789981869437372</v>
      </c>
      <c r="R127" s="23"/>
    </row>
    <row r="128" spans="2:20">
      <c r="B128" s="122" t="s">
        <v>169</v>
      </c>
      <c r="G128" s="65" t="s">
        <v>118</v>
      </c>
      <c r="I128" s="146"/>
      <c r="K128" s="22">
        <v>0</v>
      </c>
      <c r="M128" s="65" t="s">
        <v>119</v>
      </c>
      <c r="O128" s="126"/>
      <c r="Q128" s="23">
        <f>'Controles ACM'!$I$50</f>
        <v>0.49789981869437372</v>
      </c>
      <c r="R128" s="23"/>
    </row>
    <row r="129" spans="2:20">
      <c r="B129" s="122" t="s">
        <v>169</v>
      </c>
      <c r="G129" s="65" t="s">
        <v>118</v>
      </c>
      <c r="I129" s="146"/>
      <c r="K129" s="22">
        <v>0</v>
      </c>
      <c r="M129" s="65" t="s">
        <v>119</v>
      </c>
      <c r="O129" s="126"/>
      <c r="Q129" s="23">
        <f>'Controles ACM'!$I$50</f>
        <v>0.49789981869437372</v>
      </c>
      <c r="R129" s="23"/>
    </row>
    <row r="130" spans="2:20">
      <c r="B130" s="122" t="s">
        <v>169</v>
      </c>
      <c r="G130" s="65" t="s">
        <v>118</v>
      </c>
      <c r="I130" s="146"/>
      <c r="K130" s="22">
        <v>0</v>
      </c>
      <c r="M130" s="65" t="s">
        <v>119</v>
      </c>
      <c r="O130" s="126"/>
      <c r="Q130" s="23">
        <f>'Controles ACM'!$I$50</f>
        <v>0.49789981869437372</v>
      </c>
      <c r="R130" s="23"/>
    </row>
    <row r="131" spans="2:20">
      <c r="B131" s="122" t="s">
        <v>169</v>
      </c>
      <c r="G131" s="65" t="s">
        <v>118</v>
      </c>
      <c r="I131" s="146"/>
      <c r="K131" s="22">
        <v>0</v>
      </c>
      <c r="M131" s="65" t="s">
        <v>119</v>
      </c>
      <c r="O131" s="126"/>
      <c r="Q131" s="23">
        <f>'Controles ACM'!$I$50</f>
        <v>0.49789981869437372</v>
      </c>
      <c r="R131" s="23"/>
    </row>
    <row r="132" spans="2:20">
      <c r="B132" s="122" t="s">
        <v>169</v>
      </c>
      <c r="G132" s="65" t="s">
        <v>118</v>
      </c>
      <c r="I132" s="146"/>
      <c r="K132" s="22">
        <v>0</v>
      </c>
      <c r="M132" s="65" t="s">
        <v>119</v>
      </c>
      <c r="O132" s="126"/>
      <c r="Q132" s="23">
        <f>'Controles ACM'!$I$50</f>
        <v>0.49789981869437372</v>
      </c>
      <c r="R132" s="23"/>
    </row>
    <row r="133" spans="2:20">
      <c r="B133" s="122" t="s">
        <v>169</v>
      </c>
      <c r="G133" s="65" t="s">
        <v>118</v>
      </c>
      <c r="I133" s="146"/>
      <c r="K133" s="22">
        <v>0</v>
      </c>
      <c r="M133" s="65" t="s">
        <v>119</v>
      </c>
      <c r="O133" s="126"/>
      <c r="Q133" s="23">
        <f>'Controles ACM'!$I$50</f>
        <v>0.49789981869437372</v>
      </c>
      <c r="R133" s="23"/>
    </row>
    <row r="134" spans="2:20">
      <c r="B134" s="122" t="s">
        <v>169</v>
      </c>
      <c r="G134" s="65" t="s">
        <v>118</v>
      </c>
      <c r="I134" s="146"/>
      <c r="K134" s="22">
        <v>0</v>
      </c>
      <c r="M134" s="65" t="s">
        <v>119</v>
      </c>
      <c r="O134" s="126"/>
      <c r="Q134" s="23">
        <f>'Controles ACM'!$I$50</f>
        <v>0.49789981869437372</v>
      </c>
      <c r="R134" s="23"/>
    </row>
    <row r="135" spans="2:20">
      <c r="B135" s="122" t="s">
        <v>169</v>
      </c>
      <c r="G135" s="65" t="s">
        <v>118</v>
      </c>
      <c r="I135" s="146"/>
      <c r="K135" s="22">
        <v>0</v>
      </c>
      <c r="M135" s="65" t="s">
        <v>119</v>
      </c>
      <c r="O135" s="126"/>
      <c r="Q135" s="23">
        <f>'Controles ACM'!$I$50</f>
        <v>0.49789981869437372</v>
      </c>
      <c r="R135" s="23"/>
    </row>
    <row r="136" spans="2:20">
      <c r="B136" s="122" t="s">
        <v>169</v>
      </c>
      <c r="G136" s="65" t="s">
        <v>118</v>
      </c>
      <c r="I136" s="146"/>
      <c r="K136" s="22">
        <v>0</v>
      </c>
      <c r="M136" s="65" t="s">
        <v>119</v>
      </c>
      <c r="O136" s="126"/>
      <c r="Q136" s="23">
        <f>'Controles ACM'!$I$50</f>
        <v>0.49789981869437372</v>
      </c>
      <c r="R136" s="23"/>
    </row>
    <row r="137" spans="2:20">
      <c r="B137" s="122" t="s">
        <v>169</v>
      </c>
      <c r="G137" s="65" t="s">
        <v>118</v>
      </c>
      <c r="I137" s="146"/>
      <c r="K137" s="22">
        <v>0</v>
      </c>
      <c r="M137" s="65" t="s">
        <v>119</v>
      </c>
      <c r="O137" s="126"/>
      <c r="Q137" s="23">
        <f>'Controles ACM'!$I$50</f>
        <v>0.49789981869437372</v>
      </c>
      <c r="R137" s="23"/>
    </row>
    <row r="138" spans="2:20">
      <c r="B138" s="121" t="s">
        <v>169</v>
      </c>
      <c r="G138" s="65" t="s">
        <v>118</v>
      </c>
      <c r="I138" s="147"/>
      <c r="K138" s="21">
        <v>0</v>
      </c>
      <c r="M138" s="65" t="s">
        <v>119</v>
      </c>
      <c r="O138" s="126"/>
      <c r="Q138" s="23">
        <f>'Controles ACM'!$I$50</f>
        <v>0.49789981869437372</v>
      </c>
      <c r="R138" s="23"/>
    </row>
    <row r="139" spans="2:20">
      <c r="B139" s="124"/>
      <c r="I139" s="25"/>
      <c r="K139" s="18"/>
      <c r="O139" s="30"/>
      <c r="R139" s="23"/>
    </row>
    <row r="140" spans="2:20">
      <c r="B140" s="131" t="s">
        <v>178</v>
      </c>
      <c r="I140" s="25"/>
      <c r="K140" s="18"/>
      <c r="O140" s="30"/>
      <c r="R140" s="23"/>
    </row>
    <row r="141" spans="2:20">
      <c r="B141" s="8" t="s">
        <v>179</v>
      </c>
      <c r="G141" s="65" t="s">
        <v>118</v>
      </c>
      <c r="I141" s="152" t="s">
        <v>180</v>
      </c>
      <c r="K141" s="52">
        <v>296665.99317840289</v>
      </c>
      <c r="M141" s="65" t="s">
        <v>181</v>
      </c>
      <c r="O141" s="126">
        <v>9.61</v>
      </c>
      <c r="Q141" s="23">
        <f>'Controles ACM'!$I$50</f>
        <v>0.49789981869437372</v>
      </c>
      <c r="R141" s="23"/>
      <c r="T141" s="23"/>
    </row>
    <row r="142" spans="2:20">
      <c r="B142" s="7" t="s">
        <v>169</v>
      </c>
      <c r="G142" s="65" t="s">
        <v>118</v>
      </c>
      <c r="I142" s="146" t="s">
        <v>169</v>
      </c>
      <c r="K142" s="22">
        <v>0</v>
      </c>
      <c r="M142" s="65" t="s">
        <v>181</v>
      </c>
      <c r="O142" s="126"/>
      <c r="Q142" s="23">
        <f>'Controles ACM'!$I$50</f>
        <v>0.49789981869437372</v>
      </c>
      <c r="R142" s="23"/>
    </row>
    <row r="143" spans="2:20">
      <c r="B143" s="121" t="s">
        <v>169</v>
      </c>
      <c r="G143" s="65" t="s">
        <v>118</v>
      </c>
      <c r="I143" s="147" t="s">
        <v>169</v>
      </c>
      <c r="K143" s="21">
        <v>0</v>
      </c>
      <c r="M143" s="65" t="s">
        <v>181</v>
      </c>
      <c r="O143" s="126"/>
      <c r="Q143" s="23">
        <f>'Controles ACM'!$I$50</f>
        <v>0.49789981869437372</v>
      </c>
      <c r="R143" s="23"/>
    </row>
    <row r="144" spans="2:20">
      <c r="B144" s="131"/>
      <c r="R144" s="23"/>
    </row>
    <row r="145" spans="2:18">
      <c r="B145" s="131" t="s">
        <v>182</v>
      </c>
      <c r="R145" s="23"/>
    </row>
    <row r="146" spans="2:18">
      <c r="B146" s="131"/>
      <c r="R146" s="23"/>
    </row>
    <row r="147" spans="2:18">
      <c r="B147" s="131" t="s">
        <v>183</v>
      </c>
      <c r="G147" s="65" t="s">
        <v>118</v>
      </c>
      <c r="I147" s="143" t="s">
        <v>163</v>
      </c>
      <c r="K147" s="61">
        <v>4181.7229828385698</v>
      </c>
      <c r="M147" s="134" t="s">
        <v>184</v>
      </c>
      <c r="O147" s="115">
        <v>630.29999999999995</v>
      </c>
      <c r="Q147" s="23">
        <f>'Controles ACM'!$I$50</f>
        <v>0.49789981869437372</v>
      </c>
      <c r="R147" s="162"/>
    </row>
    <row r="148" spans="2:18">
      <c r="I148" s="25"/>
      <c r="K148" s="18"/>
      <c r="O148" s="17"/>
      <c r="R148" s="162"/>
    </row>
    <row r="149" spans="2:18">
      <c r="B149" s="131" t="s">
        <v>185</v>
      </c>
      <c r="I149" s="25"/>
      <c r="K149" s="18"/>
      <c r="O149" s="17"/>
      <c r="R149" s="162"/>
    </row>
    <row r="150" spans="2:18">
      <c r="B150" s="5" t="s">
        <v>165</v>
      </c>
      <c r="G150" s="65" t="s">
        <v>118</v>
      </c>
      <c r="I150" s="144" t="s">
        <v>166</v>
      </c>
      <c r="K150" s="52">
        <v>22532.714196463407</v>
      </c>
      <c r="M150" s="134" t="s">
        <v>184</v>
      </c>
      <c r="O150" s="115">
        <v>1214.24</v>
      </c>
      <c r="Q150" s="23">
        <f>'Controles ACM'!$I$50</f>
        <v>0.49789981869437372</v>
      </c>
      <c r="R150" s="162"/>
    </row>
    <row r="151" spans="2:18">
      <c r="B151" s="4" t="s">
        <v>149</v>
      </c>
      <c r="G151" s="65" t="s">
        <v>118</v>
      </c>
      <c r="I151" s="145" t="s">
        <v>168</v>
      </c>
      <c r="K151" s="22">
        <v>1241.0944640650255</v>
      </c>
      <c r="M151" s="134" t="s">
        <v>184</v>
      </c>
      <c r="O151" s="115">
        <v>1647.36</v>
      </c>
      <c r="Q151" s="23">
        <f>'Controles ACM'!$I$50</f>
        <v>0.49789981869437372</v>
      </c>
      <c r="R151" s="162"/>
    </row>
    <row r="152" spans="2:18">
      <c r="B152" s="4" t="s">
        <v>186</v>
      </c>
      <c r="G152" s="65" t="s">
        <v>118</v>
      </c>
      <c r="I152" s="145" t="s">
        <v>168</v>
      </c>
      <c r="K152" s="22">
        <v>424.52629507411802</v>
      </c>
      <c r="M152" s="134" t="s">
        <v>184</v>
      </c>
      <c r="O152" s="115">
        <v>1672.22</v>
      </c>
      <c r="Q152" s="23">
        <f>'Controles ACM'!$I$50</f>
        <v>0.49789981869437372</v>
      </c>
      <c r="R152" s="162"/>
    </row>
    <row r="153" spans="2:18">
      <c r="B153" s="4" t="s">
        <v>146</v>
      </c>
      <c r="G153" s="65" t="s">
        <v>118</v>
      </c>
      <c r="I153" s="145" t="s">
        <v>168</v>
      </c>
      <c r="K153" s="22">
        <v>295.2748349212053</v>
      </c>
      <c r="M153" s="134" t="s">
        <v>184</v>
      </c>
      <c r="O153" s="115">
        <v>1850.86</v>
      </c>
      <c r="Q153" s="23">
        <f>'Controles ACM'!$I$50</f>
        <v>0.49789981869437372</v>
      </c>
      <c r="R153" s="162"/>
    </row>
    <row r="154" spans="2:18">
      <c r="B154" s="122" t="s">
        <v>169</v>
      </c>
      <c r="G154" s="65" t="s">
        <v>118</v>
      </c>
      <c r="I154" s="146" t="s">
        <v>169</v>
      </c>
      <c r="K154" s="22">
        <v>0</v>
      </c>
      <c r="M154" s="134" t="s">
        <v>184</v>
      </c>
      <c r="O154" s="115"/>
      <c r="Q154" s="23">
        <f>'Controles ACM'!$I$50</f>
        <v>0.49789981869437372</v>
      </c>
      <c r="R154" s="162"/>
    </row>
    <row r="155" spans="2:18">
      <c r="B155" s="4" t="s">
        <v>169</v>
      </c>
      <c r="G155" s="65" t="s">
        <v>118</v>
      </c>
      <c r="I155" s="146" t="s">
        <v>169</v>
      </c>
      <c r="K155" s="22">
        <v>0</v>
      </c>
      <c r="M155" s="134" t="s">
        <v>184</v>
      </c>
      <c r="O155" s="115"/>
      <c r="Q155" s="23">
        <f>'Controles ACM'!$I$50</f>
        <v>0.49789981869437372</v>
      </c>
      <c r="R155" s="162"/>
    </row>
    <row r="156" spans="2:18">
      <c r="B156" s="6" t="s">
        <v>169</v>
      </c>
      <c r="G156" s="65" t="s">
        <v>118</v>
      </c>
      <c r="I156" s="147" t="s">
        <v>169</v>
      </c>
      <c r="K156" s="21">
        <v>0</v>
      </c>
      <c r="M156" s="134" t="s">
        <v>184</v>
      </c>
      <c r="O156" s="115"/>
      <c r="Q156" s="23">
        <f>'Controles ACM'!$I$50</f>
        <v>0.49789981869437372</v>
      </c>
      <c r="R156" s="162"/>
    </row>
    <row r="157" spans="2:18">
      <c r="I157" s="25"/>
      <c r="K157" s="18"/>
      <c r="M157" s="134"/>
      <c r="O157" s="30"/>
      <c r="Q157" s="55"/>
      <c r="R157" s="162"/>
    </row>
    <row r="158" spans="2:18">
      <c r="B158" s="96" t="s">
        <v>187</v>
      </c>
      <c r="I158" s="25"/>
      <c r="K158" s="18"/>
      <c r="M158" s="134"/>
      <c r="O158" s="30"/>
      <c r="R158" s="162"/>
    </row>
    <row r="159" spans="2:18">
      <c r="B159" s="5" t="s">
        <v>188</v>
      </c>
      <c r="G159" s="65" t="s">
        <v>118</v>
      </c>
      <c r="I159" s="148" t="s">
        <v>172</v>
      </c>
      <c r="K159" s="52">
        <v>85.320772163466174</v>
      </c>
      <c r="M159" s="134" t="s">
        <v>184</v>
      </c>
      <c r="O159" s="115">
        <v>5295.64</v>
      </c>
      <c r="Q159" s="23">
        <f>'Controles ACM'!$I$50</f>
        <v>0.49789981869437372</v>
      </c>
      <c r="R159" s="162"/>
    </row>
    <row r="160" spans="2:18">
      <c r="B160" s="4" t="s">
        <v>189</v>
      </c>
      <c r="G160" s="65" t="s">
        <v>118</v>
      </c>
      <c r="I160" s="149" t="s">
        <v>172</v>
      </c>
      <c r="K160" s="22">
        <v>271.23569557077451</v>
      </c>
      <c r="M160" s="134" t="s">
        <v>184</v>
      </c>
      <c r="O160" s="115">
        <v>6528.02</v>
      </c>
      <c r="Q160" s="23">
        <f>'Controles ACM'!$I$50</f>
        <v>0.49789981869437372</v>
      </c>
      <c r="R160" s="162"/>
    </row>
    <row r="161" spans="2:18">
      <c r="B161" s="122" t="s">
        <v>190</v>
      </c>
      <c r="G161" s="65" t="s">
        <v>118</v>
      </c>
      <c r="I161" s="154" t="s">
        <v>191</v>
      </c>
      <c r="K161" s="22">
        <v>13.694255875735596</v>
      </c>
      <c r="M161" s="134" t="s">
        <v>184</v>
      </c>
      <c r="O161" s="115">
        <v>25059.08</v>
      </c>
      <c r="Q161" s="23">
        <f>'Controles ACM'!$I$50</f>
        <v>0.49789981869437372</v>
      </c>
      <c r="R161" s="162"/>
    </row>
    <row r="162" spans="2:18">
      <c r="B162" s="4" t="s">
        <v>192</v>
      </c>
      <c r="G162" s="65" t="s">
        <v>118</v>
      </c>
      <c r="I162" s="150" t="s">
        <v>193</v>
      </c>
      <c r="K162" s="22">
        <v>5.6009630742938299</v>
      </c>
      <c r="M162" s="134" t="s">
        <v>184</v>
      </c>
      <c r="O162" s="115">
        <v>26928.5</v>
      </c>
      <c r="Q162" s="23">
        <f>'Controles ACM'!$I$50</f>
        <v>0.49789981869437372</v>
      </c>
      <c r="R162" s="162"/>
    </row>
    <row r="163" spans="2:18">
      <c r="B163" s="122" t="s">
        <v>194</v>
      </c>
      <c r="G163" s="65" t="s">
        <v>118</v>
      </c>
      <c r="I163" s="150" t="s">
        <v>193</v>
      </c>
      <c r="K163" s="22">
        <v>26.505949705678017</v>
      </c>
      <c r="M163" s="134" t="s">
        <v>184</v>
      </c>
      <c r="O163" s="115">
        <v>75470.09</v>
      </c>
      <c r="Q163" s="23">
        <f>'Controles ACM'!$I$50</f>
        <v>0.49789981869437372</v>
      </c>
      <c r="R163" s="162"/>
    </row>
    <row r="164" spans="2:18">
      <c r="B164" s="4" t="s">
        <v>175</v>
      </c>
      <c r="G164" s="65" t="s">
        <v>118</v>
      </c>
      <c r="I164" s="151" t="s">
        <v>176</v>
      </c>
      <c r="K164" s="22">
        <v>0.40798803006874101</v>
      </c>
      <c r="M164" s="134" t="s">
        <v>184</v>
      </c>
      <c r="O164" s="115">
        <v>245223.9</v>
      </c>
      <c r="Q164" s="23">
        <f>'Controles ACM'!$I$50</f>
        <v>0.49789981869437372</v>
      </c>
      <c r="R164" s="162"/>
    </row>
    <row r="165" spans="2:18">
      <c r="B165" s="4" t="s">
        <v>177</v>
      </c>
      <c r="G165" s="65" t="s">
        <v>118</v>
      </c>
      <c r="I165" s="151" t="s">
        <v>176</v>
      </c>
      <c r="K165" s="22">
        <v>6.0645309536192737</v>
      </c>
      <c r="M165" s="134" t="s">
        <v>184</v>
      </c>
      <c r="O165" s="115">
        <v>328113.8</v>
      </c>
      <c r="Q165" s="23">
        <f>'Controles ACM'!$I$50</f>
        <v>0.49789981869437372</v>
      </c>
      <c r="R165" s="162"/>
    </row>
    <row r="166" spans="2:18">
      <c r="B166" s="4"/>
      <c r="G166" s="65" t="s">
        <v>118</v>
      </c>
      <c r="I166" s="146"/>
      <c r="K166" s="22">
        <v>0</v>
      </c>
      <c r="M166" s="134" t="s">
        <v>184</v>
      </c>
      <c r="O166" s="115"/>
      <c r="Q166" s="23">
        <f>'Controles ACM'!$I$50</f>
        <v>0.49789981869437372</v>
      </c>
      <c r="R166" s="162"/>
    </row>
    <row r="167" spans="2:18">
      <c r="B167" s="4" t="s">
        <v>169</v>
      </c>
      <c r="G167" s="65" t="s">
        <v>118</v>
      </c>
      <c r="I167" s="146"/>
      <c r="K167" s="22">
        <v>0</v>
      </c>
      <c r="M167" s="134" t="s">
        <v>184</v>
      </c>
      <c r="O167" s="115"/>
      <c r="Q167" s="23">
        <f>'Controles ACM'!$I$50</f>
        <v>0.49789981869437372</v>
      </c>
      <c r="R167" s="162"/>
    </row>
    <row r="168" spans="2:18">
      <c r="B168" s="4" t="s">
        <v>169</v>
      </c>
      <c r="G168" s="65" t="s">
        <v>118</v>
      </c>
      <c r="I168" s="146"/>
      <c r="K168" s="22">
        <v>0</v>
      </c>
      <c r="M168" s="134" t="s">
        <v>184</v>
      </c>
      <c r="O168" s="115"/>
      <c r="Q168" s="23">
        <f>'Controles ACM'!$I$50</f>
        <v>0.49789981869437372</v>
      </c>
      <c r="R168" s="162"/>
    </row>
    <row r="169" spans="2:18">
      <c r="B169" s="4" t="s">
        <v>169</v>
      </c>
      <c r="G169" s="65" t="s">
        <v>118</v>
      </c>
      <c r="I169" s="146"/>
      <c r="K169" s="22">
        <v>0</v>
      </c>
      <c r="M169" s="134" t="s">
        <v>184</v>
      </c>
      <c r="O169" s="115"/>
      <c r="Q169" s="23">
        <f>'Controles ACM'!$I$50</f>
        <v>0.49789981869437372</v>
      </c>
      <c r="R169" s="162"/>
    </row>
    <row r="170" spans="2:18">
      <c r="B170" s="4" t="s">
        <v>169</v>
      </c>
      <c r="G170" s="65" t="s">
        <v>118</v>
      </c>
      <c r="I170" s="146"/>
      <c r="K170" s="22">
        <v>0</v>
      </c>
      <c r="M170" s="134" t="s">
        <v>184</v>
      </c>
      <c r="O170" s="115"/>
      <c r="Q170" s="23">
        <f>'Controles ACM'!$I$50</f>
        <v>0.49789981869437372</v>
      </c>
      <c r="R170" s="162"/>
    </row>
    <row r="171" spans="2:18">
      <c r="B171" s="4" t="s">
        <v>169</v>
      </c>
      <c r="G171" s="65" t="s">
        <v>118</v>
      </c>
      <c r="I171" s="146"/>
      <c r="K171" s="22">
        <v>0</v>
      </c>
      <c r="M171" s="134" t="s">
        <v>184</v>
      </c>
      <c r="O171" s="115"/>
      <c r="Q171" s="23">
        <f>'Controles ACM'!$I$50</f>
        <v>0.49789981869437372</v>
      </c>
      <c r="R171" s="162"/>
    </row>
    <row r="172" spans="2:18">
      <c r="B172" s="4" t="s">
        <v>169</v>
      </c>
      <c r="G172" s="65" t="s">
        <v>118</v>
      </c>
      <c r="I172" s="146"/>
      <c r="K172" s="22">
        <v>0</v>
      </c>
      <c r="M172" s="134" t="s">
        <v>184</v>
      </c>
      <c r="O172" s="115"/>
      <c r="Q172" s="23">
        <f>'Controles ACM'!$I$50</f>
        <v>0.49789981869437372</v>
      </c>
      <c r="R172" s="162"/>
    </row>
    <row r="173" spans="2:18">
      <c r="B173" s="4" t="s">
        <v>169</v>
      </c>
      <c r="G173" s="65" t="s">
        <v>118</v>
      </c>
      <c r="I173" s="146"/>
      <c r="K173" s="22">
        <v>0</v>
      </c>
      <c r="M173" s="134" t="s">
        <v>184</v>
      </c>
      <c r="O173" s="115"/>
      <c r="Q173" s="23">
        <f>'Controles ACM'!$I$50</f>
        <v>0.49789981869437372</v>
      </c>
      <c r="R173" s="162"/>
    </row>
    <row r="174" spans="2:18">
      <c r="B174" s="6" t="s">
        <v>169</v>
      </c>
      <c r="I174" s="147"/>
      <c r="K174" s="21">
        <v>0</v>
      </c>
      <c r="M174" s="134" t="s">
        <v>184</v>
      </c>
      <c r="O174" s="115"/>
      <c r="Q174" s="23">
        <f>'Controles ACM'!$I$50</f>
        <v>0.49789981869437372</v>
      </c>
      <c r="R174" s="162"/>
    </row>
    <row r="175" spans="2:18">
      <c r="B175" s="131"/>
      <c r="I175" s="25"/>
      <c r="K175" s="18"/>
      <c r="M175" s="134"/>
      <c r="O175" s="30"/>
      <c r="R175" s="162"/>
    </row>
    <row r="176" spans="2:18">
      <c r="B176" s="96" t="s">
        <v>195</v>
      </c>
      <c r="I176" s="25"/>
      <c r="K176" s="18"/>
      <c r="M176" s="134"/>
      <c r="O176" s="30"/>
      <c r="P176" s="3"/>
      <c r="Q176" s="3"/>
      <c r="R176" s="162"/>
    </row>
    <row r="177" spans="2:18">
      <c r="B177" s="5" t="s">
        <v>196</v>
      </c>
      <c r="G177" s="65" t="s">
        <v>118</v>
      </c>
      <c r="I177" s="155" t="s">
        <v>197</v>
      </c>
      <c r="K177" s="52">
        <v>2743.9124674564864</v>
      </c>
      <c r="M177" s="134" t="s">
        <v>198</v>
      </c>
      <c r="O177" s="115">
        <v>32.74</v>
      </c>
      <c r="Q177" s="23">
        <f>'Controles ACM'!$I$50</f>
        <v>0.49789981869437372</v>
      </c>
      <c r="R177" s="162"/>
    </row>
    <row r="178" spans="2:18">
      <c r="B178" s="4" t="s">
        <v>165</v>
      </c>
      <c r="G178" s="65" t="s">
        <v>118</v>
      </c>
      <c r="I178" s="153" t="s">
        <v>199</v>
      </c>
      <c r="K178" s="22">
        <v>15847.963699605407</v>
      </c>
      <c r="M178" s="134" t="s">
        <v>198</v>
      </c>
      <c r="O178" s="115">
        <v>54.81</v>
      </c>
      <c r="Q178" s="23">
        <f>'Controles ACM'!$I$50</f>
        <v>0.49789981869437372</v>
      </c>
      <c r="R178" s="162"/>
    </row>
    <row r="179" spans="2:18">
      <c r="B179" s="4" t="s">
        <v>149</v>
      </c>
      <c r="G179" s="65" t="s">
        <v>118</v>
      </c>
      <c r="I179" s="145" t="s">
        <v>200</v>
      </c>
      <c r="K179" s="22">
        <v>5452.6842098730231</v>
      </c>
      <c r="M179" s="134" t="s">
        <v>198</v>
      </c>
      <c r="O179" s="115">
        <v>59.81</v>
      </c>
      <c r="Q179" s="23">
        <f>'Controles ACM'!$I$50</f>
        <v>0.49789981869437372</v>
      </c>
      <c r="R179" s="162"/>
    </row>
    <row r="180" spans="2:18">
      <c r="B180" s="4" t="s">
        <v>186</v>
      </c>
      <c r="G180" s="65" t="s">
        <v>118</v>
      </c>
      <c r="I180" s="145" t="s">
        <v>200</v>
      </c>
      <c r="K180" s="22">
        <v>4905.1135435021442</v>
      </c>
      <c r="M180" s="134" t="s">
        <v>198</v>
      </c>
      <c r="O180" s="115">
        <v>60.58</v>
      </c>
      <c r="Q180" s="23">
        <f>'Controles ACM'!$I$50</f>
        <v>0.49789981869437372</v>
      </c>
      <c r="R180" s="162"/>
    </row>
    <row r="181" spans="2:18">
      <c r="B181" s="4" t="s">
        <v>146</v>
      </c>
      <c r="G181" s="65" t="s">
        <v>118</v>
      </c>
      <c r="I181" s="145" t="s">
        <v>200</v>
      </c>
      <c r="K181" s="22">
        <v>3079.5776807977813</v>
      </c>
      <c r="M181" s="134" t="s">
        <v>198</v>
      </c>
      <c r="O181" s="115">
        <v>64.33</v>
      </c>
      <c r="Q181" s="23">
        <f>'Controles ACM'!$I$50</f>
        <v>0.49789981869437372</v>
      </c>
      <c r="R181" s="162"/>
    </row>
    <row r="182" spans="2:18">
      <c r="B182" s="4" t="s">
        <v>188</v>
      </c>
      <c r="G182" s="65" t="s">
        <v>118</v>
      </c>
      <c r="I182" s="149" t="s">
        <v>201</v>
      </c>
      <c r="K182" s="22">
        <v>9132.0108567949173</v>
      </c>
      <c r="M182" s="134" t="s">
        <v>198</v>
      </c>
      <c r="O182" s="115">
        <v>81.16</v>
      </c>
      <c r="Q182" s="23">
        <f>'Controles ACM'!$I$50</f>
        <v>0.49789981869437372</v>
      </c>
      <c r="R182" s="162"/>
    </row>
    <row r="183" spans="2:18">
      <c r="B183" s="4" t="s">
        <v>189</v>
      </c>
      <c r="G183" s="65" t="s">
        <v>118</v>
      </c>
      <c r="I183" s="149" t="s">
        <v>201</v>
      </c>
      <c r="K183" s="22">
        <v>27503.064243826775</v>
      </c>
      <c r="M183" s="134" t="s">
        <v>198</v>
      </c>
      <c r="O183" s="115">
        <v>84.84</v>
      </c>
      <c r="Q183" s="23">
        <f>'Controles ACM'!$I$50</f>
        <v>0.49789981869437372</v>
      </c>
      <c r="R183" s="162"/>
    </row>
    <row r="184" spans="2:18">
      <c r="B184" s="4" t="s">
        <v>190</v>
      </c>
      <c r="G184" s="65" t="s">
        <v>118</v>
      </c>
      <c r="I184" s="154" t="s">
        <v>202</v>
      </c>
      <c r="K184" s="22">
        <v>2600.2244425437702</v>
      </c>
      <c r="M184" s="134" t="s">
        <v>198</v>
      </c>
      <c r="O184" s="115">
        <v>151.97999999999999</v>
      </c>
      <c r="Q184" s="23">
        <f>'Controles ACM'!$I$50</f>
        <v>0.49789981869437372</v>
      </c>
      <c r="R184" s="162"/>
    </row>
    <row r="185" spans="2:18">
      <c r="B185" s="4" t="s">
        <v>192</v>
      </c>
      <c r="G185" s="65" t="s">
        <v>118</v>
      </c>
      <c r="I185" s="150" t="s">
        <v>203</v>
      </c>
      <c r="K185" s="22">
        <v>982.09491971045679</v>
      </c>
      <c r="M185" s="134" t="s">
        <v>198</v>
      </c>
      <c r="O185" s="115">
        <v>156.34</v>
      </c>
      <c r="Q185" s="23">
        <f>'Controles ACM'!$I$50</f>
        <v>0.49789981869437372</v>
      </c>
      <c r="R185" s="162"/>
    </row>
    <row r="186" spans="2:18">
      <c r="B186" s="4" t="s">
        <v>194</v>
      </c>
      <c r="G186" s="65" t="s">
        <v>118</v>
      </c>
      <c r="I186" s="150" t="s">
        <v>203</v>
      </c>
      <c r="K186" s="22">
        <v>1785.9913255878387</v>
      </c>
      <c r="M186" s="134" t="s">
        <v>198</v>
      </c>
      <c r="O186" s="115">
        <v>302.44</v>
      </c>
      <c r="Q186" s="23">
        <f>'Controles ACM'!$I$50</f>
        <v>0.49789981869437372</v>
      </c>
      <c r="R186" s="162"/>
    </row>
    <row r="187" spans="2:18">
      <c r="B187" s="4" t="s">
        <v>175</v>
      </c>
      <c r="G187" s="65" t="s">
        <v>118</v>
      </c>
      <c r="I187" s="151" t="s">
        <v>204</v>
      </c>
      <c r="K187" s="22">
        <v>1257.1760645845227</v>
      </c>
      <c r="M187" s="134" t="s">
        <v>198</v>
      </c>
      <c r="O187" s="115">
        <v>380.67</v>
      </c>
      <c r="Q187" s="23">
        <f>'Controles ACM'!$I$50</f>
        <v>0.49789981869437372</v>
      </c>
      <c r="R187" s="162"/>
    </row>
    <row r="188" spans="2:18">
      <c r="B188" s="4" t="s">
        <v>177</v>
      </c>
      <c r="G188" s="65" t="s">
        <v>118</v>
      </c>
      <c r="I188" s="151" t="s">
        <v>204</v>
      </c>
      <c r="K188" s="22">
        <v>11892.336140610583</v>
      </c>
      <c r="M188" s="134" t="s">
        <v>198</v>
      </c>
      <c r="O188" s="115">
        <v>428.59</v>
      </c>
      <c r="Q188" s="23">
        <f>'Controles ACM'!$I$50</f>
        <v>0.49789981869437372</v>
      </c>
      <c r="R188" s="162"/>
    </row>
    <row r="189" spans="2:18">
      <c r="B189" s="4"/>
      <c r="G189" s="65" t="s">
        <v>118</v>
      </c>
      <c r="I189" s="22"/>
      <c r="K189" s="22">
        <v>0</v>
      </c>
      <c r="M189" s="134" t="s">
        <v>198</v>
      </c>
      <c r="O189" s="164"/>
      <c r="Q189" s="23"/>
      <c r="R189" s="66"/>
    </row>
    <row r="190" spans="2:18">
      <c r="B190" s="4" t="s">
        <v>169</v>
      </c>
      <c r="G190" s="65" t="s">
        <v>118</v>
      </c>
      <c r="I190" s="22"/>
      <c r="K190" s="22">
        <v>0</v>
      </c>
      <c r="M190" s="134" t="s">
        <v>198</v>
      </c>
      <c r="O190" s="164"/>
      <c r="Q190" s="23"/>
      <c r="R190" s="66"/>
    </row>
    <row r="191" spans="2:18">
      <c r="B191" s="122" t="s">
        <v>169</v>
      </c>
      <c r="G191" s="65" t="s">
        <v>118</v>
      </c>
      <c r="I191" s="22"/>
      <c r="K191" s="22">
        <v>0</v>
      </c>
      <c r="M191" s="134" t="s">
        <v>198</v>
      </c>
      <c r="O191" s="164"/>
      <c r="Q191" s="23"/>
      <c r="R191" s="66"/>
    </row>
    <row r="192" spans="2:18">
      <c r="B192" s="122"/>
      <c r="G192" s="65" t="s">
        <v>118</v>
      </c>
      <c r="I192" s="22"/>
      <c r="K192" s="22">
        <v>0</v>
      </c>
      <c r="M192" s="134"/>
      <c r="O192" s="164"/>
      <c r="Q192" s="23"/>
    </row>
    <row r="193" spans="2:17">
      <c r="B193" s="4"/>
      <c r="G193" s="65" t="s">
        <v>118</v>
      </c>
      <c r="I193" s="22"/>
      <c r="K193" s="22">
        <v>0</v>
      </c>
      <c r="M193" s="134" t="s">
        <v>198</v>
      </c>
      <c r="O193" s="164"/>
      <c r="Q193" s="23"/>
    </row>
    <row r="194" spans="2:17">
      <c r="B194" s="122"/>
      <c r="G194" s="65" t="s">
        <v>118</v>
      </c>
      <c r="I194" s="22"/>
      <c r="K194" s="22">
        <v>0</v>
      </c>
      <c r="M194" s="134" t="s">
        <v>198</v>
      </c>
      <c r="O194" s="164"/>
      <c r="Q194" s="23"/>
    </row>
    <row r="195" spans="2:17">
      <c r="B195" s="6"/>
      <c r="G195" s="65" t="s">
        <v>118</v>
      </c>
      <c r="I195" s="2"/>
      <c r="K195" s="2">
        <v>0</v>
      </c>
      <c r="M195" s="134" t="s">
        <v>198</v>
      </c>
      <c r="O195" s="164"/>
      <c r="Q195" s="23"/>
    </row>
    <row r="196" spans="2:17">
      <c r="K196" s="3"/>
      <c r="M196" s="134"/>
      <c r="O196" s="3"/>
    </row>
    <row r="200" spans="2:17">
      <c r="K200" s="120"/>
    </row>
  </sheetData>
  <conditionalFormatting sqref="D8:D9">
    <cfRule type="containsText" dxfId="15" priority="1" operator="containsText" text="niet">
      <formula>NOT(ISERROR(SEARCH("niet",D8)))</formula>
    </cfRule>
    <cfRule type="endsWith" dxfId="14" priority="2" operator="endsWith" text="Voldoet">
      <formula>RIGHT(D8,LEN("Voldoet"))="Voldoet"</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CCFFCC"/>
  </sheetPr>
  <dimension ref="B2:G23"/>
  <sheetViews>
    <sheetView showGridLines="0" zoomScale="85" zoomScaleNormal="85" workbookViewId="0">
      <pane xSplit="6" ySplit="6" topLeftCell="G7" activePane="bottomRight" state="frozen"/>
      <selection pane="topRight" activeCell="I29" sqref="I29"/>
      <selection pane="bottomLeft" activeCell="I29" sqref="I29"/>
      <selection pane="bottomRight" activeCell="G7" sqref="G7"/>
    </sheetView>
  </sheetViews>
  <sheetFormatPr defaultColWidth="9.140625" defaultRowHeight="12.75"/>
  <cols>
    <col min="1" max="1" width="4" style="65" customWidth="1"/>
    <col min="2" max="2" width="41.42578125" style="65" customWidth="1"/>
    <col min="3" max="5" width="4.5703125" style="65" customWidth="1"/>
    <col min="6" max="6" width="13.7109375" style="65" customWidth="1"/>
    <col min="7" max="7" width="45.7109375" style="65" customWidth="1"/>
    <col min="8" max="16" width="12.5703125" style="65" customWidth="1"/>
    <col min="17" max="17" width="2.7109375" style="65" customWidth="1"/>
    <col min="18" max="18" width="17.140625" style="65" customWidth="1"/>
    <col min="19" max="19" width="2.7109375" style="65" customWidth="1"/>
    <col min="20" max="20" width="13.7109375" style="65" customWidth="1"/>
    <col min="21" max="21" width="2.7109375" style="65" customWidth="1"/>
    <col min="22" max="36" width="13.7109375" style="65" customWidth="1"/>
    <col min="37" max="16384" width="9.140625" style="65"/>
  </cols>
  <sheetData>
    <row r="2" spans="2:7" s="87" customFormat="1" ht="18">
      <c r="B2" s="87" t="s">
        <v>205</v>
      </c>
    </row>
    <row r="5" spans="2:7" s="118" customFormat="1">
      <c r="B5" s="118" t="s">
        <v>206</v>
      </c>
      <c r="G5" s="118" t="s">
        <v>207</v>
      </c>
    </row>
    <row r="8" spans="2:7" s="118" customFormat="1">
      <c r="B8" s="118" t="s">
        <v>208</v>
      </c>
    </row>
    <row r="10" spans="2:7">
      <c r="B10" s="131" t="s">
        <v>209</v>
      </c>
    </row>
    <row r="12" spans="2:7">
      <c r="B12" s="86" t="s">
        <v>116</v>
      </c>
      <c r="C12" s="85"/>
      <c r="D12" s="85"/>
      <c r="E12" s="85"/>
      <c r="F12" s="85"/>
      <c r="G12" s="172" t="s">
        <v>210</v>
      </c>
    </row>
    <row r="13" spans="2:7">
      <c r="B13" s="84" t="s">
        <v>211</v>
      </c>
      <c r="G13" s="171" t="s">
        <v>210</v>
      </c>
    </row>
    <row r="14" spans="2:7">
      <c r="B14" s="84" t="s">
        <v>127</v>
      </c>
      <c r="G14" s="171" t="s">
        <v>212</v>
      </c>
    </row>
    <row r="15" spans="2:7">
      <c r="B15" s="84" t="s">
        <v>213</v>
      </c>
      <c r="G15" s="171" t="s">
        <v>212</v>
      </c>
    </row>
    <row r="16" spans="2:7">
      <c r="B16" s="84" t="s">
        <v>129</v>
      </c>
      <c r="G16" s="171" t="s">
        <v>212</v>
      </c>
    </row>
    <row r="17" spans="2:7">
      <c r="B17" s="83" t="s">
        <v>214</v>
      </c>
      <c r="C17" s="82"/>
      <c r="D17" s="82"/>
      <c r="E17" s="82"/>
      <c r="F17" s="82"/>
      <c r="G17" s="170" t="s">
        <v>212</v>
      </c>
    </row>
    <row r="19" spans="2:7">
      <c r="B19" s="86" t="s">
        <v>215</v>
      </c>
      <c r="C19" s="85"/>
      <c r="D19" s="85"/>
      <c r="E19" s="85"/>
      <c r="F19" s="85"/>
      <c r="G19" s="172" t="s">
        <v>210</v>
      </c>
    </row>
    <row r="20" spans="2:7">
      <c r="B20" s="84" t="s">
        <v>216</v>
      </c>
      <c r="G20" s="171" t="s">
        <v>217</v>
      </c>
    </row>
    <row r="21" spans="2:7">
      <c r="B21" s="83" t="s">
        <v>138</v>
      </c>
      <c r="C21" s="82"/>
      <c r="D21" s="82"/>
      <c r="E21" s="82"/>
      <c r="F21" s="82"/>
      <c r="G21" s="170" t="s">
        <v>218</v>
      </c>
    </row>
    <row r="23" spans="2:7">
      <c r="B23" s="81" t="s">
        <v>140</v>
      </c>
      <c r="C23" s="80"/>
      <c r="D23" s="80"/>
      <c r="E23" s="80"/>
      <c r="F23" s="80"/>
      <c r="G23" s="169" t="s">
        <v>219</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CCFFCC"/>
  </sheetPr>
  <dimension ref="B2:P58"/>
  <sheetViews>
    <sheetView showGridLines="0" zoomScale="85" zoomScaleNormal="85" workbookViewId="0">
      <pane xSplit="2" ySplit="6" topLeftCell="C7" activePane="bottomRight" state="frozen"/>
      <selection pane="topRight" activeCell="A11" sqref="A11:XFD11"/>
      <selection pane="bottomLeft" activeCell="A11" sqref="A11:XFD11"/>
      <selection pane="bottomRight" activeCell="C7" sqref="C7"/>
    </sheetView>
  </sheetViews>
  <sheetFormatPr defaultColWidth="9.140625" defaultRowHeight="12.75"/>
  <cols>
    <col min="1" max="1" width="4" style="65" customWidth="1"/>
    <col min="2" max="2" width="41.42578125" style="65" customWidth="1"/>
    <col min="3" max="3" width="16.85546875" style="65" bestFit="1" customWidth="1"/>
    <col min="4" max="5" width="13.7109375" style="65" customWidth="1"/>
    <col min="6" max="6" width="11" style="65" bestFit="1" customWidth="1"/>
    <col min="7" max="7" width="11.28515625" style="65" bestFit="1" customWidth="1"/>
    <col min="8" max="17" width="12.5703125" style="65" customWidth="1"/>
    <col min="18" max="18" width="2.7109375" style="65" customWidth="1"/>
    <col min="19" max="19" width="17.140625" style="65" customWidth="1"/>
    <col min="20" max="20" width="2.7109375" style="65" customWidth="1"/>
    <col min="21" max="21" width="13.7109375" style="65" customWidth="1"/>
    <col min="22" max="22" width="2.7109375" style="65" customWidth="1"/>
    <col min="23" max="37" width="13.7109375" style="65" customWidth="1"/>
    <col min="38" max="16384" width="9.140625" style="65"/>
  </cols>
  <sheetData>
    <row r="2" spans="2:16" s="87" customFormat="1" ht="18">
      <c r="B2" s="87" t="s">
        <v>220</v>
      </c>
    </row>
    <row r="4" spans="2:16">
      <c r="C4" s="79"/>
    </row>
    <row r="5" spans="2:16" s="118" customFormat="1">
      <c r="B5" s="118" t="s">
        <v>206</v>
      </c>
      <c r="C5" s="118" t="s">
        <v>221</v>
      </c>
      <c r="D5" s="118" t="s">
        <v>222</v>
      </c>
      <c r="E5" s="118" t="s">
        <v>223</v>
      </c>
      <c r="F5" s="118" t="s">
        <v>224</v>
      </c>
      <c r="G5" s="118" t="s">
        <v>225</v>
      </c>
    </row>
    <row r="8" spans="2:16" s="118" customFormat="1">
      <c r="B8" s="118" t="s">
        <v>226</v>
      </c>
    </row>
    <row r="10" spans="2:16">
      <c r="B10" s="131" t="s">
        <v>226</v>
      </c>
    </row>
    <row r="11" spans="2:16">
      <c r="B11" s="72" t="str">
        <f>Tarievenvoorstel!B147</f>
        <v>EAV t/m 1*6A (per aansluiting)</v>
      </c>
      <c r="C11" s="71">
        <f>Tarievenvoorstel!O147</f>
        <v>630.29999999999995</v>
      </c>
      <c r="D11" s="78">
        <v>239.78414777169664</v>
      </c>
      <c r="E11" s="78">
        <v>169.34636434714616</v>
      </c>
      <c r="F11" s="78">
        <v>221.16948788115715</v>
      </c>
      <c r="G11" s="77">
        <f>C11-D11-E11-F11</f>
        <v>0</v>
      </c>
      <c r="N11" s="23"/>
      <c r="O11" s="23"/>
      <c r="P11" s="23"/>
    </row>
    <row r="12" spans="2:16">
      <c r="B12" s="70" t="str">
        <f>Tarievenvoorstel!B150</f>
        <v>&gt; 1*6A t/m 3*25A</v>
      </c>
      <c r="C12" s="69">
        <f>Tarievenvoorstel!O150</f>
        <v>1214.24</v>
      </c>
      <c r="D12" s="76">
        <v>365.1881624144483</v>
      </c>
      <c r="E12" s="76">
        <v>242.85024000590329</v>
      </c>
      <c r="F12" s="76">
        <v>606.20159757964836</v>
      </c>
      <c r="G12" s="75">
        <f t="shared" ref="G12:G36" si="0">C12-D12-E12-F12</f>
        <v>0</v>
      </c>
      <c r="I12" s="168"/>
      <c r="N12" s="23"/>
      <c r="O12" s="23"/>
      <c r="P12" s="23"/>
    </row>
    <row r="13" spans="2:16">
      <c r="B13" s="70" t="str">
        <f>Tarievenvoorstel!B151</f>
        <v>&gt; 3*25A t/m 3*35A</v>
      </c>
      <c r="C13" s="69">
        <f>Tarievenvoorstel!O151</f>
        <v>1647.36</v>
      </c>
      <c r="D13" s="76">
        <v>494.21023999564881</v>
      </c>
      <c r="E13" s="76">
        <v>412.71919829215562</v>
      </c>
      <c r="F13" s="76">
        <v>740.43056171219564</v>
      </c>
      <c r="G13" s="75">
        <f t="shared" si="0"/>
        <v>0</v>
      </c>
      <c r="I13" s="168"/>
      <c r="N13" s="23"/>
      <c r="O13" s="23"/>
      <c r="P13" s="23"/>
    </row>
    <row r="14" spans="2:16">
      <c r="B14" s="70" t="str">
        <f>Tarievenvoorstel!B152</f>
        <v>&gt; 3*35A t/m 3*63A</v>
      </c>
      <c r="C14" s="69">
        <f>Tarievenvoorstel!O152</f>
        <v>1672.22</v>
      </c>
      <c r="D14" s="76">
        <v>501.67160001339545</v>
      </c>
      <c r="E14" s="76">
        <v>418.79140176149497</v>
      </c>
      <c r="F14" s="76">
        <v>751.75699822510967</v>
      </c>
      <c r="G14" s="75">
        <f>C14-D14-E14-F14</f>
        <v>0</v>
      </c>
      <c r="I14" s="168"/>
      <c r="N14" s="23"/>
      <c r="O14" s="23"/>
      <c r="P14" s="23"/>
    </row>
    <row r="15" spans="2:16">
      <c r="B15" s="70" t="str">
        <f>Tarievenvoorstel!B153</f>
        <v>&gt; 3*63A t/m 3*80A</v>
      </c>
      <c r="C15" s="69">
        <f>Tarievenvoorstel!O153</f>
        <v>1850.86</v>
      </c>
      <c r="D15" s="76">
        <v>555.26360001210253</v>
      </c>
      <c r="E15" s="76">
        <v>463.5354017730175</v>
      </c>
      <c r="F15" s="76">
        <v>832.06099821487999</v>
      </c>
      <c r="G15" s="75">
        <f t="shared" si="0"/>
        <v>0</v>
      </c>
      <c r="I15" s="168"/>
      <c r="N15" s="23"/>
      <c r="O15" s="23"/>
      <c r="P15" s="23"/>
    </row>
    <row r="16" spans="2:16">
      <c r="B16" s="70" t="str">
        <f>Tarievenvoorstel!B154</f>
        <v/>
      </c>
      <c r="C16" s="69">
        <f>Tarievenvoorstel!O154</f>
        <v>0</v>
      </c>
      <c r="D16" s="76"/>
      <c r="E16" s="76"/>
      <c r="F16" s="76"/>
      <c r="G16" s="75">
        <f t="shared" si="0"/>
        <v>0</v>
      </c>
    </row>
    <row r="17" spans="2:16">
      <c r="B17" s="70" t="str">
        <f>Tarievenvoorstel!B155</f>
        <v/>
      </c>
      <c r="C17" s="69">
        <f>Tarievenvoorstel!O155</f>
        <v>0</v>
      </c>
      <c r="D17" s="76"/>
      <c r="E17" s="76"/>
      <c r="F17" s="76"/>
      <c r="G17" s="75">
        <f t="shared" si="0"/>
        <v>0</v>
      </c>
    </row>
    <row r="18" spans="2:16">
      <c r="B18" s="70" t="str">
        <f>Tarievenvoorstel!B156</f>
        <v/>
      </c>
      <c r="C18" s="69">
        <f>Tarievenvoorstel!O156</f>
        <v>0</v>
      </c>
      <c r="D18" s="76"/>
      <c r="E18" s="76"/>
      <c r="F18" s="76"/>
      <c r="G18" s="75">
        <f t="shared" si="0"/>
        <v>0</v>
      </c>
    </row>
    <row r="19" spans="2:16">
      <c r="B19" s="70"/>
      <c r="C19" s="69"/>
      <c r="D19" s="76"/>
      <c r="E19" s="76"/>
      <c r="F19" s="76"/>
      <c r="G19" s="75"/>
    </row>
    <row r="20" spans="2:16">
      <c r="B20" s="70"/>
      <c r="C20" s="69"/>
      <c r="D20" s="76"/>
      <c r="E20" s="76"/>
      <c r="F20" s="76"/>
      <c r="G20" s="75"/>
      <c r="N20" s="160"/>
    </row>
    <row r="21" spans="2:16">
      <c r="B21" s="70" t="str">
        <f>Tarievenvoorstel!B159</f>
        <v>&gt; 3*80 A t/m 3*125 A</v>
      </c>
      <c r="C21" s="69">
        <f>Tarievenvoorstel!O159</f>
        <v>5295.64</v>
      </c>
      <c r="D21" s="76">
        <v>1399.9956212063075</v>
      </c>
      <c r="E21" s="76">
        <v>1866.6442484825232</v>
      </c>
      <c r="F21" s="76">
        <v>2029</v>
      </c>
      <c r="G21" s="75">
        <f t="shared" si="0"/>
        <v>1.3031116964157263E-4</v>
      </c>
      <c r="I21" s="168"/>
      <c r="J21" s="168"/>
      <c r="K21" s="168"/>
      <c r="L21" s="168"/>
      <c r="N21" s="160"/>
      <c r="O21" s="23"/>
      <c r="P21" s="23"/>
    </row>
    <row r="22" spans="2:16">
      <c r="B22" s="70" t="str">
        <f>Tarievenvoorstel!B160</f>
        <v>&gt; 3*125 A t/m 175 kVA</v>
      </c>
      <c r="C22" s="69">
        <f>Tarievenvoorstel!O160</f>
        <v>6528.02</v>
      </c>
      <c r="D22" s="76">
        <v>1888.7274863542002</v>
      </c>
      <c r="E22" s="76">
        <v>2518.2933151389334</v>
      </c>
      <c r="F22" s="76">
        <v>2121</v>
      </c>
      <c r="G22" s="75">
        <f t="shared" si="0"/>
        <v>-8.0149313362198882E-4</v>
      </c>
      <c r="I22" s="168"/>
      <c r="J22" s="168"/>
      <c r="K22" s="168"/>
      <c r="L22" s="168"/>
      <c r="N22" s="160"/>
      <c r="O22" s="23"/>
      <c r="P22" s="23"/>
    </row>
    <row r="23" spans="2:16">
      <c r="B23" s="70" t="str">
        <f>Tarievenvoorstel!B161</f>
        <v>&gt; 175 kVA t/m 630 kVA</v>
      </c>
      <c r="C23" s="69">
        <f>Tarievenvoorstel!O161</f>
        <v>25059.08</v>
      </c>
      <c r="D23" s="76">
        <v>2872.8900839355456</v>
      </c>
      <c r="E23" s="76">
        <v>18386.689916064453</v>
      </c>
      <c r="F23" s="76">
        <v>3799.4999999999995</v>
      </c>
      <c r="G23" s="75">
        <f t="shared" si="0"/>
        <v>4.0927261579781771E-12</v>
      </c>
      <c r="I23" s="168"/>
      <c r="J23" s="168"/>
      <c r="K23" s="168"/>
      <c r="L23" s="168"/>
      <c r="N23" s="160"/>
      <c r="O23" s="23"/>
      <c r="P23" s="23"/>
    </row>
    <row r="24" spans="2:16">
      <c r="B24" s="70" t="str">
        <f>Tarievenvoorstel!B162</f>
        <v>&gt; 630 kVA t/m 1.000 kVA</v>
      </c>
      <c r="C24" s="69">
        <f>Tarievenvoorstel!O162</f>
        <v>26928.5</v>
      </c>
      <c r="D24" s="76">
        <v>3011.8814432873651</v>
      </c>
      <c r="E24" s="76">
        <v>20008.118556712638</v>
      </c>
      <c r="F24" s="76">
        <v>3908.5</v>
      </c>
      <c r="G24" s="75">
        <f t="shared" si="0"/>
        <v>-3.637978807091713E-12</v>
      </c>
      <c r="I24" s="168"/>
      <c r="J24" s="168"/>
      <c r="K24" s="168"/>
      <c r="L24" s="168"/>
      <c r="N24" s="160"/>
      <c r="O24" s="23"/>
      <c r="P24" s="23"/>
    </row>
    <row r="25" spans="2:16">
      <c r="B25" s="70" t="str">
        <f>Tarievenvoorstel!B163</f>
        <v>&gt; 1.000 kVA t/m 1.750 kVA</v>
      </c>
      <c r="C25" s="69">
        <f>Tarievenvoorstel!O163</f>
        <v>75470.09</v>
      </c>
      <c r="D25" s="76">
        <v>7152.3764889105723</v>
      </c>
      <c r="E25" s="76">
        <v>60756.713511089416</v>
      </c>
      <c r="F25" s="76">
        <v>7561</v>
      </c>
      <c r="G25" s="75">
        <f t="shared" si="0"/>
        <v>1.4551915228366852E-11</v>
      </c>
      <c r="I25" s="168"/>
      <c r="J25" s="168"/>
      <c r="K25" s="168"/>
      <c r="L25" s="168"/>
      <c r="N25" s="160"/>
      <c r="O25" s="23"/>
      <c r="P25" s="23"/>
    </row>
    <row r="26" spans="2:16">
      <c r="B26" s="70" t="str">
        <f>Tarievenvoorstel!B164</f>
        <v>&gt; 1.750 kVA t/m 5.000 kVA</v>
      </c>
      <c r="C26" s="69">
        <f>Tarievenvoorstel!O164</f>
        <v>245223.9</v>
      </c>
      <c r="D26" s="76">
        <v>168362.54345728364</v>
      </c>
      <c r="E26" s="76">
        <v>67344.606542716356</v>
      </c>
      <c r="F26" s="76">
        <v>9516.75</v>
      </c>
      <c r="G26" s="75">
        <f t="shared" si="0"/>
        <v>0</v>
      </c>
      <c r="I26" s="168"/>
      <c r="J26" s="168"/>
      <c r="K26" s="168"/>
      <c r="L26" s="168"/>
      <c r="N26" s="160"/>
      <c r="O26" s="23"/>
      <c r="P26" s="23"/>
    </row>
    <row r="27" spans="2:16">
      <c r="B27" s="70" t="str">
        <f>Tarievenvoorstel!B165</f>
        <v>&gt; 5.000 kVA t/m 10.000 kVA</v>
      </c>
      <c r="C27" s="69">
        <f>Tarievenvoorstel!O165</f>
        <v>328113.8</v>
      </c>
      <c r="D27" s="76">
        <v>226714.28625874265</v>
      </c>
      <c r="E27" s="76">
        <v>90684.764796632211</v>
      </c>
      <c r="F27" s="76">
        <v>10714.75</v>
      </c>
      <c r="G27" s="75">
        <f t="shared" si="0"/>
        <v>-1.0553748725214973E-3</v>
      </c>
      <c r="I27" s="168"/>
      <c r="J27" s="168"/>
      <c r="K27" s="168"/>
      <c r="L27" s="168"/>
      <c r="N27" s="160"/>
      <c r="O27" s="23"/>
      <c r="P27" s="23"/>
    </row>
    <row r="28" spans="2:16">
      <c r="B28" s="70">
        <f>Tarievenvoorstel!B166</f>
        <v>0</v>
      </c>
      <c r="C28" s="69">
        <f>Tarievenvoorstel!O166</f>
        <v>0</v>
      </c>
      <c r="D28" s="76"/>
      <c r="E28" s="76"/>
      <c r="F28" s="76"/>
      <c r="G28" s="75">
        <f t="shared" si="0"/>
        <v>0</v>
      </c>
    </row>
    <row r="29" spans="2:16">
      <c r="B29" s="70" t="str">
        <f>Tarievenvoorstel!B167</f>
        <v/>
      </c>
      <c r="C29" s="69">
        <f>Tarievenvoorstel!O167</f>
        <v>0</v>
      </c>
      <c r="D29" s="76"/>
      <c r="E29" s="76"/>
      <c r="F29" s="76"/>
      <c r="G29" s="75">
        <f t="shared" si="0"/>
        <v>0</v>
      </c>
    </row>
    <row r="30" spans="2:16">
      <c r="B30" s="70" t="str">
        <f>Tarievenvoorstel!B168</f>
        <v/>
      </c>
      <c r="C30" s="69">
        <f>Tarievenvoorstel!O168</f>
        <v>0</v>
      </c>
      <c r="D30" s="76"/>
      <c r="E30" s="76"/>
      <c r="F30" s="76"/>
      <c r="G30" s="75">
        <f t="shared" si="0"/>
        <v>0</v>
      </c>
    </row>
    <row r="31" spans="2:16">
      <c r="B31" s="70" t="str">
        <f>Tarievenvoorstel!B169</f>
        <v/>
      </c>
      <c r="C31" s="69">
        <f>Tarievenvoorstel!O169</f>
        <v>0</v>
      </c>
      <c r="D31" s="76"/>
      <c r="E31" s="76"/>
      <c r="F31" s="76"/>
      <c r="G31" s="75">
        <f t="shared" si="0"/>
        <v>0</v>
      </c>
    </row>
    <row r="32" spans="2:16">
      <c r="B32" s="70" t="str">
        <f>Tarievenvoorstel!B170</f>
        <v/>
      </c>
      <c r="C32" s="69">
        <f>Tarievenvoorstel!O170</f>
        <v>0</v>
      </c>
      <c r="D32" s="76"/>
      <c r="E32" s="76"/>
      <c r="F32" s="76"/>
      <c r="G32" s="75">
        <f t="shared" si="0"/>
        <v>0</v>
      </c>
    </row>
    <row r="33" spans="2:7">
      <c r="B33" s="70" t="str">
        <f>Tarievenvoorstel!B171</f>
        <v/>
      </c>
      <c r="C33" s="69">
        <f>Tarievenvoorstel!O171</f>
        <v>0</v>
      </c>
      <c r="D33" s="76"/>
      <c r="E33" s="76"/>
      <c r="F33" s="76"/>
      <c r="G33" s="75">
        <f t="shared" si="0"/>
        <v>0</v>
      </c>
    </row>
    <row r="34" spans="2:7">
      <c r="B34" s="70" t="str">
        <f>Tarievenvoorstel!B172</f>
        <v/>
      </c>
      <c r="C34" s="69">
        <f>Tarievenvoorstel!O172</f>
        <v>0</v>
      </c>
      <c r="D34" s="76"/>
      <c r="E34" s="76"/>
      <c r="F34" s="76"/>
      <c r="G34" s="75">
        <f t="shared" si="0"/>
        <v>0</v>
      </c>
    </row>
    <row r="35" spans="2:7">
      <c r="B35" s="70" t="str">
        <f>Tarievenvoorstel!B173</f>
        <v/>
      </c>
      <c r="C35" s="69">
        <f>Tarievenvoorstel!O173</f>
        <v>0</v>
      </c>
      <c r="D35" s="76"/>
      <c r="E35" s="76"/>
      <c r="F35" s="76"/>
      <c r="G35" s="75">
        <f t="shared" si="0"/>
        <v>0</v>
      </c>
    </row>
    <row r="36" spans="2:7">
      <c r="B36" s="68" t="str">
        <f>Tarievenvoorstel!B174</f>
        <v/>
      </c>
      <c r="C36" s="67">
        <f>Tarievenvoorstel!O174</f>
        <v>0</v>
      </c>
      <c r="D36" s="74"/>
      <c r="E36" s="74"/>
      <c r="F36" s="74"/>
      <c r="G36" s="73">
        <f t="shared" si="0"/>
        <v>0</v>
      </c>
    </row>
    <row r="38" spans="2:7" s="118" customFormat="1">
      <c r="B38" s="118" t="s">
        <v>227</v>
      </c>
    </row>
    <row r="40" spans="2:7">
      <c r="B40" s="131" t="s">
        <v>227</v>
      </c>
    </row>
    <row r="41" spans="2:7">
      <c r="B41" s="72" t="str">
        <f>Tarievenvoorstel!B177</f>
        <v xml:space="preserve">t/m 1*6A </v>
      </c>
      <c r="C41" s="71">
        <f>Tarievenvoorstel!O177</f>
        <v>32.74</v>
      </c>
      <c r="D41" s="78"/>
      <c r="E41" s="78"/>
      <c r="F41" s="78">
        <v>32.74</v>
      </c>
      <c r="G41" s="77">
        <f t="shared" ref="G41:G58" si="1">C41-D41-E41-F41</f>
        <v>0</v>
      </c>
    </row>
    <row r="42" spans="2:7">
      <c r="B42" s="70" t="str">
        <f>Tarievenvoorstel!B178</f>
        <v>&gt; 1*6A t/m 3*25A</v>
      </c>
      <c r="C42" s="69">
        <f>Tarievenvoorstel!O178</f>
        <v>54.81</v>
      </c>
      <c r="D42" s="76"/>
      <c r="E42" s="76"/>
      <c r="F42" s="76">
        <v>54.81</v>
      </c>
      <c r="G42" s="75">
        <f t="shared" si="1"/>
        <v>0</v>
      </c>
    </row>
    <row r="43" spans="2:7">
      <c r="B43" s="70" t="str">
        <f>Tarievenvoorstel!B179</f>
        <v>&gt; 3*25A t/m 3*35A</v>
      </c>
      <c r="C43" s="69">
        <f>Tarievenvoorstel!O179</f>
        <v>59.81</v>
      </c>
      <c r="D43" s="76"/>
      <c r="E43" s="76"/>
      <c r="F43" s="76">
        <v>59.81</v>
      </c>
      <c r="G43" s="75">
        <f t="shared" si="1"/>
        <v>0</v>
      </c>
    </row>
    <row r="44" spans="2:7">
      <c r="B44" s="70" t="str">
        <f>Tarievenvoorstel!B180</f>
        <v>&gt; 3*35A t/m 3*63A</v>
      </c>
      <c r="C44" s="69">
        <f>Tarievenvoorstel!O180</f>
        <v>60.58</v>
      </c>
      <c r="D44" s="76"/>
      <c r="E44" s="76"/>
      <c r="F44" s="76">
        <v>60.58</v>
      </c>
      <c r="G44" s="75">
        <f t="shared" si="1"/>
        <v>0</v>
      </c>
    </row>
    <row r="45" spans="2:7">
      <c r="B45" s="70" t="str">
        <f>Tarievenvoorstel!B181</f>
        <v>&gt; 3*63A t/m 3*80A</v>
      </c>
      <c r="C45" s="69">
        <f>Tarievenvoorstel!O181</f>
        <v>64.33</v>
      </c>
      <c r="D45" s="76"/>
      <c r="E45" s="76"/>
      <c r="F45" s="76">
        <v>64.33</v>
      </c>
      <c r="G45" s="75">
        <f t="shared" si="1"/>
        <v>0</v>
      </c>
    </row>
    <row r="46" spans="2:7">
      <c r="B46" s="70" t="str">
        <f>Tarievenvoorstel!B182</f>
        <v>&gt; 3*80 A t/m 3*125 A</v>
      </c>
      <c r="C46" s="69">
        <f>Tarievenvoorstel!O182</f>
        <v>81.16</v>
      </c>
      <c r="D46" s="76"/>
      <c r="E46" s="76"/>
      <c r="F46" s="76">
        <v>81.16</v>
      </c>
      <c r="G46" s="75">
        <f t="shared" si="1"/>
        <v>0</v>
      </c>
    </row>
    <row r="47" spans="2:7">
      <c r="B47" s="70" t="str">
        <f>Tarievenvoorstel!B183</f>
        <v>&gt; 3*125 A t/m 175 kVA</v>
      </c>
      <c r="C47" s="69">
        <f>Tarievenvoorstel!O183</f>
        <v>84.84</v>
      </c>
      <c r="D47" s="76"/>
      <c r="E47" s="76"/>
      <c r="F47" s="76">
        <v>84.84</v>
      </c>
      <c r="G47" s="75">
        <f t="shared" si="1"/>
        <v>0</v>
      </c>
    </row>
    <row r="48" spans="2:7">
      <c r="B48" s="70" t="str">
        <f>Tarievenvoorstel!B184</f>
        <v>&gt; 175 kVA t/m 630 kVA</v>
      </c>
      <c r="C48" s="69">
        <f>Tarievenvoorstel!O184</f>
        <v>151.97999999999999</v>
      </c>
      <c r="D48" s="76"/>
      <c r="E48" s="76"/>
      <c r="F48" s="76">
        <v>151.97999999999999</v>
      </c>
      <c r="G48" s="75">
        <f t="shared" si="1"/>
        <v>0</v>
      </c>
    </row>
    <row r="49" spans="2:7">
      <c r="B49" s="70" t="str">
        <f>Tarievenvoorstel!B185</f>
        <v>&gt; 630 kVA t/m 1.000 kVA</v>
      </c>
      <c r="C49" s="69">
        <f>Tarievenvoorstel!O185</f>
        <v>156.34</v>
      </c>
      <c r="D49" s="76"/>
      <c r="E49" s="76"/>
      <c r="F49" s="76">
        <v>156.34</v>
      </c>
      <c r="G49" s="75">
        <f t="shared" si="1"/>
        <v>0</v>
      </c>
    </row>
    <row r="50" spans="2:7">
      <c r="B50" s="70" t="str">
        <f>Tarievenvoorstel!B186</f>
        <v>&gt; 1.000 kVA t/m 1.750 kVA</v>
      </c>
      <c r="C50" s="69">
        <f>Tarievenvoorstel!O186</f>
        <v>302.44</v>
      </c>
      <c r="D50" s="76"/>
      <c r="E50" s="76"/>
      <c r="F50" s="76">
        <v>302.44</v>
      </c>
      <c r="G50" s="75">
        <f t="shared" si="1"/>
        <v>0</v>
      </c>
    </row>
    <row r="51" spans="2:7">
      <c r="B51" s="70" t="str">
        <f>Tarievenvoorstel!B187</f>
        <v>&gt; 1.750 kVA t/m 5.000 kVA</v>
      </c>
      <c r="C51" s="69">
        <f>Tarievenvoorstel!O187</f>
        <v>380.67</v>
      </c>
      <c r="D51" s="76"/>
      <c r="E51" s="76"/>
      <c r="F51" s="76">
        <v>380.67</v>
      </c>
      <c r="G51" s="75">
        <f t="shared" si="1"/>
        <v>0</v>
      </c>
    </row>
    <row r="52" spans="2:7">
      <c r="B52" s="70" t="str">
        <f>Tarievenvoorstel!B188</f>
        <v>&gt; 5.000 kVA t/m 10.000 kVA</v>
      </c>
      <c r="C52" s="69">
        <f>Tarievenvoorstel!O188</f>
        <v>428.59</v>
      </c>
      <c r="D52" s="76"/>
      <c r="E52" s="76"/>
      <c r="F52" s="76">
        <v>428.59</v>
      </c>
      <c r="G52" s="75">
        <f t="shared" si="1"/>
        <v>0</v>
      </c>
    </row>
    <row r="53" spans="2:7">
      <c r="B53" s="70">
        <f>Tarievenvoorstel!B189</f>
        <v>0</v>
      </c>
      <c r="C53" s="69">
        <f>Tarievenvoorstel!O189</f>
        <v>0</v>
      </c>
      <c r="D53" s="76"/>
      <c r="E53" s="76"/>
      <c r="F53" s="76"/>
      <c r="G53" s="75">
        <f t="shared" si="1"/>
        <v>0</v>
      </c>
    </row>
    <row r="54" spans="2:7">
      <c r="B54" s="70" t="str">
        <f>Tarievenvoorstel!B190</f>
        <v/>
      </c>
      <c r="C54" s="69">
        <f>Tarievenvoorstel!O190</f>
        <v>0</v>
      </c>
      <c r="D54" s="76"/>
      <c r="E54" s="76"/>
      <c r="F54" s="76"/>
      <c r="G54" s="75">
        <f t="shared" si="1"/>
        <v>0</v>
      </c>
    </row>
    <row r="55" spans="2:7">
      <c r="B55" s="70" t="str">
        <f>Tarievenvoorstel!B191</f>
        <v/>
      </c>
      <c r="C55" s="69">
        <f>Tarievenvoorstel!O191</f>
        <v>0</v>
      </c>
      <c r="D55" s="76"/>
      <c r="E55" s="76"/>
      <c r="F55" s="76"/>
      <c r="G55" s="75">
        <f t="shared" si="1"/>
        <v>0</v>
      </c>
    </row>
    <row r="56" spans="2:7">
      <c r="B56" s="70">
        <f>Tarievenvoorstel!B192</f>
        <v>0</v>
      </c>
      <c r="C56" s="69">
        <f>Tarievenvoorstel!O193</f>
        <v>0</v>
      </c>
      <c r="D56" s="76"/>
      <c r="E56" s="76"/>
      <c r="F56" s="76"/>
      <c r="G56" s="75">
        <f t="shared" si="1"/>
        <v>0</v>
      </c>
    </row>
    <row r="57" spans="2:7">
      <c r="B57" s="70">
        <f>Tarievenvoorstel!B193</f>
        <v>0</v>
      </c>
      <c r="C57" s="69">
        <f>Tarievenvoorstel!O194</f>
        <v>0</v>
      </c>
      <c r="D57" s="76"/>
      <c r="E57" s="76"/>
      <c r="F57" s="76"/>
      <c r="G57" s="75">
        <f t="shared" si="1"/>
        <v>0</v>
      </c>
    </row>
    <row r="58" spans="2:7">
      <c r="B58" s="70">
        <f>Tarievenvoorstel!B194</f>
        <v>0</v>
      </c>
      <c r="C58" s="67">
        <f>Tarievenvoorstel!O195</f>
        <v>0</v>
      </c>
      <c r="D58" s="74"/>
      <c r="E58" s="74"/>
      <c r="F58" s="74"/>
      <c r="G58" s="73">
        <f t="shared" si="1"/>
        <v>0</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0" tint="-4.9989318521683403E-2"/>
  </sheetPr>
  <dimension ref="A1"/>
  <sheetViews>
    <sheetView showGridLines="0" zoomScale="85" zoomScaleNormal="85" workbookViewId="0"/>
  </sheetViews>
  <sheetFormatPr defaultColWidth="9.140625" defaultRowHeight="12.75"/>
  <cols>
    <col min="1" max="16384" width="9.140625" style="133"/>
  </cols>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j3c504f879c44879af5a0eca98c44af3 xmlns="b5bd485c-512e-407d-a6ea-42f029331c51">
      <Terms xmlns="http://schemas.microsoft.com/office/infopath/2007/PartnerControls"/>
    </j3c504f879c44879af5a0eca98c44af3>
    <h1845a6a99cf4df984d158b50ac94251 xmlns="b5bd485c-512e-407d-a6ea-42f029331c51">
      <Terms xmlns="http://schemas.microsoft.com/office/infopath/2007/PartnerControls"/>
    </h1845a6a99cf4df984d158b50ac94251>
    <oec226ff7b0649b1a381986076f21f40 xmlns="b5bd485c-512e-407d-a6ea-42f029331c51">
      <Terms xmlns="http://schemas.microsoft.com/office/infopath/2007/PartnerControls"/>
    </oec226ff7b0649b1a381986076f21f40>
    <TaxKeywordTaxHTField xmlns="b5bd485c-512e-407d-a6ea-42f029331c51">
      <Terms xmlns="http://schemas.microsoft.com/office/infopath/2007/PartnerControls"/>
    </TaxKeywordTaxHTField>
    <nebeaeaf2a114e259f3c847eeaed1a9a xmlns="b5bd485c-512e-407d-a6ea-42f029331c51">
      <Terms xmlns="http://schemas.microsoft.com/office/infopath/2007/PartnerControls">
        <TermInfo xmlns="http://schemas.microsoft.com/office/infopath/2007/PartnerControls">
          <TermName xmlns="http://schemas.microsoft.com/office/infopath/2007/PartnerControls">Actief</TermName>
          <TermId xmlns="http://schemas.microsoft.com/office/infopath/2007/PartnerControls">daf86166-a937-43c2-91a7-afc7697ebaa9</TermId>
        </TermInfo>
      </Terms>
    </nebeaeaf2a114e259f3c847eeaed1a9a>
    <TaxCatchAll xmlns="b5bd485c-512e-407d-a6ea-42f029331c51">
      <Value>2</Value>
    </TaxCatchAll>
    <_dlc_DocId xmlns="b4bd75fb-20a7-4f5e-8cd2-1196e2a15875">STT-ER001-1375655646-65111</_dlc_DocId>
    <_dlc_DocIdUrl xmlns="b4bd75fb-20a7-4f5e-8cd2-1196e2a15875">
      <Url>https://stedingroep.sharepoint.com/teams/stt-er001/_layouts/15/DocIdRedir.aspx?ID=STT-ER001-1375655646-65111</Url>
      <Description>STT-ER001-1375655646-65111</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Stedin Document" ma:contentTypeID="0x01010050A0D7467D640B4A90298761CEAB2DBF0009A666F5857AC544A6F39DE63DB594B7" ma:contentTypeVersion="25" ma:contentTypeDescription="" ma:contentTypeScope="" ma:versionID="ebf9ddc3910bb5638992d4a84b6056c1">
  <xsd:schema xmlns:xsd="http://www.w3.org/2001/XMLSchema" xmlns:xs="http://www.w3.org/2001/XMLSchema" xmlns:p="http://schemas.microsoft.com/office/2006/metadata/properties" xmlns:ns2="b5bd485c-512e-407d-a6ea-42f029331c51" xmlns:ns3="b4bd75fb-20a7-4f5e-8cd2-1196e2a15875" xmlns:ns4="68e89773-518a-472d-9e81-66c6dcb47e4d" targetNamespace="http://schemas.microsoft.com/office/2006/metadata/properties" ma:root="true" ma:fieldsID="620009eb8e816c40d43657674e9aa64c" ns2:_="" ns3:_="" ns4:_="">
    <xsd:import namespace="b5bd485c-512e-407d-a6ea-42f029331c51"/>
    <xsd:import namespace="b4bd75fb-20a7-4f5e-8cd2-1196e2a15875"/>
    <xsd:import namespace="68e89773-518a-472d-9e81-66c6dcb47e4d"/>
    <xsd:element name="properties">
      <xsd:complexType>
        <xsd:sequence>
          <xsd:element name="documentManagement">
            <xsd:complexType>
              <xsd:all>
                <xsd:element ref="ns2:TaxCatchAll" minOccurs="0"/>
                <xsd:element ref="ns2:TaxCatchAllLabel" minOccurs="0"/>
                <xsd:element ref="ns2:TaxKeywordTaxHTField" minOccurs="0"/>
                <xsd:element ref="ns2:j3c504f879c44879af5a0eca98c44af3" minOccurs="0"/>
                <xsd:element ref="ns2:h1845a6a99cf4df984d158b50ac94251" minOccurs="0"/>
                <xsd:element ref="ns3:_dlc_DocId" minOccurs="0"/>
                <xsd:element ref="ns3:_dlc_DocIdUrl" minOccurs="0"/>
                <xsd:element ref="ns3:_dlc_DocIdPersistId" minOccurs="0"/>
                <xsd:element ref="ns2:nebeaeaf2a114e259f3c847eeaed1a9a" minOccurs="0"/>
                <xsd:element ref="ns2:oec226ff7b0649b1a381986076f21f40" minOccurs="0"/>
                <xsd:element ref="ns3:SharedWithUsers" minOccurs="0"/>
                <xsd:element ref="ns3:SharedWithDetails"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bd485c-512e-407d-a6ea-42f029331c5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f868f704-2be0-4be8-8d71-e7c25a4f692a}" ma:internalName="TaxCatchAll" ma:showField="CatchAllData" ma:web="b4bd75fb-20a7-4f5e-8cd2-1196e2a15875">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f868f704-2be0-4be8-8d71-e7c25a4f692a}" ma:internalName="TaxCatchAllLabel" ma:readOnly="true" ma:showField="CatchAllDataLabel" ma:web="b4bd75fb-20a7-4f5e-8cd2-1196e2a15875">
      <xsd:complexType>
        <xsd:complexContent>
          <xsd:extension base="dms:MultiChoiceLookup">
            <xsd:sequence>
              <xsd:element name="Value" type="dms:Lookup" maxOccurs="unbounded" minOccurs="0" nillable="true"/>
            </xsd:sequence>
          </xsd:extension>
        </xsd:complexContent>
      </xsd:complexType>
    </xsd:element>
    <xsd:element name="TaxKeywordTaxHTField" ma:index="10" nillable="true" ma:taxonomy="true" ma:internalName="TaxKeywordTaxHTField" ma:taxonomyFieldName="TaxKeyword" ma:displayName="Tags" ma:fieldId="{23f27201-bee3-471e-b2e7-b64fd8b7ca38}" ma:taxonomyMulti="true" ma:sspId="604cbdeb-6728-4034-97dc-7aa7c91a6516" ma:termSetId="00000000-0000-0000-0000-000000000000" ma:anchorId="00000000-0000-0000-0000-000000000000" ma:open="true" ma:isKeyword="true">
      <xsd:complexType>
        <xsd:sequence>
          <xsd:element ref="pc:Terms" minOccurs="0" maxOccurs="1"/>
        </xsd:sequence>
      </xsd:complexType>
    </xsd:element>
    <xsd:element name="j3c504f879c44879af5a0eca98c44af3" ma:index="12" nillable="true" ma:taxonomy="true" ma:internalName="j3c504f879c44879af5a0eca98c44af3" ma:taxonomyFieldName="DocumentsoortSTD" ma:displayName="Documentsoort" ma:indexed="true" ma:readOnly="false" ma:default="" ma:fieldId="{33c504f8-79c4-4879-af5a-0eca98c44af3}" ma:sspId="604cbdeb-6728-4034-97dc-7aa7c91a6516" ma:termSetId="c1637769-c6cc-4185-8151-08b503c1cf14" ma:anchorId="00000000-0000-0000-0000-000000000000" ma:open="false" ma:isKeyword="false">
      <xsd:complexType>
        <xsd:sequence>
          <xsd:element ref="pc:Terms" minOccurs="0" maxOccurs="1"/>
        </xsd:sequence>
      </xsd:complexType>
    </xsd:element>
    <xsd:element name="h1845a6a99cf4df984d158b50ac94251" ma:index="14" nillable="true" ma:taxonomy="true" ma:internalName="h1845a6a99cf4df984d158b50ac94251" ma:taxonomyFieldName="Onderwerp_x002f_ThemaSTD" ma:displayName="Onderwerp" ma:indexed="true" ma:readOnly="false" ma:default="" ma:fieldId="{11845a6a-99cf-4df9-84d1-58b50ac94251}" ma:sspId="604cbdeb-6728-4034-97dc-7aa7c91a6516" ma:termSetId="d8a946e3-8f4f-4667-946f-705c596cde1f" ma:anchorId="00000000-0000-0000-0000-000000000000" ma:open="false" ma:isKeyword="false">
      <xsd:complexType>
        <xsd:sequence>
          <xsd:element ref="pc:Terms" minOccurs="0" maxOccurs="1"/>
        </xsd:sequence>
      </xsd:complexType>
    </xsd:element>
    <xsd:element name="nebeaeaf2a114e259f3c847eeaed1a9a" ma:index="20" nillable="true" ma:taxonomy="true" ma:internalName="nebeaeaf2a114e259f3c847eeaed1a9a" ma:taxonomyFieldName="SgStatus" ma:displayName="Status" ma:indexed="true" ma:default="" ma:fieldId="{7ebeaeaf-2a11-4e25-9f3c-847eeaed1a9a}" ma:sspId="604cbdeb-6728-4034-97dc-7aa7c91a6516" ma:termSetId="e59d2208-eb95-486d-824d-be281a4fb477" ma:anchorId="00000000-0000-0000-0000-000000000000" ma:open="false" ma:isKeyword="false">
      <xsd:complexType>
        <xsd:sequence>
          <xsd:element ref="pc:Terms" minOccurs="0" maxOccurs="1"/>
        </xsd:sequence>
      </xsd:complexType>
    </xsd:element>
    <xsd:element name="oec226ff7b0649b1a381986076f21f40" ma:index="22" nillable="true" ma:taxonomy="true" ma:internalName="oec226ff7b0649b1a381986076f21f40" ma:taxonomyFieldName="Dossierkenmerk_x0020_2" ma:displayName="Sub-Onderwerp" ma:indexed="true" ma:readOnly="false" ma:default="" ma:fieldId="{8ec226ff-7b06-49b1-a381-986076f21f40}" ma:sspId="604cbdeb-6728-4034-97dc-7aa7c91a6516" ma:termSetId="d8a946e3-8f4f-4667-946f-705c596cde1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4bd75fb-20a7-4f5e-8cd2-1196e2a15875" elementFormDefault="qualified">
    <xsd:import namespace="http://schemas.microsoft.com/office/2006/documentManagement/types"/>
    <xsd:import namespace="http://schemas.microsoft.com/office/infopath/2007/PartnerControls"/>
    <xsd:element name="_dlc_DocId" ma:index="16" nillable="true" ma:displayName="Waarde van de document-id" ma:description="De waarde van de document-id die aan dit item is toegewezen." ma:internalName="_dlc_DocId" ma:readOnly="true">
      <xsd:simpleType>
        <xsd:restriction base="dms:Text"/>
      </xsd:simpleType>
    </xsd:element>
    <xsd:element name="_dlc_DocIdUrl" ma:index="17"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element name="SharedWithUsers" ma:index="23"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Gedeeld met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8e89773-518a-472d-9e81-66c6dcb47e4d"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AutoKeyPoints" ma:index="27" nillable="true" ma:displayName="MediaServiceAutoKeyPoints" ma:hidden="true" ma:internalName="MediaServiceAutoKeyPoints" ma:readOnly="true">
      <xsd:simpleType>
        <xsd:restriction base="dms:Note"/>
      </xsd:simpleType>
    </xsd:element>
    <xsd:element name="MediaServiceKeyPoints" ma:index="28" nillable="true" ma:displayName="KeyPoints" ma:internalName="MediaServiceKeyPoints" ma:readOnly="true">
      <xsd:simpleType>
        <xsd:restriction base="dms:Note">
          <xsd:maxLength value="255"/>
        </xsd:restriction>
      </xsd:simpleType>
    </xsd:element>
    <xsd:element name="MediaServiceAutoTags" ma:index="29" nillable="true" ma:displayName="Tags" ma:internalName="MediaServiceAutoTags" ma:readOnly="true">
      <xsd:simpleType>
        <xsd:restriction base="dms:Text"/>
      </xsd:simpleType>
    </xsd:element>
    <xsd:element name="MediaServiceOCR" ma:index="30" nillable="true" ma:displayName="Extracted Text" ma:internalName="MediaServiceOCR" ma:readOnly="true">
      <xsd:simpleType>
        <xsd:restriction base="dms:Note">
          <xsd:maxLength value="255"/>
        </xsd:restriction>
      </xsd:simpleType>
    </xsd:element>
    <xsd:element name="MediaServiceGenerationTime" ma:index="31" nillable="true" ma:displayName="MediaServiceGenerationTime" ma:hidden="true" ma:internalName="MediaServiceGenerationTime" ma:readOnly="true">
      <xsd:simpleType>
        <xsd:restriction base="dms:Text"/>
      </xsd:simpleType>
    </xsd:element>
    <xsd:element name="MediaServiceEventHashCode" ma:index="32" nillable="true" ma:displayName="MediaServiceEventHashCode" ma:hidden="true" ma:internalName="MediaServiceEventHashCode" ma:readOnly="true">
      <xsd:simpleType>
        <xsd:restriction base="dms:Text"/>
      </xsd:simpleType>
    </xsd:element>
    <xsd:element name="MediaServiceDateTaken" ma:index="33" nillable="true" ma:displayName="MediaServiceDateTaken" ma:hidden="true" ma:internalName="MediaServiceDateTaken" ma:readOnly="true">
      <xsd:simpleType>
        <xsd:restriction base="dms:Text"/>
      </xsd:simpleType>
    </xsd:element>
    <xsd:element name="MediaServiceLocation" ma:index="34"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Inhoudstype"/>
        <xsd:element ref="dc:title" minOccurs="0" maxOccurs="1" ma:index="0"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604cbdeb-6728-4034-97dc-7aa7c91a6516" ContentTypeId="0x01010050A0D7467D640B4A90298761CEAB2DBF" PreviousValue="false"/>
</file>

<file path=customXml/itemProps1.xml><?xml version="1.0" encoding="utf-8"?>
<ds:datastoreItem xmlns:ds="http://schemas.openxmlformats.org/officeDocument/2006/customXml" ds:itemID="{9CDAB9D1-B815-4B0E-93E7-4496A7FE99F6}">
  <ds:schemaRefs>
    <ds:schemaRef ds:uri="http://schemas.microsoft.com/office/2006/metadata/properties"/>
    <ds:schemaRef ds:uri="http://schemas.microsoft.com/office/infopath/2007/PartnerControls"/>
    <ds:schemaRef ds:uri="b5bd485c-512e-407d-a6ea-42f029331c51"/>
    <ds:schemaRef ds:uri="b4bd75fb-20a7-4f5e-8cd2-1196e2a15875"/>
  </ds:schemaRefs>
</ds:datastoreItem>
</file>

<file path=customXml/itemProps2.xml><?xml version="1.0" encoding="utf-8"?>
<ds:datastoreItem xmlns:ds="http://schemas.openxmlformats.org/officeDocument/2006/customXml" ds:itemID="{5AD5E579-EDEB-42CD-B662-5E3E21C16D27}">
  <ds:schemaRefs>
    <ds:schemaRef ds:uri="http://schemas.microsoft.com/sharepoint/v3/contenttype/forms"/>
  </ds:schemaRefs>
</ds:datastoreItem>
</file>

<file path=customXml/itemProps3.xml><?xml version="1.0" encoding="utf-8"?>
<ds:datastoreItem xmlns:ds="http://schemas.openxmlformats.org/officeDocument/2006/customXml" ds:itemID="{FB7916EF-B4F8-41D1-83A2-F68A9995F5C2}">
  <ds:schemaRefs>
    <ds:schemaRef ds:uri="http://schemas.microsoft.com/sharepoint/events"/>
  </ds:schemaRefs>
</ds:datastoreItem>
</file>

<file path=customXml/itemProps4.xml><?xml version="1.0" encoding="utf-8"?>
<ds:datastoreItem xmlns:ds="http://schemas.openxmlformats.org/officeDocument/2006/customXml" ds:itemID="{8CAEF376-D706-45F5-9D3C-12C4C55F4C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bd485c-512e-407d-a6ea-42f029331c51"/>
    <ds:schemaRef ds:uri="b4bd75fb-20a7-4f5e-8cd2-1196e2a15875"/>
    <ds:schemaRef ds:uri="68e89773-518a-472d-9e81-66c6dcb47e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EDBEB37E-BDE0-4510-8D0B-0B5672FFD07C}">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13</vt:i4>
      </vt:variant>
    </vt:vector>
  </HeadingPairs>
  <TitlesOfParts>
    <vt:vector size="13" baseType="lpstr">
      <vt:lpstr>Titelblad</vt:lpstr>
      <vt:lpstr>Toelichting</vt:lpstr>
      <vt:lpstr>Bronnen en toepassingen</vt:lpstr>
      <vt:lpstr>Input --&gt;</vt:lpstr>
      <vt:lpstr>Contactgegevens</vt:lpstr>
      <vt:lpstr>Tarievenvoorstel</vt:lpstr>
      <vt:lpstr>Deelmarktgrenzen Transport</vt:lpstr>
      <vt:lpstr>Elementen EAV tarieven</vt:lpstr>
      <vt:lpstr>Berekeningen --&gt;</vt:lpstr>
      <vt:lpstr>Controles ACM</vt:lpstr>
      <vt:lpstr>Overig --&gt;</vt:lpstr>
      <vt:lpstr>Toelichting bij tarieven</vt:lpstr>
      <vt:lpstr>Richtlijn controle tarieven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Heerenveen, Tyronne</dc:creator>
  <cp:keywords/>
  <dc:description/>
  <cp:lastModifiedBy>Tol, Ilona</cp:lastModifiedBy>
  <cp:revision/>
  <dcterms:created xsi:type="dcterms:W3CDTF">2018-05-15T11:27:11Z</dcterms:created>
  <dcterms:modified xsi:type="dcterms:W3CDTF">2022-10-04T10:15:32Z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0x01010050A0D7467D640B4A90298761CEAB2DBF0009A666F5857AC544A6F39DE63DB594B7</vt:lpwstr>
  </property>
  <property fmtid="{D5CDD505-2E9C-101B-9397-08002B2CF9AE}" pid="3" name="SgStatus">
    <vt:lpwstr>2;#Actief|daf86166-a937-43c2-91a7-afc7697ebaa9</vt:lpwstr>
  </property>
  <property fmtid="{D5CDD505-2E9C-101B-9397-08002B2CF9AE}" pid="4" name="Dossierkenmerk 2">
    <vt:lpwstr/>
  </property>
  <property fmtid="{D5CDD505-2E9C-101B-9397-08002B2CF9AE}" pid="5" name="TaxKeyword">
    <vt:lpwstr/>
  </property>
  <property fmtid="{D5CDD505-2E9C-101B-9397-08002B2CF9AE}" pid="6" name="Onderwerp/ThemaSTD">
    <vt:lpwstr/>
  </property>
  <property fmtid="{D5CDD505-2E9C-101B-9397-08002B2CF9AE}" pid="7" name="DocumentsoortSTD">
    <vt:lpwstr/>
  </property>
  <property fmtid="{D5CDD505-2E9C-101B-9397-08002B2CF9AE}" pid="8" name="_dlc_DocIdItemGuid">
    <vt:lpwstr>bc5d325d-4cd1-466f-8c4f-d6c42a32b72b</vt:lpwstr>
  </property>
  <property fmtid="{D5CDD505-2E9C-101B-9397-08002B2CF9AE}" pid="9" name="MSIP_Label_89999a2b-9a21-4e6e-bf76-863fcb82bc91_Enabled">
    <vt:lpwstr>true</vt:lpwstr>
  </property>
  <property fmtid="{D5CDD505-2E9C-101B-9397-08002B2CF9AE}" pid="10" name="MSIP_Label_89999a2b-9a21-4e6e-bf76-863fcb82bc91_SetDate">
    <vt:lpwstr>2022-09-28T11:06:55Z</vt:lpwstr>
  </property>
  <property fmtid="{D5CDD505-2E9C-101B-9397-08002B2CF9AE}" pid="11" name="MSIP_Label_89999a2b-9a21-4e6e-bf76-863fcb82bc91_Method">
    <vt:lpwstr>Standard</vt:lpwstr>
  </property>
  <property fmtid="{D5CDD505-2E9C-101B-9397-08002B2CF9AE}" pid="12" name="MSIP_Label_89999a2b-9a21-4e6e-bf76-863fcb82bc91_Name">
    <vt:lpwstr>Intern</vt:lpwstr>
  </property>
  <property fmtid="{D5CDD505-2E9C-101B-9397-08002B2CF9AE}" pid="13" name="MSIP_Label_89999a2b-9a21-4e6e-bf76-863fcb82bc91_SiteId">
    <vt:lpwstr>40ce6286-0e4a-4500-8bb1-bf46447c5f7f</vt:lpwstr>
  </property>
  <property fmtid="{D5CDD505-2E9C-101B-9397-08002B2CF9AE}" pid="14" name="MSIP_Label_89999a2b-9a21-4e6e-bf76-863fcb82bc91_ActionId">
    <vt:lpwstr>1f174b51-4461-413b-8b0a-1b42cfe36c7c</vt:lpwstr>
  </property>
  <property fmtid="{D5CDD505-2E9C-101B-9397-08002B2CF9AE}" pid="15" name="MSIP_Label_89999a2b-9a21-4e6e-bf76-863fcb82bc91_ContentBits">
    <vt:lpwstr>0</vt:lpwstr>
  </property>
  <property fmtid="{D5CDD505-2E9C-101B-9397-08002B2CF9AE}" pid="16" name="StdDataClassificatie">
    <vt:lpwstr>Intern</vt:lpwstr>
  </property>
  <property fmtid="{D5CDD505-2E9C-101B-9397-08002B2CF9AE}" pid="17" name="StdDataClassificatieDoelgroep">
    <vt:lpwstr/>
  </property>
</Properties>
</file>