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P:\"/>
    </mc:Choice>
  </mc:AlternateContent>
  <xr:revisionPtr revIDLastSave="0" documentId="8_{EA68AB46-3643-4DC7-9074-1FFDF78C6F9F}" xr6:coauthVersionLast="47" xr6:coauthVersionMax="47" xr10:uidLastSave="{00000000-0000-0000-0000-000000000000}"/>
  <bookViews>
    <workbookView xWindow="3510" yWindow="3510" windowWidth="9780" windowHeight="11385" tabRatio="878" xr2:uid="{00000000-000D-0000-FFFF-FFFF00000000}"/>
  </bookViews>
  <sheets>
    <sheet name="Titelblad" sheetId="9" r:id="rId1"/>
    <sheet name="Toelichting" sheetId="10" r:id="rId2"/>
    <sheet name="Bronnen en toepassingen" sheetId="11" r:id="rId3"/>
    <sheet name="Input --&gt;" sheetId="13" r:id="rId4"/>
    <sheet name="Contactgegevens" sheetId="32" r:id="rId5"/>
    <sheet name="Tarievenvoorstel" sheetId="18" r:id="rId6"/>
    <sheet name="Deelmarktgrenzen Transport" sheetId="30" r:id="rId7"/>
    <sheet name="Elementen EAV tarieven" sheetId="31" r:id="rId8"/>
    <sheet name="Berekeningen --&gt;" sheetId="15" r:id="rId9"/>
    <sheet name="Controles ACM" sheetId="24" r:id="rId10"/>
    <sheet name="Overig --&gt;" sheetId="25" r:id="rId11"/>
    <sheet name="Toelichting bij tarieven" sheetId="21" r:id="rId12"/>
    <sheet name="Richtlijn controle tarieven" sheetId="27" r:id="rId13"/>
  </sheets>
  <externalReferences>
    <externalReference r:id="rId14"/>
  </externalReferences>
  <definedNames>
    <definedName name="_xlnm.Print_Titles" localSheetId="5">Tarievenvoorstel!$17:$17</definedName>
    <definedName name="Lijst_cat_PAV">'[1]Categorie-indeling AD'!$B$26:$B$33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31" l="1"/>
  <c r="G32" i="31"/>
  <c r="Q104" i="18" l="1"/>
  <c r="I58" i="24"/>
  <c r="Q196" i="18" l="1"/>
  <c r="Q192" i="18"/>
  <c r="Q188" i="18"/>
  <c r="Q184" i="18"/>
  <c r="Q178" i="18"/>
  <c r="Q174" i="18"/>
  <c r="Q170" i="18"/>
  <c r="Q166" i="18"/>
  <c r="Q160" i="18"/>
  <c r="Q156" i="18"/>
  <c r="Q147" i="18"/>
  <c r="Q141" i="18"/>
  <c r="Q137" i="18"/>
  <c r="Q133" i="18"/>
  <c r="Q129" i="18"/>
  <c r="Q123" i="18"/>
  <c r="Q119" i="18"/>
  <c r="Q195" i="18"/>
  <c r="Q191" i="18"/>
  <c r="Q187" i="18"/>
  <c r="Q183" i="18"/>
  <c r="Q177" i="18"/>
  <c r="Q173" i="18"/>
  <c r="Q169" i="18"/>
  <c r="Q165" i="18"/>
  <c r="Q159" i="18"/>
  <c r="Q155" i="18"/>
  <c r="Q146" i="18"/>
  <c r="Q140" i="18"/>
  <c r="Q136" i="18"/>
  <c r="Q132" i="18"/>
  <c r="Q128" i="18"/>
  <c r="Q122" i="18"/>
  <c r="Q118" i="18"/>
  <c r="Q198" i="18"/>
  <c r="Q194" i="18"/>
  <c r="Q190" i="18"/>
  <c r="Q186" i="18"/>
  <c r="Q182" i="18"/>
  <c r="Q176" i="18"/>
  <c r="Q172" i="18"/>
  <c r="Q168" i="18"/>
  <c r="Q164" i="18"/>
  <c r="Q158" i="18"/>
  <c r="Q154" i="18"/>
  <c r="Q145" i="18"/>
  <c r="Q139" i="18"/>
  <c r="Q135" i="18"/>
  <c r="Q131" i="18"/>
  <c r="Q127" i="18"/>
  <c r="Q121" i="18"/>
  <c r="Q115" i="18"/>
  <c r="Q197" i="18"/>
  <c r="Q193" i="18"/>
  <c r="Q189" i="18"/>
  <c r="Q185" i="18"/>
  <c r="Q181" i="18"/>
  <c r="Q175" i="18"/>
  <c r="Q171" i="18"/>
  <c r="Q167" i="18"/>
  <c r="Q163" i="18"/>
  <c r="Q157" i="18"/>
  <c r="Q151" i="18"/>
  <c r="Q142" i="18"/>
  <c r="Q138" i="18"/>
  <c r="Q134" i="18"/>
  <c r="Q130" i="18"/>
  <c r="Q124" i="18"/>
  <c r="Q120" i="18"/>
  <c r="I46" i="24"/>
  <c r="I35" i="24" l="1"/>
  <c r="I37" i="24" s="1"/>
  <c r="C36" i="31" l="1"/>
  <c r="G36" i="31" s="1"/>
  <c r="B36" i="31"/>
  <c r="C42" i="31" l="1"/>
  <c r="C43" i="31"/>
  <c r="C44" i="31"/>
  <c r="C45" i="31"/>
  <c r="C46" i="31"/>
  <c r="C47" i="31"/>
  <c r="C48" i="31"/>
  <c r="C49" i="31"/>
  <c r="C50" i="31"/>
  <c r="C51" i="31"/>
  <c r="C52" i="31"/>
  <c r="C53" i="31"/>
  <c r="C54" i="31"/>
  <c r="C55" i="31"/>
  <c r="C56" i="31"/>
  <c r="C57" i="31"/>
  <c r="C58" i="31"/>
  <c r="C41" i="31"/>
  <c r="C13" i="31"/>
  <c r="C14" i="31"/>
  <c r="C15" i="31"/>
  <c r="C16" i="31"/>
  <c r="C17" i="31"/>
  <c r="C18" i="31"/>
  <c r="C21" i="31"/>
  <c r="C22" i="31"/>
  <c r="C23" i="31"/>
  <c r="C24" i="31"/>
  <c r="C25" i="31"/>
  <c r="C26" i="31"/>
  <c r="C27" i="31"/>
  <c r="C28" i="31"/>
  <c r="C29" i="31"/>
  <c r="C30" i="31"/>
  <c r="C31" i="31"/>
  <c r="C32" i="31"/>
  <c r="C33" i="31"/>
  <c r="C34" i="31"/>
  <c r="C35" i="31"/>
  <c r="C12" i="31"/>
  <c r="C11" i="31"/>
  <c r="B17" i="31"/>
  <c r="B18" i="31"/>
  <c r="B21" i="31"/>
  <c r="B22" i="31"/>
  <c r="B23" i="31"/>
  <c r="B24" i="31"/>
  <c r="B25" i="31"/>
  <c r="B26" i="31"/>
  <c r="B27" i="31"/>
  <c r="B28" i="31"/>
  <c r="B29" i="31"/>
  <c r="B30" i="31"/>
  <c r="B31" i="31"/>
  <c r="B32" i="31"/>
  <c r="B33" i="31"/>
  <c r="B34" i="31"/>
  <c r="B35" i="31"/>
  <c r="B13" i="31"/>
  <c r="B14" i="31"/>
  <c r="B15" i="31"/>
  <c r="B16" i="31"/>
  <c r="B12" i="31"/>
  <c r="B11" i="31"/>
  <c r="G18" i="31" l="1"/>
  <c r="B58" i="31"/>
  <c r="B57" i="31"/>
  <c r="B56" i="31"/>
  <c r="B55" i="31"/>
  <c r="B54" i="31"/>
  <c r="B53" i="31"/>
  <c r="B52" i="31"/>
  <c r="B51" i="31"/>
  <c r="B50" i="31"/>
  <c r="B49" i="31"/>
  <c r="B48" i="31"/>
  <c r="B47" i="31"/>
  <c r="B46" i="31"/>
  <c r="B45" i="31"/>
  <c r="B44" i="31"/>
  <c r="B43" i="31"/>
  <c r="B42" i="31"/>
  <c r="B41" i="31"/>
  <c r="G35" i="31"/>
  <c r="G34" i="31"/>
  <c r="G33" i="31"/>
  <c r="G30" i="31"/>
  <c r="G29" i="31"/>
  <c r="G28" i="31"/>
  <c r="G27" i="31"/>
  <c r="G26" i="31"/>
  <c r="G25" i="31"/>
  <c r="G24" i="31"/>
  <c r="G23" i="31"/>
  <c r="G22" i="31"/>
  <c r="G21" i="31"/>
  <c r="G17" i="31"/>
  <c r="G16" i="31"/>
  <c r="G15" i="31"/>
  <c r="G14" i="31"/>
  <c r="G13" i="31"/>
  <c r="G12" i="31"/>
  <c r="G11" i="31"/>
  <c r="O101" i="18" l="1"/>
  <c r="I18" i="24" l="1"/>
  <c r="I16" i="24"/>
  <c r="I15" i="24"/>
  <c r="I21" i="24"/>
  <c r="I22" i="24"/>
  <c r="O96" i="18"/>
  <c r="O97" i="18"/>
  <c r="O98" i="18"/>
  <c r="O99" i="18"/>
  <c r="O100" i="18"/>
  <c r="O95" i="18"/>
  <c r="Q92" i="18"/>
  <c r="Q91" i="18"/>
  <c r="Q76" i="18"/>
  <c r="Q85" i="18"/>
  <c r="Q70" i="18"/>
  <c r="Q64" i="18"/>
  <c r="Q58" i="18"/>
  <c r="Q50" i="18"/>
  <c r="Q45" i="18"/>
  <c r="Q40" i="18"/>
  <c r="Q35" i="18"/>
  <c r="Q30" i="18"/>
  <c r="Q25" i="18"/>
  <c r="I23" i="24" l="1"/>
  <c r="I17" i="24"/>
  <c r="I25" i="24" s="1"/>
  <c r="I43" i="24"/>
  <c r="I29" i="24" l="1"/>
  <c r="I27" i="24"/>
  <c r="D14" i="18" s="1"/>
  <c r="I19" i="24"/>
  <c r="D12" i="18" l="1"/>
  <c r="I47" i="24" l="1"/>
  <c r="I50" i="24" s="1"/>
  <c r="Q100" i="18" l="1"/>
  <c r="Q96" i="18"/>
  <c r="Q88" i="18"/>
  <c r="Q78" i="18"/>
  <c r="Q71" i="18"/>
  <c r="Q61" i="18"/>
  <c r="Q51" i="18"/>
  <c r="Q41" i="18"/>
  <c r="Q31" i="18"/>
  <c r="Q99" i="18"/>
  <c r="Q95" i="18"/>
  <c r="Q77" i="18"/>
  <c r="Q67" i="18"/>
  <c r="Q60" i="18"/>
  <c r="Q47" i="18"/>
  <c r="Q37" i="18"/>
  <c r="Q27" i="18"/>
  <c r="Q87" i="18"/>
  <c r="Q98" i="18"/>
  <c r="Q109" i="18"/>
  <c r="Q86" i="18"/>
  <c r="Q73" i="18"/>
  <c r="Q66" i="18"/>
  <c r="Q59" i="18"/>
  <c r="Q46" i="18"/>
  <c r="Q36" i="18"/>
  <c r="Q26" i="18"/>
  <c r="Q101" i="18"/>
  <c r="Q97" i="18"/>
  <c r="Q108" i="18"/>
  <c r="Q79" i="18"/>
  <c r="Q72" i="18"/>
  <c r="Q65" i="18"/>
  <c r="Q52" i="18"/>
  <c r="Q42" i="18"/>
  <c r="Q32" i="18"/>
  <c r="D13" i="18"/>
  <c r="B44" i="10" l="1"/>
  <c r="B32" i="10" l="1"/>
  <c r="B39" i="10" s="1"/>
  <c r="B33" i="10" l="1"/>
  <c r="B34" i="10" l="1"/>
  <c r="B3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8"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<sst xmlns="http://schemas.openxmlformats.org/spreadsheetml/2006/main" count="725" uniqueCount="350">
  <si>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</si>
  <si>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</si>
  <si>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</si>
  <si>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</si>
  <si>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</si>
  <si>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</si>
  <si>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</si>
  <si>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</si>
  <si>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</si>
  <si>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</si>
  <si>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</si>
  <si>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</si>
  <si>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</si>
  <si>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</si>
  <si>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</si>
  <si>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</si>
  <si>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</si>
  <si>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</si>
  <si>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</si>
  <si>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</si>
  <si>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</si>
  <si>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</si>
  <si>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</si>
  <si>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</si>
  <si>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</si>
  <si>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</si>
  <si>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</si>
  <si>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</si>
  <si>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</si>
  <si>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</si>
  <si>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</si>
  <si>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</si>
  <si>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</si>
  <si>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</si>
  <si>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</si>
  <si>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</si>
  <si>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</si>
  <si>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</si>
  <si>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</si>
  <si>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</si>
  <si>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</si>
  <si>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</si>
  <si>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</si>
  <si>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</si>
  <si>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</si>
  <si>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</si>
  <si>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</si>
  <si>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</si>
  <si>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</si>
  <si>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</si>
  <si>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</si>
  <si>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</si>
  <si>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</si>
  <si>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</si>
  <si>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</si>
  <si>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</si>
  <si>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</si>
  <si>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</si>
  <si>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</si>
  <si>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</si>
  <si>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</si>
  <si>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</si>
  <si>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</si>
  <si>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Bevat bedrijfsvertrouwelijke gegevens? (j/n)</t>
  </si>
  <si>
    <t>Tarievenbesluit</t>
  </si>
  <si>
    <t>Rekenvolume</t>
  </si>
  <si>
    <t>Tarief</t>
  </si>
  <si>
    <t>#</t>
  </si>
  <si>
    <t>EUR/jaar</t>
  </si>
  <si>
    <t>EUR</t>
  </si>
  <si>
    <t>Omzet transportdienst</t>
  </si>
  <si>
    <t>Omzet aansluitdienst</t>
  </si>
  <si>
    <t>Controle Toegestane Totale Inkomsten</t>
  </si>
  <si>
    <t>Beoordeling omzet</t>
  </si>
  <si>
    <t>Controle Rekenvolume</t>
  </si>
  <si>
    <t>Totaal Rekenvolume</t>
  </si>
  <si>
    <t>Totaal Rekenvolume aangepast</t>
  </si>
  <si>
    <t>Beoordeling</t>
  </si>
  <si>
    <t>Categorie A</t>
  </si>
  <si>
    <t>%</t>
  </si>
  <si>
    <t>Categorie B</t>
  </si>
  <si>
    <t>Beoordeling rekenvolume</t>
  </si>
  <si>
    <t>Resterende tariefruimte</t>
  </si>
  <si>
    <t>Verwachte mutatie</t>
  </si>
  <si>
    <t>Controle Totale Inkomsten en rekenvolume in Tarievenvoorstel</t>
  </si>
  <si>
    <t xml:space="preserve">Toelichting </t>
  </si>
  <si>
    <t>Transportdienst</t>
  </si>
  <si>
    <t>Richtlijn controle tarieven</t>
  </si>
  <si>
    <t>Onderwerp</t>
  </si>
  <si>
    <t>Ja/Nee</t>
  </si>
  <si>
    <t>Zijn de rekenvolumes per tariefdrager gelijk aan de door ACM ingevulde rekenvolumes?</t>
  </si>
  <si>
    <t>Zijn in het tarievenvoorstel alle decimalen van alle tarieven zichtbaar?</t>
  </si>
  <si>
    <t>ACM houdt zich het recht voor om de tarieven ook op andere punten te toetsen dan de punten die op dit werkblad zijn opgenoemd.</t>
  </si>
  <si>
    <t>NB1</t>
  </si>
  <si>
    <t>NB2</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</si>
  <si>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</si>
  <si>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</si>
  <si>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</si>
  <si>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</si>
  <si>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</si>
  <si>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</si>
  <si>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</si>
  <si>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</si>
  <si>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</si>
  <si>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</si>
  <si>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</si>
  <si>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</si>
  <si>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</si>
  <si>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</si>
  <si>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</si>
  <si>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</si>
  <si>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</si>
  <si>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</si>
  <si>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</si>
  <si>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</si>
  <si>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</si>
  <si>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</si>
  <si>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</si>
  <si>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</si>
  <si>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</si>
  <si>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</si>
  <si>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</si>
  <si>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</si>
  <si>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</si>
  <si>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</si>
  <si>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</si>
  <si>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geschakeld</t>
  </si>
  <si>
    <t>(1) Met uitzondering van aansluitingen t/m 1*6A geschakeld</t>
  </si>
  <si>
    <t>kW tarief</t>
  </si>
  <si>
    <t>D. BLINDVERMOGEN</t>
  </si>
  <si>
    <t>kVArh blindvermogen MS en hoger</t>
  </si>
  <si>
    <t>kVArh blindvermogen lager dan MS</t>
  </si>
  <si>
    <t>EUR/kW/jaar</t>
  </si>
  <si>
    <t>EUR/kW/maand</t>
  </si>
  <si>
    <t>EUR/kW/week</t>
  </si>
  <si>
    <t>EUR/kWh</t>
  </si>
  <si>
    <t>EUR/rekencap./jaar</t>
  </si>
  <si>
    <t>EUR/kVArh</t>
  </si>
  <si>
    <t>PAV &gt; 1*6A en &lt;= 3*80A (per aansluiting)</t>
  </si>
  <si>
    <t>Periodieke aansluitvergoeding meerlengte per meter &gt; 25 meter</t>
  </si>
  <si>
    <t>PAV t/m 1*6A (per aansluiting)</t>
  </si>
  <si>
    <t>EAV t/m 1*6A (per aansluiting)</t>
  </si>
  <si>
    <t>EAV &gt; 1*6A en &lt;= 3*80A (per aansluiting)</t>
  </si>
  <si>
    <t>EAV &gt; 3*80A (per aansluiting)</t>
  </si>
  <si>
    <t>Eenmalige aansluitvergoeding meerlengte per meter &gt; 25 meter</t>
  </si>
  <si>
    <t>EUR/meter</t>
  </si>
  <si>
    <t>Verwachte mutatie vastrechttarieven</t>
  </si>
  <si>
    <t>Verwachte mutatie niet-vastrechttarieven</t>
  </si>
  <si>
    <t xml:space="preserve">Zo nee, zijn de stappen uit de invulinstructie gevolgd bij het hoofdstuk "Nieuwe deelmarkten"? </t>
  </si>
  <si>
    <t>Voldoen de voorgestelde tarieven aan het maximum van het aantal decimalen? Voor EAV-tarieven worden maximaal twee decimalen gehanteerd, voor de overige tarieven worden maximaal vier decimalen gehanteerd.</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</si>
  <si>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</si>
  <si>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</si>
  <si>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</si>
  <si>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</si>
  <si>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</si>
  <si>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</si>
  <si>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</si>
  <si>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</si>
  <si>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</si>
  <si>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</si>
  <si>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</si>
  <si>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</si>
  <si>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</si>
  <si>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</si>
  <si>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</si>
  <si>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</si>
  <si>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</si>
  <si>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</si>
  <si>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</si>
  <si>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</si>
  <si>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</si>
  <si>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</si>
  <si>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</si>
  <si>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</si>
  <si>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Zijn de tarievenvoorstellen in de deelmarkt Afnemers Trafo MS/LS volgens artikel 3.7.10. van de TarievenCode Elektriciteit?</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</si>
  <si>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</si>
  <si>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</si>
  <si>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</si>
  <si>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</si>
  <si>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</si>
  <si>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</si>
  <si>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</si>
  <si>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</si>
  <si>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Totale inkomsten</t>
  </si>
  <si>
    <t>Transporttarieven</t>
  </si>
  <si>
    <t>Aansluittarieven</t>
  </si>
  <si>
    <t>Deelmarktgrenzen Transport</t>
  </si>
  <si>
    <t>Elementen EAV Tarieven</t>
  </si>
  <si>
    <t>Controle Richtlijnen</t>
  </si>
  <si>
    <t>Overige Opmerkingen</t>
  </si>
  <si>
    <t>PAV &gt; 3*80A (per aansluiting)</t>
  </si>
  <si>
    <t xml:space="preserve">  </t>
  </si>
  <si>
    <t>EUR/jaar/meter</t>
  </si>
  <si>
    <t>Categorie</t>
  </si>
  <si>
    <t>Bronverwijzing</t>
  </si>
  <si>
    <t>Indeling technische codes</t>
  </si>
  <si>
    <t>Omschrijving</t>
  </si>
  <si>
    <t>Deelmarktgrens</t>
  </si>
  <si>
    <t>Deelmarktgrenzen Transporttarieven</t>
  </si>
  <si>
    <t>Deelmarkt en deelmarktgrenzen</t>
  </si>
  <si>
    <t>Deelmarkt</t>
  </si>
  <si>
    <t>Knip</t>
  </si>
  <si>
    <t>Beveiliging</t>
  </si>
  <si>
    <t>Verbinding</t>
  </si>
  <si>
    <t>Eénmalige aansluitvergoeding t/m 25 meter</t>
  </si>
  <si>
    <t>Eénmalige aansluitvergoeding &gt; 25 meter</t>
  </si>
  <si>
    <t>In dit bestand worden per netbeheerder de rekenvolumes en tarieven gepresenteerd.</t>
  </si>
  <si>
    <t>Dit blad dient ter controle van het tarievenvoorstel. Op dit blad wordt gecontroleerd of het tarievenvoorstel aan de maximale totale inkomsten voldoet en of het rekenvolume niet gewijzigd is. Daarnaast wordt de verwachte tariefmutatie berekend.</t>
  </si>
  <si>
    <t>Contactpersoon</t>
  </si>
  <si>
    <t>Telefoonnummer</t>
  </si>
  <si>
    <t>ACM</t>
  </si>
  <si>
    <t>Postbus 16326</t>
  </si>
  <si>
    <t>2500 BH  Den Haag</t>
  </si>
  <si>
    <t>Telefoonnummer: 070 - 72 22 000</t>
  </si>
  <si>
    <t>E-mailadres: codatahelpdesk@acm.nl</t>
  </si>
  <si>
    <t>Dit conceptbestand maakt geen onderdeel uit van een besluit door ACM. Dit bestand is om die reden niet op zichzelf appellabel. Mogelijkheden ten aanzien van bezwaar en beroep zijn opgenomen in het besluit.</t>
  </si>
  <si>
    <t>Elementen EAV tarieven</t>
  </si>
  <si>
    <t>Controle</t>
  </si>
  <si>
    <t>Contactgegevens</t>
  </si>
  <si>
    <t>Invuldatum</t>
  </si>
  <si>
    <t>Code bedrijf</t>
  </si>
  <si>
    <t>Naam bedrijf</t>
  </si>
  <si>
    <t>Adres</t>
  </si>
  <si>
    <t>Postcode</t>
  </si>
  <si>
    <t>Plaats</t>
  </si>
  <si>
    <t>E-mailadres</t>
  </si>
  <si>
    <t>Dit bestand is een concept. Aan dit bestand kunnen geen rechten worden ontleend</t>
  </si>
  <si>
    <t>Dit bestand maakt geen onderdeel uit van een besluit door ACM. Dit bestand is om die reden niet op zichzelf appellabel. Mogelijkheden ten aanzien van bezwaar en beroep zijn opgenomen in het besluit.</t>
  </si>
  <si>
    <t>SO bestand</t>
  </si>
  <si>
    <t>Rekenvolumes 2022-2026 en tarieven</t>
  </si>
  <si>
    <t>Rekenvolumes Aansluitdienst 2022-2026 en tarieven</t>
  </si>
  <si>
    <t>Rekenvolumina Periodieke Aansluitvergoeding 2022-2026</t>
  </si>
  <si>
    <t>Rekenvolumina Eenmalige Aansluitvergoeding 2022-2026</t>
  </si>
  <si>
    <t>SO bestand Regionale Netbeheerders Elektriciteit 2022-2026</t>
  </si>
  <si>
    <t>EUR, pp 2023</t>
  </si>
  <si>
    <t>Vastrecht</t>
  </si>
  <si>
    <t>Tarievenmodule transporttarieven 2024 Elektriciteit</t>
  </si>
  <si>
    <t>TI-berekening regionale netbeheerders elektriciteit 2024</t>
  </si>
  <si>
    <t>Tarievenmodule 2024 Elektriciteit</t>
  </si>
  <si>
    <t>Dit Excel-bestand is bedoeld voor de tarievenvoorstellen voor het jaar 2024 voor de regionale netbeheerders elektriciteit.</t>
  </si>
  <si>
    <t>Deze berekeningen maken onderdeel uit van de tarievenbesluiten elektriciteit 2024.</t>
  </si>
  <si>
    <t>Tarievenbesluit elektriciteit 2023</t>
  </si>
  <si>
    <t>TI-berekening RNB-E 2024</t>
  </si>
  <si>
    <t>Berekening totale inkomsten regionale netbeheerders elektriciteit 2024</t>
  </si>
  <si>
    <t>Tarievenvoorstel 2024</t>
  </si>
  <si>
    <t>Op dit blad wordt door de regionale netbeheerder een voorstel gedaan voor de transport- en aansluittarieven 2024.</t>
  </si>
  <si>
    <t>Tarief 2024 (EUR)</t>
  </si>
  <si>
    <t>Totale Inkomsten 2024 inclusief correcties</t>
  </si>
  <si>
    <t>EUR, pp 2024</t>
  </si>
  <si>
    <t>Omzet 2024 voor de transportdienst: Netvlakken HS en TS</t>
  </si>
  <si>
    <t>Omzet 2024 voor de transportdienst: Netvlakken MS</t>
  </si>
  <si>
    <t>Omzet 2024 voor de transportdienst: Netvlakken LS</t>
  </si>
  <si>
    <t>Omzet 2024 voor de transportdienst: Blindvermogen</t>
  </si>
  <si>
    <t>Omzet 2024 voor de periodieke aansluitdienst</t>
  </si>
  <si>
    <t>Omzet 2024 voor de eenmailige aansluitdienst</t>
  </si>
  <si>
    <t>Omzet tarievenvoorstel 2024</t>
  </si>
  <si>
    <t>nee</t>
  </si>
  <si>
    <t>https://www.acm.nl/nl/publicaties/x-factorberekening-regionale-netbeheerders-elektriciteit-2022-2026</t>
  </si>
  <si>
    <t>De rekenvolumes voor de transportdienst zijn daarom gewijzigd ten opzichte van de tarievenbesluiten 2023.</t>
  </si>
  <si>
    <t>De volumecorrectieregeling komt per 1-1-2024 te vervallen. Deze regeling ziet op de transportdienst.</t>
  </si>
  <si>
    <t>Vanaf de tarievenbesluiten 2024 gelden de rekenvolumes voor de transportdienst zonder volumekortingen. Deze volgen uit het SO-bestand.</t>
  </si>
  <si>
    <t>De volumecorrectieregeling komt per 1-1-2024 te vervallen. Vanaf de tarievenbesluiten 2024 gelden de rekenvolumes voor de transportdienst zonder volumekortingen. De rekenvolumes zijn daarom gewijzigd ten opzichte van de tarievenbesluiten 2023.</t>
  </si>
  <si>
    <t>Somproduct tarieven 2023 en gewijzigde rekenvolumes 2024</t>
  </si>
  <si>
    <t>Door het vervallen van de volumecorrectieregeling per 1-1-2024 wijzigen de rekenvolumes. Om de totale inkomsten 2023 te vergelijken met de totale inkomsten 2024 dient het volume effect te worden geëlimineerd door de totale inkomsten 2023 opnieuw te berekenen op basis van de  rekenvolumes 2024.</t>
  </si>
  <si>
    <t>Verwachte tariefmutatie Transportdienst</t>
  </si>
  <si>
    <t>Verwachte tariefmutatie Aansluitdienst</t>
  </si>
  <si>
    <t xml:space="preserve">TI transportdienst 2023 (inclusief correcties) </t>
  </si>
  <si>
    <t xml:space="preserve">TI transportdienst 2023 zonder vastrecht (inclusief correcties) </t>
  </si>
  <si>
    <t xml:space="preserve">TI transportdienst 2024 (inclusief correcties) </t>
  </si>
  <si>
    <t xml:space="preserve">TI transportdienst 2024 zonder vastrecht (inclusief correcties) </t>
  </si>
  <si>
    <t>TI-berekening RNB-E 2024, tabblad 'Richtbedragen', regel 51</t>
  </si>
  <si>
    <t>Verwachte mutatie tarieven</t>
  </si>
  <si>
    <t>Somproduct tarieven 2023 en rekenvolumes</t>
  </si>
  <si>
    <t>TI-berekening RNB-E 2024, tabblad 'Richtbedragen', regel 52</t>
  </si>
  <si>
    <t xml:space="preserve">TI aansluitdienst 2023 (inclusief correcties) </t>
  </si>
  <si>
    <t xml:space="preserve">TI aansluitdienst 2024 (inclusief correcties) </t>
  </si>
  <si>
    <t>Aansluitdienst</t>
  </si>
  <si>
    <t>Algemeen</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</si>
  <si>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</si>
  <si>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</si>
  <si>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Is het bedrag "Totale Inkomsten 2024 inclusief correcties" in het tabblad 'Controles ACM' ongewijzigd? Zo nee, waarom niet?</t>
  </si>
  <si>
    <t>NB3</t>
  </si>
  <si>
    <t>Wijken de totale inkomsten toebedeeld aan de transportdienst en de aansluitdienst in het tarievenvoorstel meer dan 1 procent af van de richtbedragen zoals opgenomen in het tabblad 'Controles ACM'? Zo ja, waarom?</t>
  </si>
  <si>
    <t>TI-berekening RNB-E 2024, tabblad 'TI-berekening 2024', regel 43</t>
  </si>
  <si>
    <t>Indien de verdeling van de inkomsten over de transportdienst en de aansluitdienst in het tarievenvoorstel meer dan 1 procent afwijkt van de verdeling volgens de richtbedragen zoals opgenomen in het tabblad 'Controles ACM' dient de netbeheerder hiervoor een onderbouwing aan te leveren.</t>
  </si>
  <si>
    <t>Tarievenmodule transporttarieven Coteq 2024 Elektriciteit</t>
  </si>
  <si>
    <t>Definitieve versie wordt gepubliceerd</t>
  </si>
  <si>
    <t>Definitieve versie is juridish integraal onderdeel van bovenstaand besluit</t>
  </si>
  <si>
    <t>Tarievenbesluit Coteq elektriciteit 2023</t>
  </si>
  <si>
    <t>Tarievenbesluit Coteq elektriciteit 2023 | ACM.nl</t>
  </si>
  <si>
    <t>A1</t>
  </si>
  <si>
    <t xml:space="preserve"> Afnemers &gt;  1* 6A  t/m 3* 25A  </t>
  </si>
  <si>
    <t>A2.1</t>
  </si>
  <si>
    <t xml:space="preserve"> Afnemers &gt; 3*25A t/m 3*35A </t>
  </si>
  <si>
    <t>A2.2</t>
  </si>
  <si>
    <t xml:space="preserve"> Afnemers &gt; 3*35A t/m 3*50A </t>
  </si>
  <si>
    <t xml:space="preserve"> Afnemers &gt; 3*50A t/m 3*63A </t>
  </si>
  <si>
    <t xml:space="preserve"> Afnemers &gt; 3*63A  t/m  3*80A  </t>
  </si>
  <si>
    <t xml:space="preserve"> Afnemers LS (&gt;3*80A  t/m  3*225A) </t>
  </si>
  <si>
    <t>A3</t>
  </si>
  <si>
    <t xml:space="preserve"> Afnemers Trafo MS/LS (&gt;0,15 MVA t/m 1,2 MVA) </t>
  </si>
  <si>
    <t>A3, A4, A5</t>
  </si>
  <si>
    <t xml:space="preserve"> Afnemers MS (1-20 kV) - Distributie (&gt; 1,2 MVA t/m 3,0  MVA) </t>
  </si>
  <si>
    <t xml:space="preserve"> Afnemers MS (1-20 kV) - Distributie (&gt; 3,0 MVA t/m 6,0  MVA) </t>
  </si>
  <si>
    <t>A6</t>
  </si>
  <si>
    <t xml:space="preserve"> Afnemers MS (1-20 kV) - Distributie (&gt; 6,0 MVA t/m 10,0 MVA) </t>
  </si>
  <si>
    <t xml:space="preserve"> Afnemers MS (1-20 kV) - Distributie (&gt; 3,0 MVA t/m 6,0 MVA) </t>
  </si>
  <si>
    <t>PAV Meerlengte 3-10 MVA</t>
  </si>
  <si>
    <t xml:space="preserve"> &gt; 1*6A  en t/m 3*25A </t>
  </si>
  <si>
    <t xml:space="preserve"> &gt;3*25A en t/m 3*35A </t>
  </si>
  <si>
    <t xml:space="preserve"> &gt;3*35A en t/m 3*50A </t>
  </si>
  <si>
    <t xml:space="preserve"> &gt;3*50A en t/m 3*63A </t>
  </si>
  <si>
    <t xml:space="preserve"> &gt;3*63A en t/m 3*80A </t>
  </si>
  <si>
    <t xml:space="preserve"> &gt;3*80A en t/m 3*100A af sec. zijde LS-transformator </t>
  </si>
  <si>
    <t xml:space="preserve"> &gt;3*100A en t/m 3*125A af sec.zijde LS-transformator </t>
  </si>
  <si>
    <t xml:space="preserve"> &gt;3*125A en t/m 3*160A af sec.zijde LS-transformator </t>
  </si>
  <si>
    <t xml:space="preserve"> &gt;3*160A en t/m 3*200A af sec.zijde LS-transformator </t>
  </si>
  <si>
    <t xml:space="preserve"> &gt;3*200A en t/m 3*225A af sec.zijde LS-transformator </t>
  </si>
  <si>
    <t xml:space="preserve"> &gt;0,15 MVA en t/m 0,63 MVA MS met  LS meting </t>
  </si>
  <si>
    <t>A3, A5</t>
  </si>
  <si>
    <t xml:space="preserve"> &gt;0,63 MVA en t/m 1,2 MVA MS met LS meting </t>
  </si>
  <si>
    <t>A4, A5</t>
  </si>
  <si>
    <t xml:space="preserve"> &gt;1,2 MVA en t/m 1,8 MVA MS met  MS meting </t>
  </si>
  <si>
    <t xml:space="preserve"> &gt;1,8 MVA en t/m 2,4 MVA MS met  MS meting </t>
  </si>
  <si>
    <t xml:space="preserve"> &gt;2,4 MVA en t/m 3,0 MVA MS met  MS meting </t>
  </si>
  <si>
    <t xml:space="preserve"> &gt;3,0 MVA en t/m 6,0 MVA MS met  MS meting </t>
  </si>
  <si>
    <t xml:space="preserve"> &gt; 6,0 MVA en t/m 10,0 MVA MS met MS meting </t>
  </si>
  <si>
    <t xml:space="preserve"> 0 t/m 1*6A  (OV) </t>
  </si>
  <si>
    <t>A1 Meerlengte</t>
  </si>
  <si>
    <t>A2.1 Meerlengte</t>
  </si>
  <si>
    <t>A2.2 Meerlengte</t>
  </si>
  <si>
    <t>A3 Meerlengte</t>
  </si>
  <si>
    <t>A3, A5 Meerlengte</t>
  </si>
  <si>
    <t>A4, A5 Meerlengte</t>
  </si>
  <si>
    <t>ACM/23/185507</t>
  </si>
  <si>
    <t>Afnemers HS (110-150 kV) maximaal 600 uur p/jr</t>
  </si>
  <si>
    <t>Afnemers TS (25-50 kV) maximaal 600 uur p/jr</t>
  </si>
  <si>
    <t>Afnemers Trafo HS+TS/MS maximaal 600 uur p/jr</t>
  </si>
  <si>
    <t>Afnemers MS (1-20 kV) MS-Transport</t>
  </si>
  <si>
    <t>Afnemers MS (1-20 kV) MS en MS-Distributie</t>
  </si>
  <si>
    <t>Coteq Netbeheer B.V.</t>
  </si>
  <si>
    <t>Rohofstraat 83</t>
  </si>
  <si>
    <t>7605 AT</t>
  </si>
  <si>
    <t>Almelo</t>
  </si>
  <si>
    <t>ja</t>
  </si>
  <si>
    <t>n.v.t</t>
  </si>
  <si>
    <t>n.v.t.</t>
  </si>
  <si>
    <t>&gt; 1,2 MVA t/m 10,0 MVA</t>
  </si>
  <si>
    <t>&gt;3*225A t/m 1,2 MVA</t>
  </si>
  <si>
    <t>&gt; 3*80A t/m 3*225A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</si>
</sst>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0_-;_-* #,##0\-;_-* &quot;-&quot;??_-;_-@_-"/>
    <numFmt numFmtId="168" formatCode="_(* #,##0_);_(* \(#,##0\);_(* &quot;-&quot;_);_(@_)"/>
    <numFmt numFmtId="169" formatCode="&quot;£ &quot;#,##0;\-&quot;£ &quot;#,##0"/>
    <numFmt numFmtId="170" formatCode="_ * #,##0.0000_ ;_ * \-#,##0.0000_ ;_ * &quot;-&quot;??_ ;_ @_ "/>
    <numFmt numFmtId="171" formatCode="_ * #,##0.00000_ ;_ * \-#,##0.00000_ ;_ * &quot;-&quot;??_ ;_ @_ "/>
  </numFmts>
  <fonts count="53">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9"/>
      <name val="Arial"/>
      <family val="2"/>
    </font>
    <font>
      <sz val="10"/>
      <name val="ScalaSans"/>
      <family val="2"/>
    </font>
    <font>
      <b/>
      <sz val="11"/>
      <color indexed="52"/>
      <name val="Calibri"/>
      <family val="2"/>
    </font>
    <font>
      <sz val="11"/>
      <color indexed="52"/>
      <name val="Calibri"/>
      <family val="2"/>
    </font>
    <font>
      <sz val="11"/>
      <color indexed="17"/>
      <name val="Calibri"/>
      <family val="2"/>
    </font>
    <font>
      <sz val="11"/>
      <color indexed="60"/>
      <name val="Calibri"/>
      <family val="2"/>
    </font>
    <font>
      <sz val="9"/>
      <name val="Arial"/>
      <family val="2"/>
    </font>
    <font>
      <b/>
      <sz val="18"/>
      <color indexed="56"/>
      <name val="Cambria"/>
      <family val="2"/>
    </font>
    <font>
      <b/>
      <sz val="11"/>
      <color indexed="8"/>
      <name val="Calibri"/>
      <family val="2"/>
    </font>
    <font>
      <sz val="11"/>
      <color indexed="10"/>
      <name val="Calibri"/>
      <family val="2"/>
    </font>
    <font>
      <sz val="9.5"/>
      <name val="Arial"/>
      <family val="2"/>
    </font>
    <font>
      <sz val="7"/>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8"/>
      <name val="Arial"/>
      <family val="2"/>
    </font>
    <font>
      <sz val="11"/>
      <color theme="1"/>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indexed="42"/>
      </patternFill>
    </fill>
    <fill>
      <patternFill patternType="solid">
        <fgColor indexed="22"/>
      </patternFill>
    </fill>
    <fill>
      <patternFill patternType="solid">
        <fgColor indexed="43"/>
      </patternFill>
    </fill>
    <fill>
      <patternFill patternType="solid">
        <fgColor rgb="FF99FF99"/>
        <bgColor indexed="64"/>
      </patternFill>
    </fill>
    <fill>
      <patternFill patternType="solid">
        <fgColor rgb="FFE1FFE1"/>
        <bgColor indexed="64"/>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1"/>
        <bgColor indexed="64"/>
      </patternFill>
    </fill>
  </fills>
  <borders count="3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s>
  <cellStyleXfs count="124">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17" borderId="5" applyNumberFormat="0" applyAlignment="0" applyProtection="0"/>
    <xf numFmtId="0" fontId="18" fillId="18" borderId="6" applyNumberFormat="0" applyAlignment="0" applyProtection="0"/>
    <xf numFmtId="0" fontId="19" fillId="18" borderId="5" applyNumberFormat="0" applyAlignment="0" applyProtection="0"/>
    <xf numFmtId="0" fontId="20" fillId="0" borderId="7" applyNumberFormat="0" applyFill="0" applyAlignment="0" applyProtection="0"/>
    <xf numFmtId="0" fontId="14" fillId="19" borderId="8" applyNumberFormat="0" applyAlignment="0" applyProtection="0"/>
    <xf numFmtId="0" fontId="16" fillId="20"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29" fillId="45"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7" fillId="13" borderId="0" applyFont="0" applyFill="0" applyBorder="0" applyAlignment="0" applyProtection="0">
      <alignment vertical="top"/>
    </xf>
    <xf numFmtId="10" fontId="7" fillId="0" borderId="0" applyFont="0" applyFill="0" applyBorder="0" applyAlignment="0" applyProtection="0">
      <alignment vertical="top"/>
    </xf>
    <xf numFmtId="0" fontId="33" fillId="50" borderId="24" applyNumberFormat="0" applyAlignment="0" applyProtection="0"/>
    <xf numFmtId="0" fontId="35" fillId="49" borderId="0" applyNumberFormat="0" applyBorder="0" applyAlignment="0" applyProtection="0"/>
    <xf numFmtId="0" fontId="34" fillId="0" borderId="25" applyNumberFormat="0" applyFill="0" applyAlignment="0" applyProtection="0"/>
    <xf numFmtId="0" fontId="36" fillId="51" borderId="0" applyNumberFormat="0" applyBorder="0" applyAlignment="0" applyProtection="0"/>
    <xf numFmtId="0" fontId="38" fillId="0" borderId="0" applyNumberFormat="0" applyFill="0" applyBorder="0" applyAlignment="0" applyProtection="0"/>
    <xf numFmtId="0" fontId="39" fillId="0" borderId="26" applyNumberFormat="0" applyFill="0" applyAlignment="0" applyProtection="0"/>
    <xf numFmtId="0" fontId="40" fillId="0" borderId="0" applyNumberFormat="0" applyFill="0" applyBorder="0" applyAlignment="0" applyProtection="0"/>
    <xf numFmtId="0" fontId="37" fillId="0" borderId="0">
      <alignment vertical="top"/>
    </xf>
    <xf numFmtId="0" fontId="37" fillId="0" borderId="0">
      <alignment vertical="top"/>
    </xf>
    <xf numFmtId="38" fontId="7" fillId="0" borderId="0" applyFont="0" applyFill="0" applyBorder="0" applyAlignment="0" applyProtection="0"/>
    <xf numFmtId="0" fontId="7" fillId="0" borderId="0" applyNumberFormat="0" applyFill="0" applyBorder="0" applyAlignment="0" applyProtection="0"/>
    <xf numFmtId="0" fontId="37" fillId="0" borderId="0">
      <alignment vertical="top"/>
    </xf>
    <xf numFmtId="168" fontId="7" fillId="0" borderId="0" applyFont="0" applyFill="0" applyBorder="0" applyAlignment="0" applyProtection="0"/>
    <xf numFmtId="43" fontId="1" fillId="0" borderId="0" applyFont="0" applyFill="0" applyBorder="0" applyAlignment="0" applyProtection="0"/>
    <xf numFmtId="0" fontId="1" fillId="0" borderId="0"/>
    <xf numFmtId="10" fontId="7" fillId="0" borderId="0" applyFont="0" applyFill="0" applyBorder="0" applyAlignment="0" applyProtection="0">
      <alignment vertical="top"/>
    </xf>
    <xf numFmtId="165" fontId="7" fillId="0" borderId="0" applyFont="0" applyFill="0" applyBorder="0" applyAlignment="0" applyProtection="0"/>
    <xf numFmtId="165" fontId="7" fillId="0" borderId="0" applyFont="0" applyFill="0" applyBorder="0" applyAlignment="0" applyProtection="0"/>
    <xf numFmtId="0" fontId="7" fillId="0" borderId="0"/>
    <xf numFmtId="43" fontId="7" fillId="13" borderId="0" applyFont="0" applyFill="0" applyBorder="0" applyAlignment="0" applyProtection="0">
      <alignment vertical="top"/>
    </xf>
    <xf numFmtId="49" fontId="10" fillId="0" borderId="0">
      <alignment vertical="top"/>
    </xf>
    <xf numFmtId="0" fontId="7" fillId="0" borderId="0">
      <alignment vertical="top"/>
    </xf>
    <xf numFmtId="49" fontId="11" fillId="0" borderId="0">
      <alignment vertical="top"/>
    </xf>
    <xf numFmtId="43" fontId="7" fillId="15" borderId="0">
      <alignment vertical="top"/>
    </xf>
    <xf numFmtId="43" fontId="7" fillId="8" borderId="0">
      <alignment vertical="top"/>
    </xf>
    <xf numFmtId="43" fontId="7" fillId="46" borderId="0" applyNumberFormat="0">
      <alignment vertical="top"/>
    </xf>
    <xf numFmtId="43" fontId="7" fillId="53" borderId="0">
      <alignment vertical="top"/>
    </xf>
    <xf numFmtId="43" fontId="7" fillId="11" borderId="0">
      <alignment vertical="top"/>
    </xf>
    <xf numFmtId="43" fontId="7" fillId="14" borderId="0">
      <alignment vertical="top"/>
    </xf>
    <xf numFmtId="49" fontId="8" fillId="21" borderId="1">
      <alignment vertical="top"/>
    </xf>
    <xf numFmtId="49" fontId="9" fillId="5" borderId="1">
      <alignment vertical="top"/>
    </xf>
    <xf numFmtId="43" fontId="7" fillId="13" borderId="0">
      <alignment vertical="top"/>
    </xf>
    <xf numFmtId="43" fontId="7" fillId="52" borderId="0">
      <alignment vertical="top"/>
    </xf>
    <xf numFmtId="0" fontId="7" fillId="0" borderId="0"/>
    <xf numFmtId="49" fontId="8" fillId="21" borderId="1">
      <alignment vertical="top"/>
    </xf>
    <xf numFmtId="49" fontId="8" fillId="0" borderId="0">
      <alignment vertical="top"/>
    </xf>
    <xf numFmtId="49" fontId="9" fillId="5" borderId="1">
      <alignment vertical="top"/>
    </xf>
    <xf numFmtId="169" fontId="7" fillId="0" borderId="0"/>
    <xf numFmtId="0" fontId="43" fillId="0" borderId="10"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5" fillId="3" borderId="0" applyNumberFormat="0" applyBorder="0" applyAlignment="0" applyProtection="0"/>
    <xf numFmtId="0" fontId="46" fillId="17" borderId="5" applyNumberFormat="0" applyAlignment="0" applyProtection="0"/>
    <xf numFmtId="0" fontId="47" fillId="18" borderId="6" applyNumberFormat="0" applyAlignment="0" applyProtection="0"/>
    <xf numFmtId="0" fontId="48" fillId="19" borderId="8"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0" fillId="45" borderId="0" applyNumberFormat="0" applyBorder="0" applyAlignment="0" applyProtection="0"/>
    <xf numFmtId="0" fontId="22" fillId="0" borderId="0" applyNumberFormat="0" applyFill="0" applyBorder="0" applyAlignment="0" applyProtection="0">
      <alignment vertical="top"/>
    </xf>
  </cellStyleXfs>
  <cellXfs count="179">
    <xf numFmtId="0" fontId="0" fillId="0" borderId="0" xfId="0">
      <alignment vertical="top"/>
    </xf>
    <xf numFmtId="0" fontId="7" fillId="0" borderId="0" xfId="70" applyAlignment="1">
      <alignment horizontal="left" vertical="top" wrapText="1"/>
    </xf>
    <xf numFmtId="164" fontId="3" fillId="0" borderId="32" xfId="71" applyNumberFormat="1" applyFont="1" applyFill="1" applyBorder="1" applyAlignment="1"/>
    <xf numFmtId="0" fontId="7" fillId="0" borderId="32" xfId="73" applyBorder="1">
      <alignment vertical="top"/>
    </xf>
    <xf numFmtId="164" fontId="3" fillId="0" borderId="0" xfId="71" applyNumberFormat="1" applyFont="1" applyFill="1" applyAlignment="1"/>
    <xf numFmtId="0" fontId="7" fillId="0" borderId="14" xfId="73" applyBorder="1">
      <alignment vertical="top"/>
    </xf>
    <xf numFmtId="0" fontId="7" fillId="0" borderId="29" xfId="73" applyBorder="1">
      <alignment vertical="top"/>
    </xf>
    <xf numFmtId="43" fontId="7" fillId="0" borderId="0" xfId="73" applyNumberFormat="1">
      <alignment vertical="top"/>
    </xf>
    <xf numFmtId="165" fontId="7" fillId="0" borderId="14" xfId="65" applyNumberFormat="1" applyFont="1" applyFill="1" applyBorder="1" applyAlignment="1" applyProtection="1">
      <alignment horizontal="left"/>
      <protection locked="0"/>
    </xf>
    <xf numFmtId="165" fontId="7" fillId="0" borderId="29" xfId="65" applyNumberFormat="1" applyFont="1" applyFill="1" applyBorder="1" applyAlignment="1" applyProtection="1">
      <alignment horizontal="left"/>
      <protection locked="0"/>
    </xf>
    <xf numFmtId="0" fontId="0" fillId="0" borderId="0" xfId="66" applyFont="1"/>
    <xf numFmtId="0" fontId="7" fillId="0" borderId="0" xfId="66" applyFont="1"/>
    <xf numFmtId="165" fontId="7" fillId="0" borderId="32" xfId="69" applyFont="1" applyFill="1" applyBorder="1"/>
    <xf numFmtId="165" fontId="7" fillId="0" borderId="14" xfId="69" applyFont="1" applyFill="1" applyBorder="1"/>
    <xf numFmtId="167" fontId="3" fillId="0" borderId="0" xfId="69" applyNumberFormat="1" applyFont="1" applyFill="1" applyBorder="1" applyAlignment="1">
      <alignment horizontal="center"/>
    </xf>
    <xf numFmtId="167" fontId="7" fillId="0" borderId="0" xfId="65" applyNumberFormat="1" applyFont="1" applyFill="1" applyAlignment="1">
      <alignment horizontal="center"/>
    </xf>
    <xf numFmtId="167" fontId="7" fillId="0" borderId="0" xfId="69" applyNumberFormat="1" applyFont="1" applyFill="1" applyAlignment="1">
      <alignment horizontal="center"/>
    </xf>
    <xf numFmtId="0" fontId="3" fillId="0" borderId="0" xfId="66" applyFont="1" applyAlignment="1">
      <alignment horizontal="center"/>
    </xf>
    <xf numFmtId="165" fontId="3" fillId="0" borderId="0" xfId="69" applyFont="1"/>
    <xf numFmtId="167" fontId="3" fillId="0" borderId="0" xfId="69" applyNumberFormat="1" applyFont="1"/>
    <xf numFmtId="165" fontId="3" fillId="0" borderId="0" xfId="69" applyFont="1" applyAlignment="1">
      <alignment horizontal="center"/>
    </xf>
    <xf numFmtId="167" fontId="3" fillId="0" borderId="0" xfId="69" applyNumberFormat="1" applyFont="1" applyAlignment="1">
      <alignment horizontal="center"/>
    </xf>
    <xf numFmtId="167" fontId="7" fillId="0" borderId="32" xfId="69" applyNumberFormat="1" applyFont="1" applyFill="1" applyBorder="1"/>
    <xf numFmtId="167" fontId="7" fillId="0" borderId="14" xfId="69" applyNumberFormat="1" applyFont="1" applyFill="1" applyBorder="1"/>
    <xf numFmtId="43" fontId="7" fillId="0" borderId="29" xfId="71" applyFont="1" applyFill="1" applyBorder="1" applyAlignment="1"/>
    <xf numFmtId="0" fontId="3" fillId="0" borderId="0" xfId="66" applyFont="1"/>
    <xf numFmtId="43" fontId="7" fillId="0" borderId="0" xfId="67" applyNumberFormat="1">
      <alignment vertical="top"/>
    </xf>
    <xf numFmtId="10" fontId="7" fillId="0" borderId="0" xfId="67" applyAlignment="1">
      <alignment horizontal="left" vertical="top"/>
    </xf>
    <xf numFmtId="164" fontId="3" fillId="0" borderId="0" xfId="71" applyNumberFormat="1" applyFont="1" applyFill="1" applyBorder="1" applyAlignment="1"/>
    <xf numFmtId="0" fontId="8" fillId="0" borderId="0" xfId="66" applyFont="1"/>
    <xf numFmtId="0" fontId="7" fillId="0" borderId="0" xfId="70"/>
    <xf numFmtId="0" fontId="8" fillId="7" borderId="0" xfId="66" applyFont="1" applyFill="1"/>
    <xf numFmtId="164" fontId="7" fillId="0" borderId="2" xfId="73" applyNumberFormat="1" applyBorder="1">
      <alignment vertical="top"/>
    </xf>
    <xf numFmtId="43" fontId="7" fillId="0" borderId="2" xfId="73" applyNumberFormat="1" applyBorder="1">
      <alignment vertical="top"/>
    </xf>
    <xf numFmtId="0" fontId="7" fillId="48" borderId="16" xfId="70" applyFill="1" applyBorder="1" applyAlignment="1">
      <alignment wrapText="1"/>
    </xf>
    <xf numFmtId="0" fontId="7" fillId="48" borderId="15" xfId="70" applyFill="1" applyBorder="1" applyAlignment="1">
      <alignment horizontal="center" vertical="top"/>
    </xf>
    <xf numFmtId="0" fontId="32" fillId="48" borderId="23" xfId="70" applyFont="1" applyFill="1" applyBorder="1" applyAlignment="1">
      <alignment horizontal="left" vertical="top" wrapText="1"/>
    </xf>
    <xf numFmtId="0" fontId="7" fillId="48" borderId="0" xfId="70" applyFill="1" applyAlignment="1">
      <alignment horizontal="center" vertical="top"/>
    </xf>
    <xf numFmtId="0" fontId="7" fillId="48" borderId="21" xfId="70" applyFill="1" applyBorder="1" applyAlignment="1">
      <alignment horizontal="center" vertical="top"/>
    </xf>
    <xf numFmtId="0" fontId="7" fillId="48" borderId="19" xfId="70" applyFill="1" applyBorder="1" applyAlignment="1">
      <alignment horizontal="center" vertical="top"/>
    </xf>
    <xf numFmtId="0" fontId="7" fillId="48" borderId="17" xfId="70" applyFill="1" applyBorder="1" applyAlignment="1">
      <alignment horizontal="center" vertical="top"/>
    </xf>
    <xf numFmtId="0" fontId="7" fillId="48" borderId="0" xfId="70" applyFill="1" applyAlignment="1">
      <alignment horizontal="left" vertical="top" wrapText="1"/>
    </xf>
    <xf numFmtId="0" fontId="7" fillId="48" borderId="0" xfId="70" applyFill="1" applyAlignment="1">
      <alignment horizontal="left" vertical="top"/>
    </xf>
    <xf numFmtId="0" fontId="7" fillId="0" borderId="0" xfId="70" applyAlignment="1">
      <alignment wrapText="1"/>
    </xf>
    <xf numFmtId="0" fontId="41" fillId="0" borderId="0" xfId="70" quotePrefix="1" applyFont="1" applyAlignment="1">
      <alignment wrapText="1"/>
    </xf>
    <xf numFmtId="0" fontId="7" fillId="0" borderId="0" xfId="70" applyAlignment="1">
      <alignment vertical="center" wrapText="1"/>
    </xf>
    <xf numFmtId="0" fontId="7" fillId="0" borderId="0" xfId="70" quotePrefix="1" applyAlignment="1">
      <alignment horizontal="left" vertical="top" wrapText="1"/>
    </xf>
    <xf numFmtId="0" fontId="7" fillId="48" borderId="0" xfId="70" applyFill="1"/>
    <xf numFmtId="10" fontId="7" fillId="14" borderId="0" xfId="67" applyFill="1" applyBorder="1">
      <alignment vertical="top"/>
    </xf>
    <xf numFmtId="166" fontId="7" fillId="0" borderId="2" xfId="67" applyNumberFormat="1" applyFont="1" applyFill="1" applyBorder="1" applyAlignment="1">
      <alignment vertical="center"/>
    </xf>
    <xf numFmtId="164" fontId="7" fillId="15" borderId="0" xfId="75" applyNumberFormat="1">
      <alignment vertical="top"/>
    </xf>
    <xf numFmtId="164" fontId="7" fillId="0" borderId="32" xfId="69" applyNumberFormat="1" applyFont="1" applyFill="1" applyBorder="1" applyAlignment="1"/>
    <xf numFmtId="167" fontId="7" fillId="0" borderId="29" xfId="69" applyNumberFormat="1" applyFont="1" applyFill="1" applyBorder="1"/>
    <xf numFmtId="164" fontId="7" fillId="47" borderId="2" xfId="69" applyNumberFormat="1" applyFont="1" applyFill="1" applyBorder="1" applyAlignment="1"/>
    <xf numFmtId="39" fontId="31" fillId="47" borderId="0" xfId="70" applyNumberFormat="1" applyFont="1" applyFill="1" applyAlignment="1">
      <alignment horizontal="center" vertical="center"/>
    </xf>
    <xf numFmtId="164" fontId="7" fillId="0" borderId="0" xfId="68" applyNumberFormat="1" applyFont="1" applyFill="1" applyBorder="1" applyAlignment="1">
      <alignment vertical="center"/>
    </xf>
    <xf numFmtId="164" fontId="7" fillId="0" borderId="0" xfId="71" applyNumberFormat="1" applyFont="1" applyFill="1" applyAlignment="1"/>
    <xf numFmtId="0" fontId="7" fillId="0" borderId="0" xfId="70" applyAlignment="1">
      <alignment horizontal="right" vertical="center"/>
    </xf>
    <xf numFmtId="164" fontId="7" fillId="47" borderId="0" xfId="71" applyNumberFormat="1" applyFont="1" applyFill="1" applyBorder="1" applyAlignment="1">
      <alignment vertical="center"/>
    </xf>
    <xf numFmtId="164" fontId="7" fillId="13" borderId="0" xfId="83" applyNumberFormat="1">
      <alignment vertical="top"/>
    </xf>
    <xf numFmtId="0" fontId="7" fillId="47" borderId="0" xfId="70" applyFill="1" applyAlignment="1">
      <alignment vertical="center"/>
    </xf>
    <xf numFmtId="167" fontId="7" fillId="0" borderId="2" xfId="69" applyNumberFormat="1" applyFont="1" applyFill="1" applyBorder="1"/>
    <xf numFmtId="0" fontId="7" fillId="0" borderId="0" xfId="70" applyAlignment="1">
      <alignment vertical="center"/>
    </xf>
    <xf numFmtId="0" fontId="7" fillId="47" borderId="0" xfId="70" applyFill="1" applyAlignment="1">
      <alignment horizontal="right" vertical="center"/>
    </xf>
    <xf numFmtId="43" fontId="7" fillId="0" borderId="0" xfId="78" applyFill="1">
      <alignment vertical="top"/>
    </xf>
    <xf numFmtId="0" fontId="7" fillId="0" borderId="0" xfId="73">
      <alignment vertical="top"/>
    </xf>
    <xf numFmtId="0" fontId="7" fillId="47" borderId="0" xfId="73" applyFill="1">
      <alignment vertical="top"/>
    </xf>
    <xf numFmtId="43" fontId="7" fillId="15" borderId="33" xfId="75" applyBorder="1">
      <alignment vertical="top"/>
    </xf>
    <xf numFmtId="43" fontId="7" fillId="15" borderId="34" xfId="75" applyBorder="1">
      <alignment vertical="top"/>
    </xf>
    <xf numFmtId="43" fontId="7" fillId="15" borderId="28" xfId="75" applyBorder="1">
      <alignment vertical="top"/>
    </xf>
    <xf numFmtId="43" fontId="7" fillId="15" borderId="27" xfId="75" applyBorder="1">
      <alignment vertical="top"/>
    </xf>
    <xf numFmtId="43" fontId="7" fillId="15" borderId="36" xfId="75" applyBorder="1">
      <alignment vertical="top"/>
    </xf>
    <xf numFmtId="43" fontId="7" fillId="15" borderId="31" xfId="75" applyBorder="1">
      <alignment vertical="top"/>
    </xf>
    <xf numFmtId="43" fontId="7" fillId="13" borderId="32" xfId="78" applyFill="1" applyBorder="1">
      <alignment vertical="top"/>
    </xf>
    <xf numFmtId="43" fontId="7" fillId="52" borderId="32" xfId="84" applyBorder="1">
      <alignment vertical="top"/>
    </xf>
    <xf numFmtId="43" fontId="7" fillId="13" borderId="14" xfId="78" applyFill="1" applyBorder="1">
      <alignment vertical="top"/>
    </xf>
    <xf numFmtId="43" fontId="7" fillId="52" borderId="14" xfId="84" applyBorder="1">
      <alignment vertical="top"/>
    </xf>
    <xf numFmtId="43" fontId="7" fillId="13" borderId="29" xfId="78" applyFill="1" applyBorder="1">
      <alignment vertical="top"/>
    </xf>
    <xf numFmtId="43" fontId="7" fillId="52" borderId="29" xfId="84" applyBorder="1">
      <alignment vertical="top"/>
    </xf>
    <xf numFmtId="0" fontId="15" fillId="0" borderId="0" xfId="73" applyFont="1">
      <alignment vertical="top"/>
    </xf>
    <xf numFmtId="43" fontId="7" fillId="52" borderId="4" xfId="84" applyBorder="1">
      <alignment vertical="top"/>
    </xf>
    <xf numFmtId="0" fontId="7" fillId="0" borderId="1" xfId="73" applyBorder="1">
      <alignment vertical="top"/>
    </xf>
    <xf numFmtId="0" fontId="7" fillId="0" borderId="3" xfId="73" applyBorder="1">
      <alignment vertical="top"/>
    </xf>
    <xf numFmtId="43" fontId="7" fillId="52" borderId="33" xfId="84" applyBorder="1">
      <alignment vertical="top"/>
    </xf>
    <xf numFmtId="0" fontId="7" fillId="0" borderId="35" xfId="73" applyBorder="1">
      <alignment vertical="top"/>
    </xf>
    <xf numFmtId="0" fontId="7" fillId="0" borderId="34" xfId="73" applyBorder="1">
      <alignment vertical="top"/>
    </xf>
    <xf numFmtId="43" fontId="7" fillId="52" borderId="28" xfId="84" applyBorder="1">
      <alignment vertical="top"/>
    </xf>
    <xf numFmtId="0" fontId="7" fillId="0" borderId="27" xfId="73" applyBorder="1">
      <alignment vertical="top"/>
    </xf>
    <xf numFmtId="43" fontId="7" fillId="52" borderId="36" xfId="84" applyBorder="1">
      <alignment vertical="top"/>
    </xf>
    <xf numFmtId="0" fontId="7" fillId="0" borderId="30" xfId="73" applyBorder="1">
      <alignment vertical="top"/>
    </xf>
    <xf numFmtId="0" fontId="7" fillId="0" borderId="31" xfId="73" applyBorder="1">
      <alignment vertical="top"/>
    </xf>
    <xf numFmtId="0" fontId="9" fillId="5" borderId="1" xfId="82" applyNumberFormat="1">
      <alignment vertical="top"/>
    </xf>
    <xf numFmtId="0" fontId="7" fillId="0" borderId="2" xfId="73" applyBorder="1">
      <alignment vertical="top"/>
    </xf>
    <xf numFmtId="49" fontId="7" fillId="21" borderId="2" xfId="86" applyFont="1" applyBorder="1">
      <alignment vertical="top"/>
    </xf>
    <xf numFmtId="49" fontId="7" fillId="21" borderId="0" xfId="86" applyFont="1" applyBorder="1">
      <alignment vertical="top"/>
    </xf>
    <xf numFmtId="0" fontId="7" fillId="16" borderId="0" xfId="73" applyFill="1">
      <alignment vertical="top"/>
    </xf>
    <xf numFmtId="2" fontId="7" fillId="12" borderId="0" xfId="73" applyNumberFormat="1" applyFill="1">
      <alignment vertical="top"/>
    </xf>
    <xf numFmtId="0" fontId="7" fillId="13" borderId="0" xfId="73" applyFill="1">
      <alignment vertical="top"/>
    </xf>
    <xf numFmtId="0" fontId="7" fillId="9" borderId="0" xfId="73" applyFill="1">
      <alignment vertical="top"/>
    </xf>
    <xf numFmtId="0" fontId="7" fillId="10" borderId="0" xfId="73" applyFill="1">
      <alignment vertical="top"/>
    </xf>
    <xf numFmtId="0" fontId="8" fillId="0" borderId="0" xfId="73" applyFont="1">
      <alignment vertical="top"/>
    </xf>
    <xf numFmtId="0" fontId="13" fillId="0" borderId="0" xfId="73" applyFont="1">
      <alignment vertical="top"/>
    </xf>
    <xf numFmtId="43" fontId="13" fillId="0" borderId="0" xfId="71" applyFont="1" applyFill="1">
      <alignment vertical="top"/>
    </xf>
    <xf numFmtId="43" fontId="7" fillId="53" borderId="2" xfId="78" applyBorder="1">
      <alignment vertical="top"/>
    </xf>
    <xf numFmtId="43" fontId="7" fillId="0" borderId="0" xfId="71" applyFont="1" applyFill="1" applyBorder="1">
      <alignment vertical="top"/>
    </xf>
    <xf numFmtId="1" fontId="10" fillId="0" borderId="0" xfId="73" applyNumberFormat="1" applyFont="1">
      <alignment vertical="top"/>
    </xf>
    <xf numFmtId="1" fontId="7" fillId="0" borderId="0" xfId="73" applyNumberFormat="1">
      <alignment vertical="top"/>
    </xf>
    <xf numFmtId="43" fontId="7" fillId="11" borderId="0" xfId="79">
      <alignment vertical="top"/>
    </xf>
    <xf numFmtId="0" fontId="7" fillId="7" borderId="0" xfId="73" applyFill="1">
      <alignment vertical="top"/>
    </xf>
    <xf numFmtId="0" fontId="11" fillId="0" borderId="0" xfId="73" applyFont="1">
      <alignment vertical="top"/>
    </xf>
    <xf numFmtId="43" fontId="7" fillId="13" borderId="0" xfId="71" applyFill="1">
      <alignment vertical="top"/>
    </xf>
    <xf numFmtId="43" fontId="7" fillId="15" borderId="0" xfId="71" applyFill="1">
      <alignment vertical="top"/>
    </xf>
    <xf numFmtId="43" fontId="7" fillId="6" borderId="0" xfId="71" applyFill="1">
      <alignment vertical="top"/>
    </xf>
    <xf numFmtId="9" fontId="7" fillId="0" borderId="0" xfId="73" applyNumberFormat="1">
      <alignment vertical="top"/>
    </xf>
    <xf numFmtId="0" fontId="7" fillId="0" borderId="2" xfId="73" applyBorder="1" applyAlignment="1">
      <alignment horizontal="left" vertical="top" wrapText="1"/>
    </xf>
    <xf numFmtId="43" fontId="7" fillId="14" borderId="0" xfId="80">
      <alignment vertical="top"/>
    </xf>
    <xf numFmtId="43" fontId="7" fillId="8" borderId="0" xfId="76">
      <alignment vertical="top"/>
    </xf>
    <xf numFmtId="49" fontId="11" fillId="0" borderId="0" xfId="74">
      <alignment vertical="top"/>
    </xf>
    <xf numFmtId="49" fontId="9" fillId="5" borderId="1" xfId="88">
      <alignment vertical="top"/>
    </xf>
    <xf numFmtId="43" fontId="7" fillId="52" borderId="0" xfId="84">
      <alignment vertical="top"/>
    </xf>
    <xf numFmtId="0" fontId="7" fillId="0" borderId="2" xfId="0" applyFont="1" applyBorder="1" applyAlignment="1">
      <alignment horizontal="left" vertical="top" wrapText="1"/>
    </xf>
    <xf numFmtId="170" fontId="7" fillId="52" borderId="2" xfId="84" applyNumberFormat="1" applyBorder="1">
      <alignment vertical="top"/>
    </xf>
    <xf numFmtId="0" fontId="0" fillId="0" borderId="2" xfId="0" applyBorder="1">
      <alignment vertical="top"/>
    </xf>
    <xf numFmtId="49" fontId="8" fillId="21" borderId="1" xfId="81">
      <alignment vertical="top"/>
    </xf>
    <xf numFmtId="49" fontId="9" fillId="5" borderId="1" xfId="82">
      <alignment vertical="top"/>
    </xf>
    <xf numFmtId="164" fontId="7" fillId="0" borderId="0" xfId="83" applyNumberFormat="1" applyFill="1">
      <alignment vertical="top"/>
    </xf>
    <xf numFmtId="49" fontId="7" fillId="0" borderId="32" xfId="87" applyFont="1" applyBorder="1">
      <alignment vertical="top"/>
    </xf>
    <xf numFmtId="49" fontId="7" fillId="0" borderId="14" xfId="87" applyFont="1" applyBorder="1">
      <alignment vertical="top"/>
    </xf>
    <xf numFmtId="49" fontId="7" fillId="0" borderId="29" xfId="87" applyFont="1" applyBorder="1">
      <alignment vertical="top"/>
    </xf>
    <xf numFmtId="49" fontId="7" fillId="0" borderId="0" xfId="87" applyFont="1">
      <alignment vertical="top"/>
    </xf>
    <xf numFmtId="49" fontId="8" fillId="0" borderId="0" xfId="87">
      <alignment vertical="top"/>
    </xf>
    <xf numFmtId="49" fontId="10" fillId="0" borderId="0" xfId="72">
      <alignment vertical="top"/>
    </xf>
    <xf numFmtId="170" fontId="7" fillId="52" borderId="0" xfId="84" applyNumberFormat="1">
      <alignment vertical="top"/>
    </xf>
    <xf numFmtId="164" fontId="7" fillId="52" borderId="0" xfId="84" applyNumberFormat="1">
      <alignment vertical="top"/>
    </xf>
    <xf numFmtId="39" fontId="8" fillId="0" borderId="0" xfId="85" applyNumberFormat="1" applyFont="1"/>
    <xf numFmtId="49" fontId="8" fillId="21" borderId="1" xfId="86">
      <alignment vertical="top"/>
    </xf>
    <xf numFmtId="0" fontId="7" fillId="0" borderId="0" xfId="0" applyFont="1">
      <alignment vertical="top"/>
    </xf>
    <xf numFmtId="0" fontId="9" fillId="5" borderId="1" xfId="88" applyNumberFormat="1">
      <alignment vertical="top"/>
    </xf>
    <xf numFmtId="0" fontId="0" fillId="16" borderId="0" xfId="0" applyFill="1">
      <alignment vertical="top"/>
    </xf>
    <xf numFmtId="0" fontId="3" fillId="0" borderId="0" xfId="0" applyFont="1" applyAlignment="1"/>
    <xf numFmtId="0" fontId="51" fillId="0" borderId="0" xfId="0" applyFont="1" applyAlignment="1"/>
    <xf numFmtId="0" fontId="52" fillId="0" borderId="0" xfId="0" applyFont="1" applyAlignment="1"/>
    <xf numFmtId="0" fontId="0" fillId="0" borderId="14" xfId="0" applyBorder="1" applyAlignment="1"/>
    <xf numFmtId="0" fontId="0" fillId="0" borderId="32" xfId="0" applyBorder="1" applyAlignment="1"/>
    <xf numFmtId="49" fontId="14" fillId="5" borderId="1" xfId="88" applyFont="1">
      <alignment vertical="top"/>
    </xf>
    <xf numFmtId="43" fontId="7" fillId="0" borderId="0" xfId="79" applyFill="1">
      <alignment vertical="top"/>
    </xf>
    <xf numFmtId="43" fontId="7" fillId="0" borderId="0" xfId="76" applyFill="1">
      <alignment vertical="top"/>
    </xf>
    <xf numFmtId="0" fontId="7" fillId="0" borderId="0" xfId="73" applyAlignment="1">
      <alignment horizontal="left" vertical="top"/>
    </xf>
    <xf numFmtId="0" fontId="22" fillId="0" borderId="2" xfId="123" applyBorder="1">
      <alignment vertical="top"/>
    </xf>
    <xf numFmtId="10" fontId="7" fillId="0" borderId="0" xfId="67" applyAlignment="1">
      <alignment horizontal="right" vertical="top"/>
    </xf>
    <xf numFmtId="10" fontId="8" fillId="21" borderId="1" xfId="67" applyFont="1" applyFill="1" applyBorder="1" applyAlignment="1">
      <alignment horizontal="right" vertical="top"/>
    </xf>
    <xf numFmtId="10" fontId="3" fillId="0" borderId="0" xfId="67" applyFont="1" applyFill="1" applyAlignment="1">
      <alignment horizontal="right"/>
    </xf>
    <xf numFmtId="0" fontId="8" fillId="0" borderId="0" xfId="70" applyFont="1" applyAlignment="1">
      <alignment horizontal="left" vertical="top" wrapText="1"/>
    </xf>
    <xf numFmtId="0" fontId="7" fillId="0" borderId="0" xfId="70" applyAlignment="1">
      <alignment vertical="top" wrapText="1"/>
    </xf>
    <xf numFmtId="43" fontId="7" fillId="52" borderId="37" xfId="84" applyBorder="1">
      <alignment vertical="top"/>
    </xf>
    <xf numFmtId="0" fontId="7" fillId="48" borderId="38" xfId="70" applyFill="1" applyBorder="1"/>
    <xf numFmtId="0" fontId="22" fillId="0" borderId="0" xfId="123">
      <alignment vertical="top"/>
    </xf>
    <xf numFmtId="0" fontId="3" fillId="13" borderId="2" xfId="0" applyFont="1" applyFill="1" applyBorder="1" applyAlignment="1"/>
    <xf numFmtId="0" fontId="3" fillId="6" borderId="29" xfId="0" applyFont="1" applyFill="1" applyBorder="1" applyAlignment="1"/>
    <xf numFmtId="0" fontId="3" fillId="14" borderId="14" xfId="0" applyFont="1" applyFill="1" applyBorder="1" applyAlignment="1"/>
    <xf numFmtId="0" fontId="3" fillId="54" borderId="29" xfId="0" applyFont="1" applyFill="1" applyBorder="1" applyAlignment="1"/>
    <xf numFmtId="0" fontId="3" fillId="55" borderId="14" xfId="0" applyFont="1" applyFill="1" applyBorder="1" applyAlignment="1"/>
    <xf numFmtId="0" fontId="3" fillId="56" borderId="14" xfId="0" applyFont="1" applyFill="1" applyBorder="1" applyAlignment="1"/>
    <xf numFmtId="0" fontId="3" fillId="57" borderId="29" xfId="0" applyFont="1" applyFill="1" applyBorder="1" applyAlignment="1"/>
    <xf numFmtId="0" fontId="3" fillId="57" borderId="14" xfId="0" applyFont="1" applyFill="1" applyBorder="1" applyAlignment="1"/>
    <xf numFmtId="0" fontId="3" fillId="54" borderId="14" xfId="0" applyFont="1" applyFill="1" applyBorder="1" applyAlignment="1"/>
    <xf numFmtId="0" fontId="3" fillId="58" borderId="14" xfId="0" applyFont="1" applyFill="1" applyBorder="1" applyAlignment="1"/>
    <xf numFmtId="0" fontId="3" fillId="13" borderId="29" xfId="0" applyFont="1" applyFill="1" applyBorder="1" applyAlignment="1"/>
    <xf numFmtId="0" fontId="3" fillId="6" borderId="14" xfId="0" applyFont="1" applyFill="1" applyBorder="1" applyAlignment="1"/>
    <xf numFmtId="0" fontId="3" fillId="56" borderId="32" xfId="0" applyFont="1" applyFill="1" applyBorder="1" applyAlignment="1"/>
    <xf numFmtId="167" fontId="7" fillId="0" borderId="0" xfId="73" applyNumberFormat="1">
      <alignment vertical="top"/>
    </xf>
    <xf numFmtId="171" fontId="7" fillId="13" borderId="0" xfId="83" applyNumberFormat="1">
      <alignment vertical="top"/>
    </xf>
    <xf numFmtId="14" fontId="7" fillId="52" borderId="2" xfId="84" applyNumberFormat="1" applyBorder="1">
      <alignment vertical="top"/>
    </xf>
    <xf numFmtId="170" fontId="7" fillId="59" borderId="2" xfId="84" applyNumberFormat="1" applyFill="1" applyBorder="1">
      <alignment vertical="top"/>
    </xf>
    <xf numFmtId="170" fontId="22" fillId="59" borderId="2" xfId="123" applyNumberFormat="1" applyFill="1" applyBorder="1">
      <alignment vertical="top"/>
    </xf>
    <xf numFmtId="0" fontId="0" fillId="59" borderId="0" xfId="0" applyFill="1">
      <alignment vertical="top"/>
    </xf>
    <xf numFmtId="0" fontId="7" fillId="48" borderId="18" xfId="70" applyFill="1" applyBorder="1" applyAlignment="1">
      <alignment horizontal="left" vertical="top" wrapText="1"/>
    </xf>
    <xf numFmtId="0" fontId="7" fillId="48" borderId="20" xfId="70" applyFill="1" applyBorder="1" applyAlignment="1">
      <alignment horizontal="left" vertical="top" wrapText="1"/>
    </xf>
    <xf numFmtId="0" fontId="7" fillId="48" borderId="22" xfId="70" applyFill="1" applyBorder="1" applyAlignment="1">
      <alignment horizontal="left" vertical="top" wrapText="1"/>
    </xf>
  </cellXfs>
  <cellStyles count="124">
    <cellStyle name=" 1" xfId="62" xr:uid="{00000000-0005-0000-0000-000000000000}"/>
    <cellStyle name=" 2" xfId="61" xr:uid="{00000000-0005-0000-0000-000001000000}"/>
    <cellStyle name=" 3" xfId="64" xr:uid="{00000000-0005-0000-0000-000002000000}"/>
    <cellStyle name=" 4" xfId="63" xr:uid="{00000000-0005-0000-0000-000003000000}"/>
    <cellStyle name=" 5" xfId="60" xr:uid="{00000000-0005-0000-0000-000004000000}"/>
    <cellStyle name=" 6" xfId="59" xr:uid="{00000000-0005-0000-0000-000005000000}"/>
    <cellStyle name="_kop1 Bladtitel" xfId="88" xr:uid="{00000000-0005-0000-0000-000006000000}"/>
    <cellStyle name="_kop1 Bladtitel 3" xfId="82" xr:uid="{00000000-0005-0000-0000-000007000000}"/>
    <cellStyle name="_kop2 Bloktitel" xfId="86" xr:uid="{00000000-0005-0000-0000-000008000000}"/>
    <cellStyle name="_kop2 Bloktitel 3" xfId="81" xr:uid="{00000000-0005-0000-0000-000009000000}"/>
    <cellStyle name="_kop3 Subkop" xfId="87" xr:uid="{00000000-0005-0000-0000-00000A000000}"/>
    <cellStyle name="20% - Accent1" xfId="25" builtinId="30" hidden="1"/>
    <cellStyle name="20% - Accent1" xfId="100" builtinId="30" hidden="1" customBuiltin="1"/>
    <cellStyle name="20% - Accent2" xfId="29" builtinId="34" hidden="1"/>
    <cellStyle name="20% - Accent2" xfId="104" builtinId="34" hidden="1" customBuiltin="1"/>
    <cellStyle name="20% - Accent3" xfId="33" builtinId="38" hidden="1"/>
    <cellStyle name="20% - Accent3" xfId="108" builtinId="38" hidden="1" customBuiltin="1"/>
    <cellStyle name="20% - Accent4" xfId="37" builtinId="42" hidden="1"/>
    <cellStyle name="20% - Accent4" xfId="112" builtinId="42" hidden="1" customBuiltin="1"/>
    <cellStyle name="20% - Accent5" xfId="41" builtinId="46" hidden="1"/>
    <cellStyle name="20% - Accent5" xfId="116" builtinId="46" hidden="1" customBuiltin="1"/>
    <cellStyle name="20% - Accent6" xfId="45" builtinId="50" hidden="1"/>
    <cellStyle name="20% - Accent6" xfId="120" builtinId="50" hidden="1" customBuiltin="1"/>
    <cellStyle name="40% - Accent1" xfId="26" builtinId="31" hidden="1"/>
    <cellStyle name="40% - Accent1" xfId="101" builtinId="31" hidden="1" customBuiltin="1"/>
    <cellStyle name="40% - Accent2" xfId="30" builtinId="35" hidden="1"/>
    <cellStyle name="40% - Accent2" xfId="105" builtinId="35" hidden="1" customBuiltin="1"/>
    <cellStyle name="40% - Accent3" xfId="34" builtinId="39" hidden="1"/>
    <cellStyle name="40% - Accent3" xfId="109" builtinId="39" hidden="1" customBuiltin="1"/>
    <cellStyle name="40% - Accent4" xfId="38" builtinId="43" hidden="1"/>
    <cellStyle name="40% - Accent4" xfId="113" builtinId="43" hidden="1" customBuiltin="1"/>
    <cellStyle name="40% - Accent5" xfId="42" builtinId="47" hidden="1"/>
    <cellStyle name="40% - Accent5" xfId="117" builtinId="47" hidden="1" customBuiltin="1"/>
    <cellStyle name="40% - Accent6" xfId="46" builtinId="51" hidden="1"/>
    <cellStyle name="40% - Accent6" xfId="121" builtinId="51" hidden="1" customBuiltin="1"/>
    <cellStyle name="60% - Accent1" xfId="27" builtinId="32" hidden="1"/>
    <cellStyle name="60% - Accent1" xfId="102" builtinId="32" hidden="1" customBuiltin="1"/>
    <cellStyle name="60% - Accent2" xfId="31" builtinId="36" hidden="1"/>
    <cellStyle name="60% - Accent2" xfId="106" builtinId="36" hidden="1" customBuiltin="1"/>
    <cellStyle name="60% - Accent3" xfId="35" builtinId="40" hidden="1"/>
    <cellStyle name="60% - Accent3" xfId="110" builtinId="40" hidden="1" customBuiltin="1"/>
    <cellStyle name="60% - Accent4" xfId="39" builtinId="44" hidden="1"/>
    <cellStyle name="60% - Accent4" xfId="114" builtinId="44" hidden="1" customBuiltin="1"/>
    <cellStyle name="60% - Accent5" xfId="43" builtinId="48" hidden="1"/>
    <cellStyle name="60% - Accent5" xfId="118" builtinId="48" hidden="1" customBuiltin="1"/>
    <cellStyle name="60% - Accent6" xfId="47" builtinId="52" hidden="1"/>
    <cellStyle name="60% - Accent6" xfId="122" builtinId="52" hidden="1" customBuiltin="1"/>
    <cellStyle name="Accent1" xfId="24" builtinId="29" hidden="1"/>
    <cellStyle name="Accent1" xfId="99" builtinId="29" hidden="1" customBuiltin="1"/>
    <cellStyle name="Accent2" xfId="28" builtinId="33" hidden="1"/>
    <cellStyle name="Accent2" xfId="103" builtinId="33" hidden="1" customBuiltin="1"/>
    <cellStyle name="Accent3" xfId="32" builtinId="37" hidden="1"/>
    <cellStyle name="Accent3" xfId="107" builtinId="37" hidden="1" customBuiltin="1"/>
    <cellStyle name="Accent4" xfId="36" builtinId="41" hidden="1"/>
    <cellStyle name="Accent4" xfId="111" builtinId="41" hidden="1" customBuiltin="1"/>
    <cellStyle name="Accent5" xfId="40" builtinId="45" hidden="1"/>
    <cellStyle name="Accent5" xfId="115" builtinId="45" hidden="1" customBuiltin="1"/>
    <cellStyle name="Accent6" xfId="44" builtinId="49" hidden="1"/>
    <cellStyle name="Accent6" xfId="119" builtinId="49" hidden="1" customBuiltin="1"/>
    <cellStyle name="Bad" xfId="2" hidden="1" xr:uid="{00000000-0005-0000-0000-00003B000000}"/>
    <cellStyle name="Berekening" xfId="6" builtinId="22" hidden="1"/>
    <cellStyle name="Berekening" xfId="52" builtinId="22" hidden="1" customBuiltin="1"/>
    <cellStyle name="Cel (tussen)resultaat" xfId="80" xr:uid="{00000000-0005-0000-0000-00003F000000}"/>
    <cellStyle name="Cel Berekening" xfId="83" xr:uid="{00000000-0005-0000-0000-000040000000}"/>
    <cellStyle name="Cel Bijzonderheid" xfId="79" xr:uid="{00000000-0005-0000-0000-000041000000}"/>
    <cellStyle name="Cel Input" xfId="78" xr:uid="{00000000-0005-0000-0000-000042000000}"/>
    <cellStyle name="Cel Input Data" xfId="84" xr:uid="{00000000-0005-0000-0000-000043000000}"/>
    <cellStyle name="Cel n.v.t. (leeg)" xfId="77" xr:uid="{00000000-0005-0000-0000-000044000000}"/>
    <cellStyle name="Cel PM extern" xfId="76" xr:uid="{00000000-0005-0000-0000-000045000000}"/>
    <cellStyle name="Cel Verwijzing" xfId="75" xr:uid="{00000000-0005-0000-0000-000046000000}"/>
    <cellStyle name="Check Cell" xfId="8" hidden="1" xr:uid="{00000000-0005-0000-0000-000047000000}"/>
    <cellStyle name="Controlecel" xfId="97" builtinId="23" hidden="1" customBuiltin="1"/>
    <cellStyle name="D_Lanvin BP Roth croissance 03 en 04 " xfId="89" xr:uid="{00000000-0005-0000-0000-00004F000000}"/>
    <cellStyle name="Explanatory Text" xfId="22" hidden="1" xr:uid="{00000000-0005-0000-0000-000050000000}"/>
    <cellStyle name="Gekoppelde cel" xfId="7" builtinId="24" hidden="1"/>
    <cellStyle name="Gekoppelde cel" xfId="54" builtinId="24" hidden="1" customBuiltin="1"/>
    <cellStyle name="Gevolgde hyperlink" xfId="48" builtinId="9" hidden="1"/>
    <cellStyle name="Goed" xfId="1" builtinId="26" hidden="1"/>
    <cellStyle name="Goed" xfId="53" builtinId="26" hidden="1" customBuiltin="1"/>
    <cellStyle name="Heading 1" xfId="17" hidden="1" xr:uid="{00000000-0005-0000-0000-000055000000}"/>
    <cellStyle name="Heading 2" xfId="18" hidden="1" xr:uid="{00000000-0005-0000-0000-000057000000}"/>
    <cellStyle name="Heading 3" xfId="19" hidden="1" xr:uid="{00000000-0005-0000-0000-000059000000}"/>
    <cellStyle name="Heading 4" xfId="20" hidden="1" xr:uid="{00000000-0005-0000-0000-00005B000000}"/>
    <cellStyle name="Hyperlink" xfId="10" builtinId="8" hidden="1"/>
    <cellStyle name="Hyperlink" xfId="49" builtinId="8" hidden="1" customBuiltin="1"/>
    <cellStyle name="Hyperlink" xfId="123" builtinId="8"/>
    <cellStyle name="Input" xfId="4" hidden="1" xr:uid="{00000000-0005-0000-0000-00005F000000}"/>
    <cellStyle name="Invoer" xfId="95" builtinId="20" hidden="1" customBuiltin="1"/>
    <cellStyle name="Komma" xfId="11" builtinId="3" hidden="1"/>
    <cellStyle name="Komma" xfId="50" builtinId="3" hidden="1"/>
    <cellStyle name="Komma" xfId="71" builtinId="3"/>
    <cellStyle name="Komma [0]" xfId="12" builtinId="6" hidden="1"/>
    <cellStyle name="Komma 10 2 2" xfId="69" xr:uid="{00000000-0005-0000-0000-000061000000}"/>
    <cellStyle name="Komma 14 2" xfId="68" xr:uid="{00000000-0005-0000-0000-000062000000}"/>
    <cellStyle name="Komma 2" xfId="65" xr:uid="{00000000-0005-0000-0000-000063000000}"/>
    <cellStyle name="Kop 1" xfId="90" builtinId="16" hidden="1" customBuiltin="1"/>
    <cellStyle name="Kop 2" xfId="91" builtinId="17" hidden="1" customBuiltin="1"/>
    <cellStyle name="Kop 3" xfId="92" builtinId="18" hidden="1" customBuiltin="1"/>
    <cellStyle name="Kop 4" xfId="93" builtinId="19" hidden="1" customBuiltin="1"/>
    <cellStyle name="Neutraal" xfId="3" builtinId="28" hidden="1"/>
    <cellStyle name="Neutraal" xfId="55" builtinId="28" hidden="1" customBuiltin="1"/>
    <cellStyle name="Note" xfId="9" hidden="1" xr:uid="{00000000-0005-0000-0000-000069000000}"/>
    <cellStyle name="Ongeldig" xfId="94" builtinId="27" hidden="1" customBuiltin="1"/>
    <cellStyle name="Opm. INTERN" xfId="74" xr:uid="{00000000-0005-0000-0000-00006A000000}"/>
    <cellStyle name="Output" xfId="5" hidden="1" xr:uid="{00000000-0005-0000-0000-00006B000000}"/>
    <cellStyle name="Procent" xfId="15" builtinId="5" hidden="1"/>
    <cellStyle name="Procent" xfId="51" builtinId="5" hidden="1"/>
    <cellStyle name="Procent" xfId="67" builtinId="5"/>
    <cellStyle name="Standaard" xfId="0" builtinId="0" customBuiltin="1"/>
    <cellStyle name="Standaard 2" xfId="70" xr:uid="{00000000-0005-0000-0000-000070000000}"/>
    <cellStyle name="Standaard 3" xfId="66" xr:uid="{00000000-0005-0000-0000-000071000000}"/>
    <cellStyle name="Standaard ACM-DE" xfId="73" xr:uid="{00000000-0005-0000-0000-000072000000}"/>
    <cellStyle name="Standaard_Tabellen - CIV2_Format import PRD en Database voor NE6R (concept) v1 2" xfId="85" xr:uid="{00000000-0005-0000-0000-000073000000}"/>
    <cellStyle name="Titel" xfId="16" builtinId="15" hidden="1"/>
    <cellStyle name="Titel" xfId="56" builtinId="15" hidden="1" customBuiltin="1"/>
    <cellStyle name="Toelichting" xfId="72" xr:uid="{00000000-0005-0000-0000-000076000000}"/>
    <cellStyle name="Totaal" xfId="23" builtinId="25" hidden="1"/>
    <cellStyle name="Totaal" xfId="57" builtinId="25" hidden="1" customBuiltin="1"/>
    <cellStyle name="Uitvoer" xfId="96" builtinId="21" hidden="1" customBuiltin="1"/>
    <cellStyle name="Valuta" xfId="13" builtinId="4" hidden="1"/>
    <cellStyle name="Valuta [0]" xfId="14" builtinId="7" hidden="1"/>
    <cellStyle name="Verklarende tekst" xfId="98" builtinId="53" hidden="1" customBuiltin="1"/>
    <cellStyle name="Waarschuwingstekst" xfId="21" builtinId="11" hidden="1"/>
    <cellStyle name="Waarschuwingstekst" xfId="58" builtinId="11" hidden="1" customBuiltin="1"/>
  </cellStyles>
  <dxfs count="13">
    <dxf>
      <font>
        <condense val="0"/>
        <extend val="0"/>
        <color indexed="42"/>
      </font>
      <fill>
        <patternFill>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FFCC99"/>
      <color rgb="FFFFFFCC"/>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541780"/>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530555"/>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2024</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912968"/>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912968"/>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567395"/>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2088216"/>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853040"/>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m.nl/nl/publicaties/tarievenbesluit-coteq-elektriciteit-2023" TargetMode="External"/><Relationship Id="rId1" Type="http://schemas.openxmlformats.org/officeDocument/2006/relationships/hyperlink" Target="https://www.acm.nl/nl/publicaties/x-factorberekening-regionale-netbeheerders-elektriciteit-2022-202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7"/>
  <sheetViews>
    <sheetView showGridLines="0" tabSelected="1" zoomScale="85" zoomScaleNormal="85" workbookViewId="0">
      <pane ySplit="3" topLeftCell="A4" activePane="bottomLeft" state="frozen"/>
      <selection activeCell="Q33" sqref="Q33"/>
      <selection pane="bottomLeft" activeCell="A4" sqref="A4"/>
    </sheetView>
  </sheetViews>
  <sheetFormatPr defaultColWidth="9.140625" defaultRowHeight="12.75"/>
  <cols>
    <col min="1" max="1" width="4" style="65" customWidth="1"/>
    <col min="2" max="2" width="39.85546875" style="65" customWidth="1"/>
    <col min="3" max="3" width="91.85546875" style="65" customWidth="1"/>
    <col min="4" max="16384" width="9.140625" style="65"/>
  </cols>
  <sheetData>
    <row r="2" spans="2:3" s="118" customFormat="1" ht="18">
      <c r="B2" s="118" t="s">
        <v>236</v>
      </c>
    </row>
    <row r="13" spans="2:3" s="135" customFormat="1">
      <c r="B13" s="135" t="s">
        <v>0</v>
      </c>
    </row>
    <row r="15" spans="2:3">
      <c r="B15" s="114" t="s">
        <v>1</v>
      </c>
      <c r="C15" s="114" t="s">
        <v>334</v>
      </c>
    </row>
    <row r="16" spans="2:3">
      <c r="B16" s="114" t="s">
        <v>2</v>
      </c>
      <c r="C16" s="114" t="s">
        <v>285</v>
      </c>
    </row>
    <row r="17" spans="2:3">
      <c r="B17" s="114" t="s">
        <v>3</v>
      </c>
      <c r="C17" s="114"/>
    </row>
    <row r="18" spans="2:3">
      <c r="B18" s="114" t="s">
        <v>4</v>
      </c>
      <c r="C18" s="114" t="s">
        <v>64</v>
      </c>
    </row>
    <row r="19" spans="2:3">
      <c r="B19" s="114" t="s">
        <v>5</v>
      </c>
      <c r="C19" s="114"/>
    </row>
    <row r="20" spans="2:3">
      <c r="B20" s="114" t="s">
        <v>6</v>
      </c>
      <c r="C20" s="114"/>
    </row>
    <row r="21" spans="2:3">
      <c r="B21" s="114" t="s">
        <v>7</v>
      </c>
      <c r="C21" s="114" t="s">
        <v>237</v>
      </c>
    </row>
    <row r="22" spans="2:3">
      <c r="B22" s="114" t="s">
        <v>8</v>
      </c>
      <c r="C22" s="114"/>
    </row>
    <row r="25" spans="2:3" s="135" customFormat="1">
      <c r="B25" s="135" t="s">
        <v>9</v>
      </c>
    </row>
    <row r="27" spans="2:3">
      <c r="B27" s="114" t="s">
        <v>10</v>
      </c>
      <c r="C27" s="114" t="s">
        <v>256</v>
      </c>
    </row>
    <row r="28" spans="2:3">
      <c r="B28" s="114" t="s">
        <v>11</v>
      </c>
      <c r="C28" s="114" t="s">
        <v>286</v>
      </c>
    </row>
    <row r="29" spans="2:3" ht="25.5">
      <c r="B29" s="114" t="s">
        <v>12</v>
      </c>
      <c r="C29" s="114" t="s">
        <v>287</v>
      </c>
    </row>
    <row r="30" spans="2:3">
      <c r="B30" s="114" t="s">
        <v>63</v>
      </c>
      <c r="C30" s="114" t="s">
        <v>256</v>
      </c>
    </row>
    <row r="31" spans="2:3">
      <c r="B31" s="114" t="s">
        <v>13</v>
      </c>
      <c r="C31" s="114"/>
    </row>
    <row r="32" spans="2:3">
      <c r="B32" s="114" t="s">
        <v>8</v>
      </c>
      <c r="C32" s="114"/>
    </row>
    <row r="35" spans="2:2" s="135" customFormat="1">
      <c r="B35" s="135" t="s">
        <v>15</v>
      </c>
    </row>
    <row r="37" spans="2:2">
      <c r="B37" s="65" t="s">
        <v>227</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CC"/>
  </sheetPr>
  <dimension ref="A2:Q58"/>
  <sheetViews>
    <sheetView showGridLines="0" zoomScale="85" zoomScaleNormal="85" workbookViewId="0">
      <pane xSplit="5" ySplit="8" topLeftCell="F9" activePane="bottomRight" state="frozen"/>
      <selection activeCell="C12" sqref="C12"/>
      <selection pane="topRight" activeCell="C12" sqref="C12"/>
      <selection pane="bottomLeft" activeCell="C12" sqref="C12"/>
      <selection pane="bottomRight" activeCell="F9" sqref="F9"/>
    </sheetView>
  </sheetViews>
  <sheetFormatPr defaultColWidth="9.140625" defaultRowHeight="12.75"/>
  <cols>
    <col min="1" max="1" width="4" style="65" customWidth="1"/>
    <col min="2" max="2" width="60.5703125" style="65" customWidth="1"/>
    <col min="3" max="5" width="4.5703125" style="65" customWidth="1"/>
    <col min="6" max="6" width="2.7109375" style="65" customWidth="1"/>
    <col min="7" max="7" width="13.28515625" style="65" bestFit="1" customWidth="1"/>
    <col min="8" max="8" width="2.7109375" style="65" customWidth="1"/>
    <col min="9" max="9" width="31.28515625" style="65" bestFit="1" customWidth="1"/>
    <col min="10" max="10" width="2.7109375" style="65" customWidth="1"/>
    <col min="11" max="11" width="12.5703125" style="65" customWidth="1"/>
    <col min="12" max="12" width="2.7109375" style="65" customWidth="1"/>
    <col min="13" max="13" width="53.85546875" style="65" customWidth="1"/>
    <col min="14" max="14" width="2.7109375" style="65" customWidth="1"/>
    <col min="15" max="15" width="12.5703125" style="65" customWidth="1"/>
    <col min="16" max="16" width="2.7109375" style="65" customWidth="1"/>
    <col min="17" max="17" width="12.5703125" style="65" customWidth="1"/>
    <col min="18" max="18" width="2.7109375" style="65" customWidth="1"/>
    <col min="19" max="19" width="17.140625" style="65" customWidth="1"/>
    <col min="20" max="20" width="2.7109375" style="65" customWidth="1"/>
    <col min="21" max="21" width="13.7109375" style="65" customWidth="1"/>
    <col min="22" max="22" width="2.7109375" style="65" customWidth="1"/>
    <col min="23" max="37" width="13.7109375" style="65" customWidth="1"/>
    <col min="38" max="16384" width="9.140625" style="65"/>
  </cols>
  <sheetData>
    <row r="2" spans="1:17" s="137" customFormat="1" ht="18">
      <c r="B2" s="137" t="s">
        <v>244</v>
      </c>
    </row>
    <row r="3" spans="1:17">
      <c r="A3" s="66"/>
    </row>
    <row r="4" spans="1:17">
      <c r="A4" s="66"/>
      <c r="B4" s="130" t="s">
        <v>33</v>
      </c>
      <c r="C4" s="100"/>
      <c r="D4" s="100"/>
    </row>
    <row r="5" spans="1:17">
      <c r="A5" s="66"/>
      <c r="B5" s="65" t="s">
        <v>207</v>
      </c>
      <c r="G5" s="79"/>
      <c r="K5" s="79"/>
    </row>
    <row r="7" spans="1:17" s="135" customFormat="1">
      <c r="B7" s="135" t="s">
        <v>84</v>
      </c>
      <c r="G7" s="135" t="s">
        <v>31</v>
      </c>
      <c r="I7" s="135" t="s">
        <v>32</v>
      </c>
      <c r="K7" s="135" t="s">
        <v>193</v>
      </c>
      <c r="M7" s="135" t="s">
        <v>194</v>
      </c>
      <c r="Q7" s="135" t="s">
        <v>34</v>
      </c>
    </row>
    <row r="10" spans="1:17">
      <c r="Q10" s="64"/>
    </row>
    <row r="11" spans="1:17" s="135" customFormat="1">
      <c r="B11" s="135" t="s">
        <v>72</v>
      </c>
    </row>
    <row r="12" spans="1:17">
      <c r="B12" s="130"/>
    </row>
    <row r="13" spans="1:17">
      <c r="B13" s="130" t="s">
        <v>247</v>
      </c>
      <c r="D13" s="63"/>
      <c r="G13" s="62" t="s">
        <v>248</v>
      </c>
      <c r="I13" s="61">
        <v>26477781.753128476</v>
      </c>
      <c r="K13" s="62"/>
      <c r="M13" s="146" t="s">
        <v>283</v>
      </c>
    </row>
    <row r="14" spans="1:17">
      <c r="D14" s="60"/>
      <c r="G14" s="60"/>
      <c r="I14" s="60"/>
      <c r="K14" s="60"/>
      <c r="M14" s="79"/>
    </row>
    <row r="15" spans="1:17">
      <c r="B15" s="65" t="s">
        <v>249</v>
      </c>
      <c r="D15" s="57"/>
      <c r="G15" s="62" t="s">
        <v>248</v>
      </c>
      <c r="I15" s="59">
        <f>SUMPRODUCT(Tarievenvoorstel!K25:K52,Tarievenvoorstel!O25:O52)</f>
        <v>0</v>
      </c>
      <c r="K15" s="60"/>
    </row>
    <row r="16" spans="1:17">
      <c r="B16" s="65" t="s">
        <v>250</v>
      </c>
      <c r="D16" s="57"/>
      <c r="G16" s="62" t="s">
        <v>248</v>
      </c>
      <c r="I16" s="59">
        <f>SUMPRODUCT(Tarievenvoorstel!K58:K79,Tarievenvoorstel!O58:O79)</f>
        <v>6651583.7097861115</v>
      </c>
      <c r="K16" s="60"/>
    </row>
    <row r="17" spans="2:13">
      <c r="B17" s="65" t="s">
        <v>251</v>
      </c>
      <c r="D17" s="57"/>
      <c r="G17" s="62" t="s">
        <v>248</v>
      </c>
      <c r="I17" s="59">
        <f>SUMPRODUCT(Tarievenvoorstel!K85:K101,Tarievenvoorstel!O85:O101)</f>
        <v>17029568.504622038</v>
      </c>
      <c r="K17" s="60"/>
    </row>
    <row r="18" spans="2:13">
      <c r="B18" s="65" t="s">
        <v>252</v>
      </c>
      <c r="D18" s="57"/>
      <c r="G18" s="62" t="s">
        <v>248</v>
      </c>
      <c r="I18" s="59">
        <f>SUMPRODUCT(Tarievenvoorstel!K108:K109,Tarievenvoorstel!O108:O109)</f>
        <v>66161.375533333339</v>
      </c>
      <c r="K18" s="60"/>
    </row>
    <row r="19" spans="2:13">
      <c r="B19" s="130" t="s">
        <v>70</v>
      </c>
      <c r="D19" s="57"/>
      <c r="G19" s="62" t="s">
        <v>248</v>
      </c>
      <c r="I19" s="59">
        <f>SUM(I15:I18)</f>
        <v>23747313.589941487</v>
      </c>
      <c r="K19" s="60"/>
    </row>
    <row r="20" spans="2:13">
      <c r="D20" s="62"/>
      <c r="G20" s="60"/>
      <c r="I20" s="58"/>
      <c r="K20" s="60"/>
    </row>
    <row r="21" spans="2:13">
      <c r="B21" s="65" t="s">
        <v>253</v>
      </c>
      <c r="D21" s="57"/>
      <c r="G21" s="62" t="s">
        <v>248</v>
      </c>
      <c r="I21" s="59">
        <f>SUMPRODUCT(Tarievenvoorstel!K115:K147,Tarievenvoorstel!O115:O147)</f>
        <v>1622913.740694809</v>
      </c>
      <c r="K21" s="60"/>
    </row>
    <row r="22" spans="2:13">
      <c r="B22" s="65" t="s">
        <v>254</v>
      </c>
      <c r="D22" s="57"/>
      <c r="G22" s="62" t="s">
        <v>248</v>
      </c>
      <c r="I22" s="59">
        <f>SUMPRODUCT(Tarievenvoorstel!K151:K198,Tarievenvoorstel!O151:O198)</f>
        <v>1107552.6198245012</v>
      </c>
      <c r="K22" s="60"/>
    </row>
    <row r="23" spans="2:13">
      <c r="B23" s="130" t="s">
        <v>71</v>
      </c>
      <c r="D23" s="57"/>
      <c r="G23" s="62" t="s">
        <v>248</v>
      </c>
      <c r="I23" s="59">
        <f>I22+I21</f>
        <v>2730466.3605193105</v>
      </c>
      <c r="K23" s="60"/>
    </row>
    <row r="24" spans="2:13">
      <c r="D24" s="57"/>
      <c r="G24" s="60"/>
      <c r="I24" s="56"/>
      <c r="K24" s="60"/>
    </row>
    <row r="25" spans="2:13">
      <c r="B25" s="130" t="s">
        <v>255</v>
      </c>
      <c r="D25" s="57"/>
      <c r="G25" s="62" t="s">
        <v>248</v>
      </c>
      <c r="I25" s="59">
        <f>SUM(I15:I18,I21:I22)</f>
        <v>26477779.950460799</v>
      </c>
      <c r="K25" s="62"/>
      <c r="M25" s="7"/>
    </row>
    <row r="26" spans="2:13">
      <c r="B26" s="130"/>
      <c r="D26" s="57"/>
      <c r="G26" s="62"/>
      <c r="I26" s="55"/>
      <c r="K26" s="62"/>
      <c r="M26" s="7"/>
    </row>
    <row r="27" spans="2:13">
      <c r="B27" s="100" t="s">
        <v>82</v>
      </c>
      <c r="D27" s="57"/>
      <c r="G27" s="62" t="s">
        <v>248</v>
      </c>
      <c r="I27" s="59">
        <f>I13-I25</f>
        <v>1.8026676774024963</v>
      </c>
      <c r="K27" s="62"/>
    </row>
    <row r="28" spans="2:13">
      <c r="D28" s="57"/>
      <c r="G28" s="62"/>
      <c r="I28" s="55"/>
      <c r="K28" s="62"/>
    </row>
    <row r="29" spans="2:13">
      <c r="B29" s="130" t="s">
        <v>73</v>
      </c>
      <c r="C29" s="54"/>
      <c r="D29" s="54"/>
      <c r="I29" s="115" t="str">
        <f>IF(I25&gt;I13, "TARIEVENVOORSTEL VOLDOET NIET", "TARIEVENVOORSTEL VOLDOET")</f>
        <v>TARIEVENVOORSTEL VOLDOET</v>
      </c>
    </row>
    <row r="31" spans="2:13" s="135" customFormat="1">
      <c r="B31" s="135" t="s">
        <v>74</v>
      </c>
    </row>
    <row r="33" spans="2:17">
      <c r="B33" s="65" t="s">
        <v>75</v>
      </c>
      <c r="G33" s="65" t="s">
        <v>67</v>
      </c>
      <c r="I33" s="53">
        <v>283036570.22176558</v>
      </c>
      <c r="M33" s="145" t="s">
        <v>228</v>
      </c>
      <c r="N33" s="145"/>
      <c r="O33" s="145"/>
      <c r="P33" s="145"/>
      <c r="Q33" s="65" t="s">
        <v>261</v>
      </c>
    </row>
    <row r="35" spans="2:17">
      <c r="B35" s="65" t="s">
        <v>76</v>
      </c>
      <c r="G35" s="65" t="s">
        <v>67</v>
      </c>
      <c r="I35" s="59">
        <f>SUM(Tarievenvoorstel!K25:K109,Tarievenvoorstel!K115:K147,Tarievenvoorstel!K151:K198)</f>
        <v>283036570.22176552</v>
      </c>
    </row>
    <row r="37" spans="2:17">
      <c r="B37" s="65" t="s">
        <v>77</v>
      </c>
      <c r="I37" s="115" t="str">
        <f>IF(I35&gt;I33, "REKENVOLUME VOLDOET NIET", "REKENVOLUME VOLDOET")</f>
        <v>REKENVOLUME VOLDOET</v>
      </c>
    </row>
    <row r="39" spans="2:17" s="135" customFormat="1">
      <c r="B39" s="135" t="s">
        <v>264</v>
      </c>
    </row>
    <row r="41" spans="2:17">
      <c r="B41" s="65" t="s">
        <v>266</v>
      </c>
      <c r="G41" s="62" t="s">
        <v>234</v>
      </c>
      <c r="H41" s="57"/>
      <c r="I41" s="52">
        <v>21534968.840400819</v>
      </c>
      <c r="J41" s="139"/>
      <c r="K41" s="60"/>
      <c r="L41" s="57"/>
      <c r="M41" s="146" t="s">
        <v>262</v>
      </c>
      <c r="Q41" s="65" t="s">
        <v>263</v>
      </c>
    </row>
    <row r="42" spans="2:17">
      <c r="B42" s="147" t="s">
        <v>235</v>
      </c>
      <c r="G42" s="62" t="s">
        <v>234</v>
      </c>
      <c r="H42" s="57"/>
      <c r="I42" s="51">
        <v>1102396.2016393445</v>
      </c>
      <c r="J42" s="139"/>
      <c r="K42" s="60"/>
      <c r="L42" s="57"/>
      <c r="M42" s="146" t="s">
        <v>241</v>
      </c>
    </row>
    <row r="43" spans="2:17">
      <c r="B43" s="65" t="s">
        <v>267</v>
      </c>
      <c r="G43" s="62" t="s">
        <v>234</v>
      </c>
      <c r="H43" s="57"/>
      <c r="I43" s="59">
        <f>I41-I42</f>
        <v>20432572.638761476</v>
      </c>
      <c r="J43" s="62"/>
      <c r="K43" s="60"/>
      <c r="L43" s="57"/>
      <c r="M43" s="60"/>
    </row>
    <row r="44" spans="2:17">
      <c r="G44" s="60"/>
      <c r="H44" s="57"/>
      <c r="I44" s="55"/>
      <c r="J44" s="62"/>
      <c r="K44" s="60"/>
      <c r="L44" s="57"/>
      <c r="M44" s="60"/>
    </row>
    <row r="45" spans="2:17">
      <c r="B45" s="65" t="s">
        <v>268</v>
      </c>
      <c r="G45" s="62" t="s">
        <v>248</v>
      </c>
      <c r="H45" s="57"/>
      <c r="I45" s="61">
        <v>23745406.486834321</v>
      </c>
      <c r="J45" s="139"/>
      <c r="K45" s="60"/>
      <c r="L45" s="57"/>
      <c r="M45" s="146" t="s">
        <v>273</v>
      </c>
    </row>
    <row r="46" spans="2:17">
      <c r="B46" s="147" t="s">
        <v>235</v>
      </c>
      <c r="G46" s="62" t="s">
        <v>248</v>
      </c>
      <c r="H46" s="57"/>
      <c r="I46" s="50">
        <f>I42</f>
        <v>1102396.2016393445</v>
      </c>
      <c r="J46" s="139"/>
      <c r="K46" s="60"/>
      <c r="L46" s="57"/>
    </row>
    <row r="47" spans="2:17">
      <c r="B47" s="65" t="s">
        <v>269</v>
      </c>
      <c r="G47" s="62" t="s">
        <v>248</v>
      </c>
      <c r="H47" s="57"/>
      <c r="I47" s="59">
        <f>I45-I46</f>
        <v>22643010.285194978</v>
      </c>
      <c r="J47" s="139"/>
      <c r="K47" s="60"/>
      <c r="L47" s="57"/>
    </row>
    <row r="48" spans="2:17">
      <c r="G48" s="60"/>
      <c r="H48" s="57"/>
      <c r="I48" s="55"/>
      <c r="J48" s="139"/>
      <c r="K48" s="60"/>
      <c r="L48" s="57"/>
    </row>
    <row r="49" spans="2:13">
      <c r="B49" s="100" t="s">
        <v>146</v>
      </c>
      <c r="G49" s="60"/>
      <c r="H49" s="57"/>
      <c r="I49" s="49">
        <v>0</v>
      </c>
      <c r="J49" s="139"/>
      <c r="K49" s="60" t="s">
        <v>78</v>
      </c>
      <c r="L49" s="57"/>
    </row>
    <row r="50" spans="2:13">
      <c r="B50" s="100" t="s">
        <v>147</v>
      </c>
      <c r="G50" s="60" t="s">
        <v>79</v>
      </c>
      <c r="H50" s="60"/>
      <c r="I50" s="48">
        <f>((I47/ I43) - 1)*100%</f>
        <v>0.10818205252530011</v>
      </c>
      <c r="J50" s="60"/>
      <c r="K50" s="60" t="s">
        <v>80</v>
      </c>
      <c r="L50" s="60"/>
    </row>
    <row r="52" spans="2:13" s="135" customFormat="1">
      <c r="B52" s="135" t="s">
        <v>265</v>
      </c>
    </row>
    <row r="54" spans="2:13">
      <c r="B54" s="65" t="s">
        <v>274</v>
      </c>
      <c r="G54" s="62" t="s">
        <v>234</v>
      </c>
      <c r="I54" s="61">
        <v>2815900.9908040566</v>
      </c>
      <c r="M54" s="146" t="s">
        <v>272</v>
      </c>
    </row>
    <row r="56" spans="2:13">
      <c r="B56" s="65" t="s">
        <v>275</v>
      </c>
      <c r="G56" s="62" t="s">
        <v>248</v>
      </c>
      <c r="I56" s="61">
        <v>2732375.2662941553</v>
      </c>
      <c r="M56" s="146" t="s">
        <v>270</v>
      </c>
    </row>
    <row r="58" spans="2:13">
      <c r="B58" s="130" t="s">
        <v>271</v>
      </c>
      <c r="G58" s="60" t="s">
        <v>79</v>
      </c>
      <c r="I58" s="48">
        <f>((I56/ I54) - 1)*100%</f>
        <v>-2.9662166668030232E-2</v>
      </c>
    </row>
  </sheetData>
  <conditionalFormatting sqref="I29">
    <cfRule type="cellIs" dxfId="10" priority="1" stopIfTrue="1" operator="equal">
      <formula>"NORMVOLUME VOLDOET NIET"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4.9989318521683403E-2"/>
  </sheetPr>
  <dimension ref="A1"/>
  <sheetViews>
    <sheetView showGridLines="0" zoomScale="85" zoomScaleNormal="85" workbookViewId="0"/>
  </sheetViews>
  <sheetFormatPr defaultColWidth="9.140625" defaultRowHeight="12.75"/>
  <cols>
    <col min="1" max="16384" width="9.140625" style="138"/>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CC8D9"/>
  </sheetPr>
  <dimension ref="B2:B74"/>
  <sheetViews>
    <sheetView showGridLines="0" zoomScale="85" zoomScaleNormal="85" workbookViewId="0">
      <pane ySplit="3" topLeftCell="A4" activePane="bottomLeft" state="frozen"/>
      <selection activeCell="Q33" sqref="Q33"/>
      <selection pane="bottomLeft" activeCell="A4" sqref="A4"/>
    </sheetView>
  </sheetViews>
  <sheetFormatPr defaultColWidth="9.140625" defaultRowHeight="12.75"/>
  <cols>
    <col min="1" max="1" width="4" style="65" customWidth="1"/>
    <col min="2" max="2" width="112.28515625" style="65" customWidth="1"/>
    <col min="3" max="21" width="12.5703125" style="65" customWidth="1"/>
    <col min="22" max="24" width="2.7109375" style="65" customWidth="1"/>
    <col min="25" max="39" width="13.7109375" style="65" customWidth="1"/>
    <col min="40" max="16384" width="9.140625" style="65"/>
  </cols>
  <sheetData>
    <row r="2" spans="2:2" s="137" customFormat="1" ht="18">
      <c r="B2" s="137" t="s">
        <v>85</v>
      </c>
    </row>
    <row r="4" spans="2:2" s="135" customFormat="1"/>
    <row r="6" spans="2:2">
      <c r="B6" s="65" t="s">
        <v>183</v>
      </c>
    </row>
    <row r="7" spans="2:2">
      <c r="B7" s="119"/>
    </row>
    <row r="8" spans="2:2">
      <c r="B8" s="119"/>
    </row>
    <row r="9" spans="2:2">
      <c r="B9" s="119"/>
    </row>
    <row r="10" spans="2:2">
      <c r="B10" s="119"/>
    </row>
    <row r="11" spans="2:2">
      <c r="B11" s="119"/>
    </row>
    <row r="12" spans="2:2">
      <c r="B12" s="119"/>
    </row>
    <row r="13" spans="2:2">
      <c r="B13" s="119"/>
    </row>
    <row r="14" spans="2:2">
      <c r="B14" s="119"/>
    </row>
    <row r="15" spans="2:2">
      <c r="B15" s="130"/>
    </row>
    <row r="16" spans="2:2">
      <c r="B16" s="65" t="s">
        <v>184</v>
      </c>
    </row>
    <row r="17" spans="2:2">
      <c r="B17" s="119"/>
    </row>
    <row r="18" spans="2:2">
      <c r="B18" s="119"/>
    </row>
    <row r="19" spans="2:2">
      <c r="B19" s="119"/>
    </row>
    <row r="20" spans="2:2">
      <c r="B20" s="119"/>
    </row>
    <row r="21" spans="2:2">
      <c r="B21" s="119"/>
    </row>
    <row r="22" spans="2:2">
      <c r="B22" s="119"/>
    </row>
    <row r="23" spans="2:2">
      <c r="B23" s="119"/>
    </row>
    <row r="24" spans="2:2">
      <c r="B24" s="119"/>
    </row>
    <row r="26" spans="2:2">
      <c r="B26" s="65" t="s">
        <v>185</v>
      </c>
    </row>
    <row r="27" spans="2:2">
      <c r="B27" s="119"/>
    </row>
    <row r="28" spans="2:2">
      <c r="B28" s="119"/>
    </row>
    <row r="29" spans="2:2">
      <c r="B29" s="119"/>
    </row>
    <row r="30" spans="2:2">
      <c r="B30" s="119"/>
    </row>
    <row r="31" spans="2:2">
      <c r="B31" s="119"/>
    </row>
    <row r="32" spans="2:2">
      <c r="B32" s="119"/>
    </row>
    <row r="33" spans="2:2">
      <c r="B33" s="119"/>
    </row>
    <row r="34" spans="2:2">
      <c r="B34" s="119"/>
    </row>
    <row r="36" spans="2:2">
      <c r="B36" s="65" t="s">
        <v>186</v>
      </c>
    </row>
    <row r="37" spans="2:2">
      <c r="B37" s="119"/>
    </row>
    <row r="38" spans="2:2">
      <c r="B38" s="119"/>
    </row>
    <row r="39" spans="2:2">
      <c r="B39" s="119"/>
    </row>
    <row r="40" spans="2:2">
      <c r="B40" s="119"/>
    </row>
    <row r="41" spans="2:2">
      <c r="B41" s="119"/>
    </row>
    <row r="42" spans="2:2">
      <c r="B42" s="119"/>
    </row>
    <row r="43" spans="2:2">
      <c r="B43" s="119"/>
    </row>
    <row r="44" spans="2:2">
      <c r="B44" s="119"/>
    </row>
    <row r="46" spans="2:2">
      <c r="B46" s="65" t="s">
        <v>187</v>
      </c>
    </row>
    <row r="47" spans="2:2">
      <c r="B47" s="119"/>
    </row>
    <row r="48" spans="2:2">
      <c r="B48" s="119"/>
    </row>
    <row r="49" spans="2:2">
      <c r="B49" s="119"/>
    </row>
    <row r="50" spans="2:2">
      <c r="B50" s="119"/>
    </row>
    <row r="51" spans="2:2">
      <c r="B51" s="119"/>
    </row>
    <row r="52" spans="2:2">
      <c r="B52" s="119"/>
    </row>
    <row r="53" spans="2:2">
      <c r="B53" s="119"/>
    </row>
    <row r="54" spans="2:2">
      <c r="B54" s="119"/>
    </row>
    <row r="56" spans="2:2">
      <c r="B56" s="65" t="s">
        <v>188</v>
      </c>
    </row>
    <row r="57" spans="2:2">
      <c r="B57" s="119"/>
    </row>
    <row r="58" spans="2:2">
      <c r="B58" s="119"/>
    </row>
    <row r="59" spans="2:2">
      <c r="B59" s="119"/>
    </row>
    <row r="60" spans="2:2">
      <c r="B60" s="119"/>
    </row>
    <row r="61" spans="2:2">
      <c r="B61" s="119"/>
    </row>
    <row r="62" spans="2:2">
      <c r="B62" s="119"/>
    </row>
    <row r="63" spans="2:2">
      <c r="B63" s="119"/>
    </row>
    <row r="64" spans="2:2">
      <c r="B64" s="119"/>
    </row>
    <row r="66" spans="2:2">
      <c r="B66" s="65" t="s">
        <v>189</v>
      </c>
    </row>
    <row r="67" spans="2:2">
      <c r="B67" s="119"/>
    </row>
    <row r="68" spans="2:2">
      <c r="B68" s="119"/>
    </row>
    <row r="69" spans="2:2">
      <c r="B69" s="119"/>
    </row>
    <row r="70" spans="2:2">
      <c r="B70" s="119"/>
    </row>
    <row r="71" spans="2:2">
      <c r="B71" s="119"/>
    </row>
    <row r="72" spans="2:2">
      <c r="B72" s="119"/>
    </row>
    <row r="73" spans="2:2">
      <c r="B73" s="119"/>
    </row>
    <row r="74" spans="2:2">
      <c r="B74" s="11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C8D9"/>
  </sheetPr>
  <dimension ref="B2:F65"/>
  <sheetViews>
    <sheetView showGridLines="0" zoomScale="85" zoomScaleNormal="85" workbookViewId="0">
      <pane ySplit="3" topLeftCell="A4" activePane="bottomLeft" state="frozen"/>
      <selection activeCell="Q33" sqref="Q33"/>
      <selection pane="bottomLeft" activeCell="A4" sqref="A4"/>
    </sheetView>
  </sheetViews>
  <sheetFormatPr defaultColWidth="9.140625" defaultRowHeight="12.75"/>
  <cols>
    <col min="1" max="1" width="4" style="65" customWidth="1"/>
    <col min="2" max="2" width="4.7109375" style="65" customWidth="1"/>
    <col min="3" max="3" width="74.140625" style="65" customWidth="1"/>
    <col min="4" max="5" width="12.5703125" style="65" customWidth="1"/>
    <col min="6" max="6" width="53.42578125" style="65" customWidth="1"/>
    <col min="7" max="21" width="12.5703125" style="65" customWidth="1"/>
    <col min="22" max="24" width="2.7109375" style="65" customWidth="1"/>
    <col min="25" max="39" width="13.7109375" style="65" customWidth="1"/>
    <col min="40" max="16384" width="9.140625" style="65"/>
  </cols>
  <sheetData>
    <row r="2" spans="2:6" s="137" customFormat="1" ht="18">
      <c r="B2" s="137" t="s">
        <v>87</v>
      </c>
    </row>
    <row r="4" spans="2:6" s="135" customFormat="1">
      <c r="C4" s="135" t="s">
        <v>88</v>
      </c>
      <c r="D4" s="135" t="s">
        <v>89</v>
      </c>
      <c r="F4" s="135" t="s">
        <v>45</v>
      </c>
    </row>
    <row r="5" spans="2:6">
      <c r="C5" s="130"/>
    </row>
    <row r="6" spans="2:6">
      <c r="C6" s="130" t="s">
        <v>277</v>
      </c>
    </row>
    <row r="7" spans="2:6" ht="25.5">
      <c r="B7" s="37">
        <v>1</v>
      </c>
      <c r="C7" s="1" t="s">
        <v>280</v>
      </c>
      <c r="D7" s="119" t="s">
        <v>344</v>
      </c>
      <c r="E7" s="47"/>
      <c r="F7" s="119"/>
    </row>
    <row r="8" spans="2:6" ht="12.75" customHeight="1">
      <c r="B8" s="37">
        <v>2</v>
      </c>
      <c r="C8" s="1" t="s">
        <v>90</v>
      </c>
      <c r="D8" s="119" t="s">
        <v>344</v>
      </c>
      <c r="E8" s="47"/>
      <c r="F8" s="119"/>
    </row>
    <row r="9" spans="2:6" ht="25.5">
      <c r="B9" s="37"/>
      <c r="C9" s="1" t="s">
        <v>148</v>
      </c>
      <c r="D9" s="119" t="s">
        <v>345</v>
      </c>
      <c r="E9" s="47"/>
      <c r="F9" s="119"/>
    </row>
    <row r="10" spans="2:6">
      <c r="B10" s="37">
        <v>3</v>
      </c>
      <c r="C10" s="1" t="s">
        <v>91</v>
      </c>
      <c r="D10" s="119" t="s">
        <v>344</v>
      </c>
      <c r="E10" s="47"/>
      <c r="F10" s="119"/>
    </row>
    <row r="11" spans="2:6" ht="38.25">
      <c r="B11" s="37">
        <v>4</v>
      </c>
      <c r="C11" s="1" t="s">
        <v>149</v>
      </c>
      <c r="D11" s="119" t="s">
        <v>344</v>
      </c>
      <c r="E11" s="47"/>
      <c r="F11" s="119"/>
    </row>
    <row r="12" spans="2:6">
      <c r="C12" s="130"/>
    </row>
    <row r="13" spans="2:6">
      <c r="C13" s="130" t="s">
        <v>86</v>
      </c>
    </row>
    <row r="14" spans="2:6" ht="25.5">
      <c r="B14" s="37">
        <v>5</v>
      </c>
      <c r="C14" s="1" t="s">
        <v>278</v>
      </c>
      <c r="D14" s="119" t="s">
        <v>256</v>
      </c>
      <c r="E14" s="47"/>
      <c r="F14" s="119"/>
    </row>
    <row r="15" spans="2:6" ht="25.5">
      <c r="B15" s="37">
        <v>6</v>
      </c>
      <c r="C15" s="1" t="s">
        <v>158</v>
      </c>
      <c r="D15" s="119" t="s">
        <v>344</v>
      </c>
      <c r="F15" s="119"/>
    </row>
    <row r="16" spans="2:6" ht="25.5">
      <c r="B16" s="37">
        <v>7</v>
      </c>
      <c r="C16" s="1" t="s">
        <v>159</v>
      </c>
      <c r="D16" s="119" t="s">
        <v>346</v>
      </c>
      <c r="F16" s="119"/>
    </row>
    <row r="17" spans="2:6" ht="25.5">
      <c r="B17" s="37"/>
      <c r="C17" s="1" t="s">
        <v>160</v>
      </c>
    </row>
    <row r="18" spans="2:6" ht="25.5">
      <c r="B18" s="37"/>
      <c r="C18" s="1" t="s">
        <v>161</v>
      </c>
    </row>
    <row r="19" spans="2:6" ht="25.5">
      <c r="B19" s="37"/>
      <c r="C19" s="46" t="s">
        <v>162</v>
      </c>
    </row>
    <row r="20" spans="2:6" ht="25.5">
      <c r="B20" s="37">
        <v>8</v>
      </c>
      <c r="C20" s="45" t="s">
        <v>163</v>
      </c>
      <c r="D20" s="119" t="s">
        <v>346</v>
      </c>
      <c r="F20" s="119"/>
    </row>
    <row r="21" spans="2:6" ht="38.25">
      <c r="B21" s="37"/>
      <c r="C21" s="44" t="s">
        <v>164</v>
      </c>
    </row>
    <row r="22" spans="2:6" ht="38.25">
      <c r="B22" s="37"/>
      <c r="C22" s="46" t="s">
        <v>165</v>
      </c>
    </row>
    <row r="23" spans="2:6" ht="25.5">
      <c r="B23" s="37">
        <v>9</v>
      </c>
      <c r="C23" s="45" t="s">
        <v>166</v>
      </c>
      <c r="D23" s="119" t="s">
        <v>344</v>
      </c>
      <c r="F23" s="119"/>
    </row>
    <row r="24" spans="2:6" ht="38.25">
      <c r="B24" s="37"/>
      <c r="C24" s="44" t="s">
        <v>167</v>
      </c>
    </row>
    <row r="25" spans="2:6" ht="38.25">
      <c r="B25" s="37"/>
      <c r="C25" s="44" t="s">
        <v>168</v>
      </c>
    </row>
    <row r="26" spans="2:6" ht="38.25">
      <c r="B26" s="37"/>
      <c r="C26" s="44" t="s">
        <v>169</v>
      </c>
    </row>
    <row r="27" spans="2:6" ht="25.5">
      <c r="B27" s="37">
        <v>10</v>
      </c>
      <c r="C27" s="43" t="s">
        <v>170</v>
      </c>
      <c r="D27" s="119" t="s">
        <v>344</v>
      </c>
      <c r="F27" s="119"/>
    </row>
    <row r="28" spans="2:6" ht="51">
      <c r="B28" s="37"/>
      <c r="C28" s="44" t="s">
        <v>171</v>
      </c>
    </row>
    <row r="29" spans="2:6" ht="53.25" customHeight="1">
      <c r="B29" s="37"/>
      <c r="C29" s="44" t="s">
        <v>172</v>
      </c>
    </row>
    <row r="30" spans="2:6" ht="63.75">
      <c r="B30" s="37"/>
      <c r="C30" s="44" t="s">
        <v>173</v>
      </c>
    </row>
    <row r="31" spans="2:6" ht="25.5">
      <c r="B31" s="37">
        <v>11</v>
      </c>
      <c r="C31" s="1" t="s">
        <v>174</v>
      </c>
      <c r="D31" s="119" t="s">
        <v>344</v>
      </c>
      <c r="F31" s="119"/>
    </row>
    <row r="32" spans="2:6" ht="25.5">
      <c r="B32" s="37"/>
      <c r="C32" s="46" t="s">
        <v>175</v>
      </c>
    </row>
    <row r="33" spans="2:6" ht="25.5">
      <c r="B33" s="37"/>
      <c r="C33" s="46" t="s">
        <v>176</v>
      </c>
    </row>
    <row r="34" spans="2:6" ht="38.25">
      <c r="B34" s="37"/>
      <c r="C34" s="1" t="s">
        <v>177</v>
      </c>
    </row>
    <row r="35" spans="2:6" ht="38.25">
      <c r="B35" s="37">
        <v>12</v>
      </c>
      <c r="C35" s="1" t="s">
        <v>179</v>
      </c>
      <c r="D35" s="119" t="s">
        <v>344</v>
      </c>
      <c r="F35" s="119"/>
    </row>
    <row r="36" spans="2:6" ht="38.25">
      <c r="B36" s="37">
        <v>13</v>
      </c>
      <c r="C36" s="1" t="s">
        <v>180</v>
      </c>
      <c r="D36" s="119" t="s">
        <v>344</v>
      </c>
      <c r="F36" s="119"/>
    </row>
    <row r="37" spans="2:6">
      <c r="B37" s="37"/>
      <c r="C37" s="1"/>
    </row>
    <row r="38" spans="2:6">
      <c r="B38" s="37"/>
      <c r="C38" s="152" t="s">
        <v>276</v>
      </c>
    </row>
    <row r="39" spans="2:6" ht="38.25" customHeight="1">
      <c r="B39" s="37">
        <v>14</v>
      </c>
      <c r="C39" s="153" t="s">
        <v>282</v>
      </c>
      <c r="D39" s="154" t="s">
        <v>256</v>
      </c>
      <c r="E39" s="155"/>
      <c r="F39" s="154"/>
    </row>
    <row r="40" spans="2:6" ht="25.5">
      <c r="B40" s="37">
        <v>15</v>
      </c>
      <c r="C40" s="1" t="s">
        <v>279</v>
      </c>
      <c r="D40" s="119" t="s">
        <v>256</v>
      </c>
      <c r="E40" s="47"/>
      <c r="F40" s="119"/>
    </row>
    <row r="41" spans="2:6" ht="25.5">
      <c r="B41" s="37">
        <v>16</v>
      </c>
      <c r="C41" s="1" t="s">
        <v>150</v>
      </c>
      <c r="D41" s="119" t="s">
        <v>344</v>
      </c>
      <c r="E41" s="47"/>
      <c r="F41" s="119"/>
    </row>
    <row r="42" spans="2:6">
      <c r="B42" s="37"/>
      <c r="C42" s="1" t="s">
        <v>151</v>
      </c>
      <c r="D42" s="47"/>
      <c r="E42" s="47"/>
      <c r="F42" s="43"/>
    </row>
    <row r="43" spans="2:6">
      <c r="B43" s="37"/>
      <c r="C43" s="1" t="s">
        <v>152</v>
      </c>
      <c r="D43" s="47"/>
      <c r="E43" s="47"/>
      <c r="F43" s="43"/>
    </row>
    <row r="44" spans="2:6">
      <c r="B44" s="37"/>
      <c r="C44" s="1" t="s">
        <v>153</v>
      </c>
      <c r="D44" s="47"/>
      <c r="E44" s="47"/>
      <c r="F44" s="43"/>
    </row>
    <row r="45" spans="2:6" ht="25.5">
      <c r="B45" s="37"/>
      <c r="C45" s="1" t="s">
        <v>154</v>
      </c>
      <c r="D45" s="47"/>
      <c r="E45" s="47"/>
      <c r="F45" s="43"/>
    </row>
    <row r="46" spans="2:6" ht="25.5">
      <c r="B46" s="37"/>
      <c r="C46" s="1" t="s">
        <v>155</v>
      </c>
      <c r="D46" s="47"/>
      <c r="E46" s="47"/>
      <c r="F46" s="43"/>
    </row>
    <row r="47" spans="2:6" ht="25.5" customHeight="1">
      <c r="B47" s="37"/>
      <c r="C47" s="1" t="s">
        <v>156</v>
      </c>
      <c r="D47" s="47"/>
    </row>
    <row r="48" spans="2:6" ht="38.25">
      <c r="B48" s="37">
        <v>17</v>
      </c>
      <c r="C48" s="1" t="s">
        <v>157</v>
      </c>
      <c r="D48" s="119" t="s">
        <v>344</v>
      </c>
      <c r="F48" s="119"/>
    </row>
    <row r="49" spans="2:6" ht="38.25">
      <c r="B49" s="37">
        <v>18</v>
      </c>
      <c r="C49" s="1" t="s">
        <v>178</v>
      </c>
      <c r="D49" s="119" t="s">
        <v>344</v>
      </c>
      <c r="F49" s="119"/>
    </row>
    <row r="50" spans="2:6" ht="38.25">
      <c r="B50" s="37">
        <v>19</v>
      </c>
      <c r="C50" s="1" t="s">
        <v>181</v>
      </c>
      <c r="D50" s="119" t="s">
        <v>344</v>
      </c>
      <c r="F50" s="119"/>
    </row>
    <row r="51" spans="2:6">
      <c r="B51" s="37"/>
      <c r="C51" s="1"/>
    </row>
    <row r="52" spans="2:6">
      <c r="B52" s="37"/>
      <c r="C52" s="1"/>
    </row>
    <row r="53" spans="2:6" ht="13.5" thickBot="1">
      <c r="B53" s="42"/>
      <c r="C53" s="41"/>
    </row>
    <row r="54" spans="2:6">
      <c r="B54" s="40" t="s">
        <v>93</v>
      </c>
      <c r="C54" s="176" t="s">
        <v>182</v>
      </c>
    </row>
    <row r="55" spans="2:6">
      <c r="B55" s="39"/>
      <c r="C55" s="177"/>
    </row>
    <row r="56" spans="2:6">
      <c r="B56" s="39"/>
      <c r="C56" s="177"/>
    </row>
    <row r="57" spans="2:6">
      <c r="B57" s="39"/>
      <c r="C57" s="177"/>
    </row>
    <row r="58" spans="2:6" ht="13.5" thickBot="1">
      <c r="B58" s="38"/>
      <c r="C58" s="178"/>
    </row>
    <row r="59" spans="2:6" ht="13.5" thickBot="1">
      <c r="B59" s="42"/>
      <c r="C59" s="41"/>
    </row>
    <row r="60" spans="2:6">
      <c r="B60" s="40" t="s">
        <v>94</v>
      </c>
      <c r="C60" s="176" t="s">
        <v>284</v>
      </c>
    </row>
    <row r="61" spans="2:6">
      <c r="B61" s="39"/>
      <c r="C61" s="177"/>
    </row>
    <row r="62" spans="2:6">
      <c r="B62" s="39"/>
      <c r="C62" s="177"/>
    </row>
    <row r="63" spans="2:6" ht="13.5" thickBot="1">
      <c r="B63" s="38"/>
      <c r="C63" s="178"/>
    </row>
    <row r="64" spans="2:6" ht="13.5" thickBot="1">
      <c r="B64" s="37"/>
      <c r="C64" s="36"/>
    </row>
    <row r="65" spans="2:3" ht="26.25" thickBot="1">
      <c r="B65" s="35" t="s">
        <v>281</v>
      </c>
      <c r="C65" s="34" t="s">
        <v>92</v>
      </c>
    </row>
  </sheetData>
  <mergeCells count="2">
    <mergeCell ref="C54:C58"/>
    <mergeCell ref="C60:C63"/>
  </mergeCells>
  <conditionalFormatting sqref="D39">
    <cfRule type="cellIs" dxfId="9" priority="2" stopIfTrue="1" operator="equal">
      <formula>"ja"</formula>
    </cfRule>
  </conditionalFormatting>
  <conditionalFormatting sqref="F7:F11 F35:F36 F48:F50">
    <cfRule type="cellIs" dxfId="8" priority="16" stopIfTrue="1" operator="equal">
      <formula>"ja"</formula>
    </cfRule>
  </conditionalFormatting>
  <conditionalFormatting sqref="F14:F16">
    <cfRule type="cellIs" dxfId="7" priority="11" stopIfTrue="1" operator="equal">
      <formula>"ja"</formula>
    </cfRule>
  </conditionalFormatting>
  <conditionalFormatting sqref="F20">
    <cfRule type="cellIs" dxfId="6" priority="8" stopIfTrue="1" operator="equal">
      <formula>"ja"</formula>
    </cfRule>
  </conditionalFormatting>
  <conditionalFormatting sqref="F23">
    <cfRule type="cellIs" dxfId="5" priority="7" stopIfTrue="1" operator="equal">
      <formula>"ja"</formula>
    </cfRule>
  </conditionalFormatting>
  <conditionalFormatting sqref="F27">
    <cfRule type="cellIs" dxfId="4" priority="6" stopIfTrue="1" operator="equal">
      <formula>"ja"</formula>
    </cfRule>
  </conditionalFormatting>
  <conditionalFormatting sqref="F31">
    <cfRule type="cellIs" dxfId="3" priority="5" stopIfTrue="1" operator="equal">
      <formula>"ja"</formula>
    </cfRule>
  </conditionalFormatting>
  <conditionalFormatting sqref="F39:F41">
    <cfRule type="cellIs" dxfId="2" priority="1" stopIfTrue="1" operator="equal">
      <formula>"ja"</formula>
    </cfRule>
  </conditionalFormatting>
  <conditionalFormatting sqref="F42">
    <cfRule type="expression" dxfId="1" priority="15" stopIfTrue="1">
      <formula>D42="ja"</formula>
    </cfRule>
  </conditionalFormatting>
  <conditionalFormatting sqref="F43:F46">
    <cfRule type="expression" dxfId="0" priority="13" stopIfTrue="1">
      <formula>D43="nee"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C8D9"/>
  </sheetPr>
  <dimension ref="B2:R57"/>
  <sheetViews>
    <sheetView showGridLines="0" zoomScale="85" zoomScaleNormal="85" workbookViewId="0">
      <pane ySplit="3" topLeftCell="A4" activePane="bottomLeft" state="frozen"/>
      <selection activeCell="Q33" sqref="Q33"/>
      <selection pane="bottomLeft" activeCell="A4" sqref="A4"/>
    </sheetView>
  </sheetViews>
  <sheetFormatPr defaultColWidth="9.140625" defaultRowHeight="12.75"/>
  <cols>
    <col min="1" max="1" width="4" style="65" customWidth="1"/>
    <col min="2" max="2" width="19.140625" style="65" customWidth="1"/>
    <col min="3" max="3" width="9.5703125" style="65" customWidth="1"/>
    <col min="4" max="4" width="11.85546875" style="65" customWidth="1"/>
    <col min="5" max="5" width="10.28515625" style="65" customWidth="1"/>
    <col min="6" max="6" width="13.7109375" style="65" customWidth="1"/>
    <col min="7" max="7" width="11.5703125" style="65" customWidth="1"/>
    <col min="8" max="16384" width="9.140625" style="65"/>
  </cols>
  <sheetData>
    <row r="2" spans="2:18" s="118" customFormat="1" ht="18">
      <c r="B2" s="118" t="s">
        <v>50</v>
      </c>
    </row>
    <row r="4" spans="2:18" s="135" customFormat="1">
      <c r="B4" s="135" t="s">
        <v>16</v>
      </c>
    </row>
    <row r="6" spans="2:18">
      <c r="B6" s="65" t="s">
        <v>239</v>
      </c>
    </row>
    <row r="7" spans="2:18">
      <c r="B7" s="65" t="s">
        <v>206</v>
      </c>
      <c r="H7" s="113"/>
    </row>
    <row r="8" spans="2:18">
      <c r="B8" s="65" t="s">
        <v>240</v>
      </c>
    </row>
    <row r="10" spans="2:18" s="135" customFormat="1">
      <c r="B10" s="135" t="s">
        <v>57</v>
      </c>
    </row>
    <row r="13" spans="2:18" s="140" customFormat="1" ht="15"/>
    <row r="14" spans="2:18" s="140" customFormat="1" ht="15">
      <c r="B14" s="141"/>
      <c r="C14" s="141"/>
      <c r="D14" s="141"/>
      <c r="E14" s="141"/>
      <c r="F14" s="141"/>
      <c r="G14" s="141"/>
      <c r="H14" s="141"/>
      <c r="I14" s="141"/>
      <c r="J14" s="141"/>
      <c r="K14" s="141"/>
      <c r="L14" s="141"/>
      <c r="M14" s="141"/>
      <c r="N14" s="141"/>
      <c r="O14" s="141"/>
      <c r="P14" s="141"/>
      <c r="Q14" s="141"/>
      <c r="R14" s="141"/>
    </row>
    <row r="15" spans="2:18" s="140" customFormat="1" ht="15">
      <c r="B15" s="141"/>
      <c r="C15" s="141"/>
      <c r="D15" s="141"/>
      <c r="E15" s="141"/>
      <c r="F15" s="141"/>
      <c r="G15" s="141"/>
      <c r="H15" s="141"/>
      <c r="I15" s="141"/>
      <c r="J15" s="141"/>
      <c r="K15" s="141"/>
      <c r="L15" s="141"/>
      <c r="M15" s="141"/>
      <c r="N15" s="141"/>
      <c r="O15" s="141"/>
      <c r="P15" s="141"/>
      <c r="Q15" s="141"/>
      <c r="R15" s="141"/>
    </row>
    <row r="16" spans="2:18" s="140" customFormat="1" ht="15">
      <c r="B16" s="141"/>
      <c r="C16" s="141"/>
      <c r="D16" s="141"/>
      <c r="E16" s="141"/>
      <c r="F16" s="141"/>
      <c r="G16" s="141"/>
      <c r="H16" s="141"/>
      <c r="I16" s="141"/>
      <c r="J16" s="141"/>
      <c r="K16" s="141"/>
      <c r="L16" s="141"/>
      <c r="M16" s="141"/>
      <c r="N16" s="141"/>
      <c r="O16" s="141"/>
      <c r="P16" s="141"/>
      <c r="Q16" s="141"/>
      <c r="R16" s="141"/>
    </row>
    <row r="17" spans="2:18" s="140" customFormat="1" ht="15">
      <c r="B17" s="141"/>
      <c r="C17" s="141"/>
      <c r="D17" s="141"/>
      <c r="E17" s="141"/>
      <c r="F17" s="141"/>
      <c r="G17" s="141"/>
      <c r="H17" s="141"/>
      <c r="I17" s="141"/>
      <c r="J17" s="141"/>
      <c r="K17" s="141"/>
      <c r="L17" s="141"/>
      <c r="M17" s="141"/>
      <c r="N17" s="141"/>
      <c r="O17" s="141"/>
      <c r="P17" s="141"/>
      <c r="Q17" s="141"/>
      <c r="R17" s="141"/>
    </row>
    <row r="18" spans="2:18" s="140" customFormat="1" ht="15">
      <c r="B18" s="141"/>
      <c r="C18" s="141"/>
      <c r="D18" s="141"/>
      <c r="E18" s="141"/>
      <c r="F18" s="141"/>
      <c r="G18" s="141"/>
      <c r="H18" s="141"/>
      <c r="I18" s="141"/>
      <c r="J18" s="141"/>
      <c r="K18" s="141"/>
      <c r="L18" s="141"/>
      <c r="M18" s="141"/>
      <c r="N18" s="141"/>
      <c r="O18" s="141"/>
      <c r="P18" s="141"/>
      <c r="Q18" s="141"/>
      <c r="R18" s="141"/>
    </row>
    <row r="19" spans="2:18" s="140" customFormat="1" ht="15">
      <c r="B19" s="141"/>
      <c r="C19" s="141"/>
      <c r="D19" s="141"/>
      <c r="E19" s="141"/>
      <c r="F19" s="141"/>
      <c r="G19" s="141"/>
      <c r="H19" s="141"/>
      <c r="I19" s="141"/>
      <c r="J19" s="141"/>
      <c r="K19" s="141"/>
      <c r="L19" s="141"/>
      <c r="M19" s="141"/>
      <c r="N19" s="141"/>
      <c r="O19" s="141"/>
      <c r="P19" s="141"/>
      <c r="Q19" s="141"/>
      <c r="R19" s="141"/>
    </row>
    <row r="20" spans="2:18" s="140" customFormat="1" ht="15">
      <c r="B20" s="141"/>
      <c r="C20" s="141"/>
      <c r="D20" s="141"/>
      <c r="E20" s="141"/>
      <c r="F20" s="141"/>
      <c r="G20" s="141"/>
      <c r="H20" s="141"/>
      <c r="I20" s="141"/>
      <c r="J20" s="141"/>
      <c r="K20" s="141"/>
      <c r="L20" s="141"/>
      <c r="M20" s="141"/>
      <c r="N20" s="141"/>
      <c r="O20" s="141"/>
      <c r="P20" s="141"/>
      <c r="Q20" s="141"/>
      <c r="R20" s="141"/>
    </row>
    <row r="21" spans="2:18" s="140" customFormat="1" ht="15">
      <c r="B21" s="141"/>
      <c r="C21" s="141"/>
      <c r="D21" s="141"/>
      <c r="E21" s="141"/>
      <c r="F21" s="141"/>
      <c r="G21" s="141"/>
      <c r="H21" s="141"/>
      <c r="I21" s="141"/>
      <c r="J21" s="141"/>
      <c r="K21" s="141"/>
      <c r="L21" s="141"/>
      <c r="M21" s="141"/>
      <c r="N21" s="141"/>
      <c r="O21" s="141"/>
      <c r="P21" s="141"/>
      <c r="Q21" s="141"/>
      <c r="R21" s="141"/>
    </row>
    <row r="22" spans="2:18" s="140" customFormat="1" ht="15">
      <c r="B22" s="141"/>
      <c r="C22" s="141"/>
      <c r="D22" s="141"/>
      <c r="E22" s="141"/>
      <c r="F22" s="141"/>
      <c r="G22" s="141"/>
      <c r="H22" s="141"/>
      <c r="I22" s="141"/>
      <c r="J22" s="141"/>
      <c r="K22" s="141"/>
      <c r="L22" s="141"/>
      <c r="M22" s="141"/>
      <c r="N22" s="141"/>
      <c r="O22" s="141"/>
      <c r="P22" s="141"/>
      <c r="Q22" s="141"/>
      <c r="R22" s="141"/>
    </row>
    <row r="23" spans="2:18" s="140" customFormat="1" ht="15">
      <c r="B23" s="141"/>
      <c r="C23" s="141"/>
      <c r="D23" s="141"/>
      <c r="E23" s="141"/>
      <c r="F23" s="141"/>
      <c r="G23" s="141"/>
      <c r="H23" s="141"/>
      <c r="I23" s="141"/>
      <c r="J23" s="141"/>
      <c r="K23" s="141"/>
      <c r="L23" s="141"/>
      <c r="M23" s="141"/>
      <c r="N23" s="141"/>
      <c r="O23" s="141"/>
      <c r="P23" s="141"/>
      <c r="Q23" s="141"/>
      <c r="R23" s="141"/>
    </row>
    <row r="24" spans="2:18" s="140" customFormat="1" ht="15">
      <c r="B24" s="141"/>
      <c r="C24" s="141"/>
      <c r="D24" s="141"/>
      <c r="E24" s="141"/>
      <c r="F24" s="141"/>
      <c r="G24" s="141"/>
      <c r="H24" s="141"/>
      <c r="I24" s="141"/>
      <c r="J24" s="141"/>
      <c r="K24" s="141"/>
      <c r="L24" s="141"/>
      <c r="M24" s="141"/>
      <c r="N24" s="141"/>
      <c r="O24" s="141"/>
      <c r="P24" s="141"/>
      <c r="Q24" s="141"/>
      <c r="R24" s="141"/>
    </row>
    <row r="25" spans="2:18" s="140" customFormat="1" ht="15">
      <c r="B25" s="141"/>
      <c r="C25" s="141"/>
      <c r="D25" s="141"/>
      <c r="E25" s="141"/>
      <c r="F25" s="141"/>
      <c r="G25" s="141"/>
      <c r="H25" s="141"/>
      <c r="I25" s="141"/>
      <c r="J25" s="141"/>
      <c r="K25" s="141"/>
      <c r="L25" s="141"/>
      <c r="M25" s="141"/>
      <c r="N25" s="141"/>
      <c r="O25" s="141"/>
      <c r="P25" s="141"/>
      <c r="Q25" s="141"/>
      <c r="R25" s="141"/>
    </row>
    <row r="27" spans="2:18" s="135" customFormat="1">
      <c r="B27" s="135" t="s">
        <v>17</v>
      </c>
    </row>
    <row r="29" spans="2:18">
      <c r="B29" s="130" t="s">
        <v>43</v>
      </c>
      <c r="D29" s="130" t="s">
        <v>18</v>
      </c>
      <c r="F29" s="109"/>
    </row>
    <row r="31" spans="2:18">
      <c r="B31" s="112">
        <v>123</v>
      </c>
      <c r="D31" s="65" t="s">
        <v>52</v>
      </c>
    </row>
    <row r="32" spans="2:18">
      <c r="B32" s="111">
        <f>B31</f>
        <v>123</v>
      </c>
      <c r="D32" s="65" t="s">
        <v>19</v>
      </c>
    </row>
    <row r="33" spans="2:7">
      <c r="B33" s="110">
        <f>B32+B31</f>
        <v>246</v>
      </c>
      <c r="D33" s="65" t="s">
        <v>20</v>
      </c>
    </row>
    <row r="34" spans="2:7">
      <c r="B34" s="115">
        <f>B32+B33</f>
        <v>369</v>
      </c>
      <c r="D34" s="65" t="s">
        <v>51</v>
      </c>
      <c r="E34" s="109"/>
      <c r="F34" s="109"/>
    </row>
    <row r="35" spans="2:7">
      <c r="B35" s="108"/>
      <c r="D35" s="65" t="s">
        <v>21</v>
      </c>
      <c r="E35" s="109"/>
    </row>
    <row r="37" spans="2:7">
      <c r="B37" s="131" t="s">
        <v>22</v>
      </c>
    </row>
    <row r="38" spans="2:7">
      <c r="B38" s="107">
        <f>B34+16</f>
        <v>385</v>
      </c>
      <c r="D38" s="65" t="s">
        <v>23</v>
      </c>
    </row>
    <row r="39" spans="2:7">
      <c r="B39" s="116">
        <f>B32*PI()</f>
        <v>386.41589639154455</v>
      </c>
      <c r="C39" s="106"/>
      <c r="D39" s="65" t="s">
        <v>24</v>
      </c>
    </row>
    <row r="40" spans="2:7">
      <c r="B40" s="106"/>
      <c r="C40" s="106"/>
    </row>
    <row r="41" spans="2:7">
      <c r="B41" s="131" t="s">
        <v>25</v>
      </c>
      <c r="C41" s="105"/>
    </row>
    <row r="42" spans="2:7">
      <c r="B42" s="104">
        <v>123</v>
      </c>
      <c r="C42" s="105"/>
      <c r="D42" s="65" t="s">
        <v>26</v>
      </c>
      <c r="G42" s="109"/>
    </row>
    <row r="43" spans="2:7">
      <c r="B43" s="103">
        <v>124</v>
      </c>
      <c r="C43" s="105"/>
      <c r="D43" s="65" t="s">
        <v>27</v>
      </c>
    </row>
    <row r="44" spans="2:7">
      <c r="B44" s="102">
        <f>B42-B43</f>
        <v>-1</v>
      </c>
      <c r="C44" s="101"/>
      <c r="D44" s="65" t="s">
        <v>56</v>
      </c>
    </row>
    <row r="47" spans="2:7">
      <c r="B47" s="130" t="s">
        <v>38</v>
      </c>
    </row>
    <row r="48" spans="2:7">
      <c r="B48" s="100"/>
    </row>
    <row r="49" spans="2:4">
      <c r="B49" s="131" t="s">
        <v>44</v>
      </c>
    </row>
    <row r="50" spans="2:4">
      <c r="B50" s="99" t="s">
        <v>37</v>
      </c>
      <c r="D50" s="65" t="s">
        <v>47</v>
      </c>
    </row>
    <row r="51" spans="2:4">
      <c r="B51" s="98" t="s">
        <v>35</v>
      </c>
      <c r="D51" s="65" t="s">
        <v>39</v>
      </c>
    </row>
    <row r="52" spans="2:4">
      <c r="B52" s="97" t="s">
        <v>36</v>
      </c>
      <c r="D52" s="65" t="s">
        <v>40</v>
      </c>
    </row>
    <row r="53" spans="2:4">
      <c r="B53" s="96" t="s">
        <v>36</v>
      </c>
      <c r="D53" s="65" t="s">
        <v>42</v>
      </c>
    </row>
    <row r="55" spans="2:4">
      <c r="B55" s="131" t="s">
        <v>46</v>
      </c>
    </row>
    <row r="56" spans="2:4">
      <c r="B56" s="95" t="s">
        <v>41</v>
      </c>
      <c r="D56" s="65" t="s">
        <v>48</v>
      </c>
    </row>
    <row r="57" spans="2:4">
      <c r="B57" s="94" t="s">
        <v>45</v>
      </c>
      <c r="D57" s="65" t="s">
        <v>49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G13"/>
  <sheetViews>
    <sheetView showGridLines="0" zoomScale="85" zoomScaleNormal="85" workbookViewId="0">
      <pane ySplit="3" topLeftCell="A4" activePane="bottomLeft" state="frozen"/>
      <selection activeCell="Q33" sqref="Q33"/>
      <selection pane="bottomLeft" activeCell="A4" sqref="A4"/>
    </sheetView>
  </sheetViews>
  <sheetFormatPr defaultColWidth="9.140625" defaultRowHeight="12.75"/>
  <cols>
    <col min="1" max="1" width="4" style="65" customWidth="1"/>
    <col min="2" max="2" width="7.5703125" style="65" customWidth="1"/>
    <col min="3" max="3" width="35.140625" style="65" customWidth="1"/>
    <col min="4" max="4" width="60.7109375" style="65" bestFit="1" customWidth="1"/>
    <col min="5" max="5" width="90.5703125" style="65" customWidth="1"/>
    <col min="6" max="6" width="4.5703125" style="65" customWidth="1"/>
    <col min="7" max="7" width="43.42578125" style="65" customWidth="1"/>
    <col min="8" max="8" width="28.7109375" style="65" customWidth="1"/>
    <col min="9" max="9" width="18.42578125" style="65" customWidth="1"/>
    <col min="10" max="11" width="58.42578125" style="65" customWidth="1"/>
    <col min="12" max="16384" width="9.140625" style="65"/>
  </cols>
  <sheetData>
    <row r="2" spans="2:7" s="118" customFormat="1" ht="18">
      <c r="B2" s="118" t="s">
        <v>28</v>
      </c>
    </row>
    <row r="4" spans="2:7" s="135" customFormat="1">
      <c r="B4" s="135" t="s">
        <v>29</v>
      </c>
    </row>
    <row r="6" spans="2:7">
      <c r="B6" s="131" t="s">
        <v>61</v>
      </c>
      <c r="G6" s="117"/>
    </row>
    <row r="7" spans="2:7">
      <c r="B7" s="131" t="s">
        <v>62</v>
      </c>
    </row>
    <row r="9" spans="2:7">
      <c r="B9" s="144" t="s">
        <v>53</v>
      </c>
      <c r="C9" s="144" t="s">
        <v>54</v>
      </c>
      <c r="D9" s="144" t="s">
        <v>55</v>
      </c>
      <c r="E9" s="144" t="s">
        <v>58</v>
      </c>
    </row>
    <row r="10" spans="2:7">
      <c r="B10" s="93"/>
      <c r="C10" s="93" t="s">
        <v>60</v>
      </c>
      <c r="D10" s="93" t="s">
        <v>30</v>
      </c>
      <c r="E10" s="93" t="s">
        <v>59</v>
      </c>
    </row>
    <row r="11" spans="2:7">
      <c r="B11" s="92">
        <v>1</v>
      </c>
      <c r="C11" s="92" t="s">
        <v>228</v>
      </c>
      <c r="D11" s="92" t="s">
        <v>233</v>
      </c>
      <c r="E11" s="148" t="s">
        <v>257</v>
      </c>
    </row>
    <row r="12" spans="2:7">
      <c r="B12" s="92">
        <v>2</v>
      </c>
      <c r="C12" s="92" t="s">
        <v>288</v>
      </c>
      <c r="D12" s="92"/>
      <c r="E12" s="156" t="s">
        <v>289</v>
      </c>
    </row>
    <row r="13" spans="2:7">
      <c r="B13" s="92">
        <v>3</v>
      </c>
      <c r="C13" s="92" t="s">
        <v>242</v>
      </c>
      <c r="D13" s="92" t="s">
        <v>243</v>
      </c>
      <c r="E13" s="92"/>
    </row>
  </sheetData>
  <hyperlinks>
    <hyperlink ref="E11" r:id="rId1" xr:uid="{491A354A-CB19-41F2-94BA-95F2735F6068}"/>
    <hyperlink ref="E12" r:id="rId2" display="https://www.acm.nl/nl/publicaties/tarievenbesluit-coteq-elektriciteit-2023" xr:uid="{08639767-2A3E-4333-83E3-3265142C60DB}"/>
  </hyperlinks>
  <pageMargins left="0.75" right="0.75" top="1" bottom="1" header="0.5" footer="0.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89318521683403E-2"/>
  </sheetPr>
  <dimension ref="A1"/>
  <sheetViews>
    <sheetView showGridLines="0" zoomScale="85" zoomScaleNormal="85" workbookViewId="0"/>
  </sheetViews>
  <sheetFormatPr defaultColWidth="9.140625" defaultRowHeight="12.75"/>
  <cols>
    <col min="1" max="16384" width="9.140625" style="138"/>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CC"/>
  </sheetPr>
  <dimension ref="B2:C42"/>
  <sheetViews>
    <sheetView showGridLines="0" zoomScale="85" zoomScaleNormal="85" workbookViewId="0">
      <pane ySplit="3" topLeftCell="A4" activePane="bottomLeft" state="frozen"/>
      <selection activeCell="Q33" sqref="Q33"/>
      <selection pane="bottomLeft" activeCell="A4" sqref="A4"/>
    </sheetView>
  </sheetViews>
  <sheetFormatPr defaultRowHeight="12.75"/>
  <cols>
    <col min="1" max="1" width="4" customWidth="1"/>
    <col min="2" max="2" width="39.85546875" customWidth="1"/>
    <col min="3" max="3" width="91.85546875" customWidth="1"/>
  </cols>
  <sheetData>
    <row r="2" spans="2:3" s="124" customFormat="1" ht="18">
      <c r="B2" s="124" t="s">
        <v>238</v>
      </c>
    </row>
    <row r="6" spans="2:3">
      <c r="B6" s="136"/>
    </row>
    <row r="13" spans="2:3" s="123" customFormat="1">
      <c r="B13" s="123" t="s">
        <v>218</v>
      </c>
    </row>
    <row r="15" spans="2:3">
      <c r="B15" s="122" t="s">
        <v>219</v>
      </c>
      <c r="C15" s="172">
        <v>45563</v>
      </c>
    </row>
    <row r="17" spans="2:3">
      <c r="B17" s="120" t="s">
        <v>220</v>
      </c>
      <c r="C17" s="121"/>
    </row>
    <row r="18" spans="2:3">
      <c r="B18" s="120" t="s">
        <v>221</v>
      </c>
      <c r="C18" s="121" t="s">
        <v>340</v>
      </c>
    </row>
    <row r="19" spans="2:3">
      <c r="B19" s="120" t="s">
        <v>222</v>
      </c>
      <c r="C19" s="121" t="s">
        <v>341</v>
      </c>
    </row>
    <row r="20" spans="2:3">
      <c r="B20" s="120" t="s">
        <v>223</v>
      </c>
      <c r="C20" s="121" t="s">
        <v>342</v>
      </c>
    </row>
    <row r="21" spans="2:3">
      <c r="B21" s="120" t="s">
        <v>224</v>
      </c>
      <c r="C21" s="121" t="s">
        <v>343</v>
      </c>
    </row>
    <row r="22" spans="2:3">
      <c r="B22" s="120" t="s">
        <v>208</v>
      </c>
      <c r="C22" s="173"/>
    </row>
    <row r="23" spans="2:3">
      <c r="B23" s="120" t="s">
        <v>209</v>
      </c>
      <c r="C23" s="173"/>
    </row>
    <row r="24" spans="2:3">
      <c r="B24" s="120" t="s">
        <v>225</v>
      </c>
      <c r="C24" s="174"/>
    </row>
    <row r="27" spans="2:3" s="123" customFormat="1">
      <c r="B27" s="123" t="s">
        <v>14</v>
      </c>
    </row>
    <row r="29" spans="2:3">
      <c r="B29" s="130" t="s">
        <v>208</v>
      </c>
      <c r="C29" s="130" t="s">
        <v>209</v>
      </c>
    </row>
    <row r="30" spans="2:3">
      <c r="B30" s="175"/>
      <c r="C30" s="175"/>
    </row>
    <row r="32" spans="2:3">
      <c r="B32" t="s">
        <v>210</v>
      </c>
    </row>
    <row r="33" spans="2:2">
      <c r="B33" t="s">
        <v>211</v>
      </c>
    </row>
    <row r="34" spans="2:2">
      <c r="B34" t="s">
        <v>212</v>
      </c>
    </row>
    <row r="35" spans="2:2">
      <c r="B35" t="s">
        <v>213</v>
      </c>
    </row>
    <row r="36" spans="2:2">
      <c r="B36" t="s">
        <v>214</v>
      </c>
    </row>
    <row r="39" spans="2:2" s="123" customFormat="1">
      <c r="B39" s="123" t="s">
        <v>15</v>
      </c>
    </row>
    <row r="41" spans="2:2">
      <c r="B41" t="s">
        <v>226</v>
      </c>
    </row>
    <row r="42" spans="2:2">
      <c r="B42" t="s">
        <v>215</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pageSetUpPr fitToPage="1"/>
  </sheetPr>
  <dimension ref="B2:T203"/>
  <sheetViews>
    <sheetView showGridLines="0" zoomScale="85" zoomScaleNormal="85" workbookViewId="0">
      <pane xSplit="5" ySplit="18" topLeftCell="F19" activePane="bottomRight" state="frozen"/>
      <selection activeCell="Q33" sqref="Q33"/>
      <selection pane="topRight" activeCell="Q33" sqref="Q33"/>
      <selection pane="bottomLeft" activeCell="Q33" sqref="Q33"/>
      <selection pane="bottomRight" activeCell="F19" sqref="F19"/>
    </sheetView>
  </sheetViews>
  <sheetFormatPr defaultColWidth="9.140625" defaultRowHeight="12.75"/>
  <cols>
    <col min="1" max="1" width="4" style="65" customWidth="1"/>
    <col min="2" max="2" width="40" style="65" customWidth="1"/>
    <col min="3" max="3" width="4.5703125" style="65" customWidth="1"/>
    <col min="4" max="4" width="31.5703125" style="65" customWidth="1"/>
    <col min="5" max="5" width="4.5703125" style="65" customWidth="1"/>
    <col min="6" max="6" width="2.7109375" style="65" customWidth="1"/>
    <col min="7" max="7" width="12.5703125" style="65" customWidth="1"/>
    <col min="8" max="8" width="2.7109375" style="65" customWidth="1"/>
    <col min="9" max="9" width="25" style="65" customWidth="1"/>
    <col min="10" max="10" width="2.7109375" style="65" customWidth="1"/>
    <col min="11" max="11" width="14.7109375" style="65" customWidth="1"/>
    <col min="12" max="12" width="2.7109375" style="65" customWidth="1"/>
    <col min="13" max="13" width="18.28515625" style="65" bestFit="1" customWidth="1"/>
    <col min="14" max="14" width="2.7109375" style="65" customWidth="1"/>
    <col min="15" max="15" width="25.5703125" style="65" customWidth="1"/>
    <col min="16" max="16" width="2.7109375" style="65" customWidth="1"/>
    <col min="17" max="17" width="17.140625" style="65" customWidth="1"/>
    <col min="18" max="18" width="24" style="65" bestFit="1" customWidth="1"/>
    <col min="19" max="19" width="2.7109375" style="65" customWidth="1"/>
    <col min="20" max="20" width="36.28515625" style="65" bestFit="1" customWidth="1"/>
    <col min="21" max="34" width="13.7109375" style="65" customWidth="1"/>
    <col min="35" max="16384" width="9.140625" style="65"/>
  </cols>
  <sheetData>
    <row r="2" spans="2:11" s="137" customFormat="1" ht="18">
      <c r="B2" s="137" t="s">
        <v>244</v>
      </c>
    </row>
    <row r="4" spans="2:11">
      <c r="B4" s="130" t="s">
        <v>33</v>
      </c>
      <c r="C4" s="100"/>
      <c r="D4" s="100"/>
    </row>
    <row r="5" spans="2:11">
      <c r="B5" s="65" t="s">
        <v>245</v>
      </c>
      <c r="G5" s="79"/>
      <c r="K5" s="79"/>
    </row>
    <row r="6" spans="2:11">
      <c r="G6" s="79"/>
      <c r="K6" s="79"/>
    </row>
    <row r="7" spans="2:11">
      <c r="B7" s="65" t="s">
        <v>259</v>
      </c>
      <c r="G7" s="79"/>
      <c r="K7" s="79"/>
    </row>
    <row r="8" spans="2:11">
      <c r="B8" s="65" t="s">
        <v>260</v>
      </c>
      <c r="G8" s="79"/>
      <c r="K8" s="79"/>
    </row>
    <row r="9" spans="2:11">
      <c r="B9" s="65" t="s">
        <v>258</v>
      </c>
      <c r="G9" s="79"/>
      <c r="K9" s="79"/>
    </row>
    <row r="10" spans="2:11">
      <c r="G10" s="79"/>
      <c r="K10" s="79"/>
    </row>
    <row r="11" spans="2:11">
      <c r="B11" s="130" t="s">
        <v>77</v>
      </c>
      <c r="G11" s="79"/>
    </row>
    <row r="12" spans="2:11">
      <c r="B12" s="65" t="s">
        <v>81</v>
      </c>
      <c r="D12" s="33" t="str">
        <f>'Controles ACM'!I37</f>
        <v>REKENVOLUME VOLDOET</v>
      </c>
      <c r="G12" s="79"/>
    </row>
    <row r="13" spans="2:11">
      <c r="B13" s="65" t="s">
        <v>73</v>
      </c>
      <c r="D13" s="33" t="str">
        <f>'Controles ACM'!I29</f>
        <v>TARIEVENVOORSTEL VOLDOET</v>
      </c>
      <c r="G13" s="79"/>
    </row>
    <row r="14" spans="2:11">
      <c r="B14" s="65" t="s">
        <v>82</v>
      </c>
      <c r="D14" s="32">
        <f>'Controles ACM'!I27</f>
        <v>1.8026676774024963</v>
      </c>
    </row>
    <row r="17" spans="2:17" s="135" customFormat="1">
      <c r="B17" s="135" t="s">
        <v>229</v>
      </c>
      <c r="G17" s="135" t="s">
        <v>31</v>
      </c>
      <c r="I17" s="135" t="s">
        <v>195</v>
      </c>
      <c r="K17" s="135" t="s">
        <v>65</v>
      </c>
      <c r="M17" s="135" t="s">
        <v>31</v>
      </c>
      <c r="O17" s="135" t="s">
        <v>66</v>
      </c>
      <c r="Q17" s="135" t="s">
        <v>83</v>
      </c>
    </row>
    <row r="20" spans="2:17" s="135" customFormat="1">
      <c r="B20" s="135" t="s">
        <v>229</v>
      </c>
    </row>
    <row r="22" spans="2:17">
      <c r="B22" s="31" t="s">
        <v>95</v>
      </c>
      <c r="M22" s="30"/>
    </row>
    <row r="23" spans="2:17">
      <c r="B23" s="29"/>
      <c r="K23" s="28"/>
      <c r="M23" s="30"/>
      <c r="Q23" s="27"/>
    </row>
    <row r="24" spans="2:17">
      <c r="B24" s="134" t="s">
        <v>96</v>
      </c>
      <c r="K24" s="28"/>
      <c r="M24" s="30"/>
      <c r="Q24" s="26"/>
    </row>
    <row r="25" spans="2:17">
      <c r="B25" s="25" t="s">
        <v>97</v>
      </c>
      <c r="G25" s="65" t="s">
        <v>67</v>
      </c>
      <c r="K25" s="24">
        <v>0</v>
      </c>
      <c r="M25" s="25" t="s">
        <v>68</v>
      </c>
      <c r="O25" s="133"/>
      <c r="Q25" s="149">
        <f>'Controles ACM'!$I$49</f>
        <v>0</v>
      </c>
    </row>
    <row r="26" spans="2:17">
      <c r="B26" s="25" t="s">
        <v>98</v>
      </c>
      <c r="G26" s="65" t="s">
        <v>67</v>
      </c>
      <c r="K26" s="23">
        <v>0</v>
      </c>
      <c r="M26" s="25" t="s">
        <v>132</v>
      </c>
      <c r="O26" s="132"/>
      <c r="Q26" s="149">
        <f>'Controles ACM'!$I$50</f>
        <v>0.10818205252530011</v>
      </c>
    </row>
    <row r="27" spans="2:17">
      <c r="B27" s="25" t="s">
        <v>99</v>
      </c>
      <c r="G27" s="65" t="s">
        <v>67</v>
      </c>
      <c r="K27" s="22">
        <v>0</v>
      </c>
      <c r="M27" s="25" t="s">
        <v>133</v>
      </c>
      <c r="O27" s="132"/>
      <c r="Q27" s="149">
        <f>'Controles ACM'!$I$50</f>
        <v>0.10818205252530011</v>
      </c>
    </row>
    <row r="28" spans="2:17">
      <c r="B28" s="30"/>
      <c r="K28" s="21"/>
      <c r="M28" s="30"/>
      <c r="O28" s="20"/>
      <c r="Q28" s="149"/>
    </row>
    <row r="29" spans="2:17">
      <c r="B29" s="29" t="s">
        <v>100</v>
      </c>
      <c r="K29" s="21"/>
      <c r="M29" s="30"/>
      <c r="O29" s="20"/>
      <c r="Q29" s="149"/>
    </row>
    <row r="30" spans="2:17">
      <c r="B30" s="25" t="s">
        <v>97</v>
      </c>
      <c r="G30" s="65" t="s">
        <v>67</v>
      </c>
      <c r="K30" s="52">
        <v>0</v>
      </c>
      <c r="M30" s="25" t="s">
        <v>68</v>
      </c>
      <c r="O30" s="133"/>
      <c r="Q30" s="149">
        <f>'Controles ACM'!$I$49</f>
        <v>0</v>
      </c>
    </row>
    <row r="31" spans="2:17">
      <c r="B31" s="25" t="s">
        <v>98</v>
      </c>
      <c r="G31" s="65" t="s">
        <v>67</v>
      </c>
      <c r="K31" s="23">
        <v>0</v>
      </c>
      <c r="M31" s="25" t="s">
        <v>132</v>
      </c>
      <c r="O31" s="132"/>
      <c r="Q31" s="149">
        <f>'Controles ACM'!$I$50</f>
        <v>0.10818205252530011</v>
      </c>
    </row>
    <row r="32" spans="2:17">
      <c r="B32" s="25" t="s">
        <v>101</v>
      </c>
      <c r="G32" s="65" t="s">
        <v>67</v>
      </c>
      <c r="K32" s="22">
        <v>0</v>
      </c>
      <c r="M32" s="25" t="s">
        <v>134</v>
      </c>
      <c r="O32" s="132"/>
      <c r="Q32" s="149">
        <f>'Controles ACM'!$I$50</f>
        <v>0.10818205252530011</v>
      </c>
    </row>
    <row r="33" spans="2:17">
      <c r="B33" s="30"/>
      <c r="K33" s="21"/>
      <c r="M33" s="30"/>
      <c r="O33" s="20"/>
      <c r="Q33" s="149"/>
    </row>
    <row r="34" spans="2:17">
      <c r="B34" s="29" t="s">
        <v>102</v>
      </c>
      <c r="K34" s="21"/>
      <c r="M34" s="30"/>
      <c r="O34" s="20"/>
      <c r="Q34" s="149"/>
    </row>
    <row r="35" spans="2:17">
      <c r="B35" s="25" t="s">
        <v>97</v>
      </c>
      <c r="G35" s="65" t="s">
        <v>67</v>
      </c>
      <c r="K35" s="52">
        <v>0</v>
      </c>
      <c r="M35" s="25" t="s">
        <v>68</v>
      </c>
      <c r="O35" s="133"/>
      <c r="Q35" s="149">
        <f>'Controles ACM'!$I$49</f>
        <v>0</v>
      </c>
    </row>
    <row r="36" spans="2:17">
      <c r="B36" s="25" t="s">
        <v>98</v>
      </c>
      <c r="G36" s="65" t="s">
        <v>67</v>
      </c>
      <c r="K36" s="23">
        <v>0</v>
      </c>
      <c r="M36" s="25" t="s">
        <v>132</v>
      </c>
      <c r="O36" s="132"/>
      <c r="Q36" s="149">
        <f>'Controles ACM'!$I$50</f>
        <v>0.10818205252530011</v>
      </c>
    </row>
    <row r="37" spans="2:17">
      <c r="B37" s="25" t="s">
        <v>99</v>
      </c>
      <c r="G37" s="65" t="s">
        <v>67</v>
      </c>
      <c r="K37" s="22">
        <v>0</v>
      </c>
      <c r="M37" s="25" t="s">
        <v>133</v>
      </c>
      <c r="O37" s="132"/>
      <c r="Q37" s="149">
        <f>'Controles ACM'!$I$50</f>
        <v>0.10818205252530011</v>
      </c>
    </row>
    <row r="38" spans="2:17">
      <c r="B38" s="30"/>
      <c r="K38" s="21"/>
      <c r="M38" s="30"/>
      <c r="O38" s="20"/>
      <c r="Q38" s="149"/>
    </row>
    <row r="39" spans="2:17">
      <c r="B39" s="29" t="s">
        <v>103</v>
      </c>
      <c r="K39" s="21"/>
      <c r="M39" s="30"/>
      <c r="O39" s="20"/>
      <c r="Q39" s="149"/>
    </row>
    <row r="40" spans="2:17">
      <c r="B40" s="25" t="s">
        <v>97</v>
      </c>
      <c r="G40" s="65" t="s">
        <v>67</v>
      </c>
      <c r="K40" s="52">
        <v>0</v>
      </c>
      <c r="M40" s="25" t="s">
        <v>68</v>
      </c>
      <c r="O40" s="133"/>
      <c r="Q40" s="149">
        <f>'Controles ACM'!$I$49</f>
        <v>0</v>
      </c>
    </row>
    <row r="41" spans="2:17">
      <c r="B41" s="25" t="s">
        <v>98</v>
      </c>
      <c r="G41" s="65" t="s">
        <v>67</v>
      </c>
      <c r="K41" s="23">
        <v>0</v>
      </c>
      <c r="M41" s="25" t="s">
        <v>132</v>
      </c>
      <c r="O41" s="132"/>
      <c r="Q41" s="149">
        <f>'Controles ACM'!$I$50</f>
        <v>0.10818205252530011</v>
      </c>
    </row>
    <row r="42" spans="2:17">
      <c r="B42" s="25" t="s">
        <v>101</v>
      </c>
      <c r="G42" s="65" t="s">
        <v>67</v>
      </c>
      <c r="K42" s="22">
        <v>0</v>
      </c>
      <c r="M42" s="25" t="s">
        <v>134</v>
      </c>
      <c r="O42" s="132"/>
      <c r="Q42" s="149">
        <f>'Controles ACM'!$I$50</f>
        <v>0.10818205252530011</v>
      </c>
    </row>
    <row r="43" spans="2:17">
      <c r="B43" s="30"/>
      <c r="K43" s="21"/>
      <c r="M43" s="30"/>
      <c r="O43" s="20"/>
      <c r="Q43" s="149"/>
    </row>
    <row r="44" spans="2:17">
      <c r="B44" s="29" t="s">
        <v>104</v>
      </c>
      <c r="K44" s="21"/>
      <c r="M44" s="30"/>
      <c r="O44" s="20"/>
      <c r="Q44" s="149"/>
    </row>
    <row r="45" spans="2:17">
      <c r="B45" s="25" t="s">
        <v>97</v>
      </c>
      <c r="G45" s="65" t="s">
        <v>67</v>
      </c>
      <c r="K45" s="52">
        <v>0</v>
      </c>
      <c r="M45" s="25" t="s">
        <v>68</v>
      </c>
      <c r="O45" s="133"/>
      <c r="Q45" s="149">
        <f>'Controles ACM'!$I$49</f>
        <v>0</v>
      </c>
    </row>
    <row r="46" spans="2:17">
      <c r="B46" s="25" t="s">
        <v>98</v>
      </c>
      <c r="G46" s="65" t="s">
        <v>67</v>
      </c>
      <c r="K46" s="23">
        <v>0</v>
      </c>
      <c r="M46" s="25" t="s">
        <v>132</v>
      </c>
      <c r="O46" s="132"/>
      <c r="Q46" s="149">
        <f>'Controles ACM'!$I$50</f>
        <v>0.10818205252530011</v>
      </c>
    </row>
    <row r="47" spans="2:17">
      <c r="B47" s="25" t="s">
        <v>99</v>
      </c>
      <c r="G47" s="65" t="s">
        <v>67</v>
      </c>
      <c r="K47" s="22">
        <v>0</v>
      </c>
      <c r="M47" s="25" t="s">
        <v>133</v>
      </c>
      <c r="O47" s="132"/>
      <c r="Q47" s="149">
        <f>'Controles ACM'!$I$50</f>
        <v>0.10818205252530011</v>
      </c>
    </row>
    <row r="48" spans="2:17">
      <c r="B48" s="30"/>
      <c r="K48" s="21"/>
      <c r="M48" s="30"/>
      <c r="O48" s="20"/>
      <c r="Q48" s="149"/>
    </row>
    <row r="49" spans="2:17">
      <c r="B49" s="29" t="s">
        <v>105</v>
      </c>
      <c r="K49" s="19"/>
      <c r="M49" s="30"/>
      <c r="O49" s="18"/>
      <c r="Q49" s="149"/>
    </row>
    <row r="50" spans="2:17">
      <c r="B50" s="25" t="s">
        <v>97</v>
      </c>
      <c r="G50" s="65" t="s">
        <v>67</v>
      </c>
      <c r="K50" s="52">
        <v>0</v>
      </c>
      <c r="M50" s="25" t="s">
        <v>68</v>
      </c>
      <c r="O50" s="133"/>
      <c r="Q50" s="149">
        <f>'Controles ACM'!$I$49</f>
        <v>0</v>
      </c>
    </row>
    <row r="51" spans="2:17">
      <c r="B51" s="25" t="s">
        <v>98</v>
      </c>
      <c r="G51" s="65" t="s">
        <v>67</v>
      </c>
      <c r="K51" s="23">
        <v>0</v>
      </c>
      <c r="M51" s="25" t="s">
        <v>132</v>
      </c>
      <c r="O51" s="132"/>
      <c r="Q51" s="149">
        <f>'Controles ACM'!$I$50</f>
        <v>0.10818205252530011</v>
      </c>
    </row>
    <row r="52" spans="2:17">
      <c r="B52" s="25" t="s">
        <v>101</v>
      </c>
      <c r="G52" s="65" t="s">
        <v>67</v>
      </c>
      <c r="K52" s="22">
        <v>0</v>
      </c>
      <c r="M52" s="25" t="s">
        <v>134</v>
      </c>
      <c r="O52" s="132"/>
      <c r="Q52" s="149">
        <f>'Controles ACM'!$I$50</f>
        <v>0.10818205252530011</v>
      </c>
    </row>
    <row r="53" spans="2:17">
      <c r="B53" s="30"/>
      <c r="K53" s="21"/>
      <c r="M53" s="30"/>
      <c r="Q53" s="149"/>
    </row>
    <row r="54" spans="2:17">
      <c r="B54" s="30"/>
      <c r="K54" s="21"/>
      <c r="M54" s="30"/>
      <c r="Q54" s="149"/>
    </row>
    <row r="55" spans="2:17">
      <c r="B55" s="31" t="s">
        <v>106</v>
      </c>
      <c r="K55" s="21"/>
      <c r="M55" s="30"/>
      <c r="Q55" s="149"/>
    </row>
    <row r="56" spans="2:17">
      <c r="B56" s="30"/>
      <c r="K56" s="21"/>
      <c r="M56" s="30"/>
      <c r="Q56" s="149"/>
    </row>
    <row r="57" spans="2:17">
      <c r="B57" s="29" t="s">
        <v>107</v>
      </c>
      <c r="K57" s="21"/>
      <c r="M57" s="30"/>
      <c r="Q57" s="149"/>
    </row>
    <row r="58" spans="2:17">
      <c r="B58" s="25" t="s">
        <v>97</v>
      </c>
      <c r="G58" s="65" t="s">
        <v>67</v>
      </c>
      <c r="K58" s="52">
        <v>0</v>
      </c>
      <c r="M58" s="25" t="s">
        <v>68</v>
      </c>
      <c r="O58" s="133"/>
      <c r="Q58" s="149">
        <f>'Controles ACM'!$I$49</f>
        <v>0</v>
      </c>
    </row>
    <row r="59" spans="2:17">
      <c r="B59" s="25" t="s">
        <v>108</v>
      </c>
      <c r="G59" s="65" t="s">
        <v>67</v>
      </c>
      <c r="K59" s="23">
        <v>0</v>
      </c>
      <c r="M59" s="25" t="s">
        <v>132</v>
      </c>
      <c r="O59" s="132"/>
      <c r="Q59" s="149">
        <f>'Controles ACM'!$I$50</f>
        <v>0.10818205252530011</v>
      </c>
    </row>
    <row r="60" spans="2:17">
      <c r="B60" s="25" t="s">
        <v>99</v>
      </c>
      <c r="G60" s="65" t="s">
        <v>67</v>
      </c>
      <c r="K60" s="23">
        <v>0</v>
      </c>
      <c r="M60" s="25" t="s">
        <v>133</v>
      </c>
      <c r="O60" s="132"/>
      <c r="Q60" s="149">
        <f>'Controles ACM'!$I$50</f>
        <v>0.10818205252530011</v>
      </c>
    </row>
    <row r="61" spans="2:17">
      <c r="B61" s="25" t="s">
        <v>109</v>
      </c>
      <c r="G61" s="65" t="s">
        <v>67</v>
      </c>
      <c r="K61" s="22">
        <v>0</v>
      </c>
      <c r="M61" s="25" t="s">
        <v>135</v>
      </c>
      <c r="O61" s="132"/>
      <c r="Q61" s="149">
        <f>'Controles ACM'!$I$50</f>
        <v>0.10818205252530011</v>
      </c>
    </row>
    <row r="62" spans="2:17">
      <c r="B62" s="30"/>
      <c r="K62" s="21"/>
      <c r="M62" s="30"/>
      <c r="O62" s="17"/>
      <c r="Q62" s="149"/>
    </row>
    <row r="63" spans="2:17">
      <c r="B63" s="29" t="s">
        <v>110</v>
      </c>
      <c r="K63" s="21"/>
      <c r="M63" s="30"/>
      <c r="O63" s="17"/>
      <c r="Q63" s="149"/>
    </row>
    <row r="64" spans="2:17">
      <c r="B64" s="25" t="s">
        <v>97</v>
      </c>
      <c r="G64" s="65" t="s">
        <v>67</v>
      </c>
      <c r="K64" s="52">
        <v>0</v>
      </c>
      <c r="M64" s="25" t="s">
        <v>68</v>
      </c>
      <c r="O64" s="133"/>
      <c r="Q64" s="149">
        <f>'Controles ACM'!$I$49</f>
        <v>0</v>
      </c>
    </row>
    <row r="65" spans="2:17">
      <c r="B65" s="25" t="s">
        <v>108</v>
      </c>
      <c r="G65" s="65" t="s">
        <v>67</v>
      </c>
      <c r="K65" s="23">
        <v>0</v>
      </c>
      <c r="M65" s="25" t="s">
        <v>132</v>
      </c>
      <c r="O65" s="132"/>
      <c r="Q65" s="149">
        <f>'Controles ACM'!$I$50</f>
        <v>0.10818205252530011</v>
      </c>
    </row>
    <row r="66" spans="2:17">
      <c r="B66" s="25" t="s">
        <v>99</v>
      </c>
      <c r="G66" s="65" t="s">
        <v>67</v>
      </c>
      <c r="K66" s="23">
        <v>0</v>
      </c>
      <c r="M66" s="25" t="s">
        <v>133</v>
      </c>
      <c r="O66" s="132"/>
      <c r="Q66" s="149">
        <f>'Controles ACM'!$I$50</f>
        <v>0.10818205252530011</v>
      </c>
    </row>
    <row r="67" spans="2:17">
      <c r="B67" s="25" t="s">
        <v>109</v>
      </c>
      <c r="G67" s="65" t="s">
        <v>67</v>
      </c>
      <c r="K67" s="22">
        <v>0</v>
      </c>
      <c r="M67" s="25" t="s">
        <v>135</v>
      </c>
      <c r="O67" s="132"/>
      <c r="Q67" s="149">
        <f>'Controles ACM'!$I$50</f>
        <v>0.10818205252530011</v>
      </c>
    </row>
    <row r="68" spans="2:17">
      <c r="B68" s="30"/>
      <c r="K68" s="21"/>
      <c r="M68" s="30"/>
      <c r="O68" s="17"/>
      <c r="Q68" s="149"/>
    </row>
    <row r="69" spans="2:17">
      <c r="B69" s="29" t="s">
        <v>111</v>
      </c>
      <c r="K69" s="21"/>
      <c r="M69" s="30"/>
      <c r="O69" s="17"/>
      <c r="Q69" s="149"/>
    </row>
    <row r="70" spans="2:17">
      <c r="B70" s="25" t="s">
        <v>97</v>
      </c>
      <c r="D70" s="170"/>
      <c r="G70" s="65" t="s">
        <v>67</v>
      </c>
      <c r="K70" s="52">
        <v>26.666666666666668</v>
      </c>
      <c r="M70" s="25" t="s">
        <v>68</v>
      </c>
      <c r="O70" s="133">
        <v>441</v>
      </c>
      <c r="Q70" s="149">
        <f>'Controles ACM'!$I$49</f>
        <v>0</v>
      </c>
    </row>
    <row r="71" spans="2:17">
      <c r="B71" s="25" t="s">
        <v>108</v>
      </c>
      <c r="D71" s="170"/>
      <c r="G71" s="65" t="s">
        <v>67</v>
      </c>
      <c r="K71" s="23">
        <v>41102.25</v>
      </c>
      <c r="M71" s="25" t="s">
        <v>132</v>
      </c>
      <c r="O71" s="132">
        <v>18.060700000000001</v>
      </c>
      <c r="Q71" s="149">
        <f>'Controles ACM'!$I$50</f>
        <v>0.10818205252530011</v>
      </c>
    </row>
    <row r="72" spans="2:17">
      <c r="B72" s="25" t="s">
        <v>99</v>
      </c>
      <c r="D72" s="170"/>
      <c r="G72" s="65" t="s">
        <v>67</v>
      </c>
      <c r="K72" s="23">
        <v>332435.66666666669</v>
      </c>
      <c r="M72" s="25" t="s">
        <v>133</v>
      </c>
      <c r="O72" s="132">
        <v>2.2330000000000001</v>
      </c>
      <c r="Q72" s="149">
        <f>'Controles ACM'!$I$50</f>
        <v>0.10818205252530011</v>
      </c>
    </row>
    <row r="73" spans="2:17">
      <c r="B73" s="25" t="s">
        <v>109</v>
      </c>
      <c r="D73" s="170"/>
      <c r="G73" s="65" t="s">
        <v>67</v>
      </c>
      <c r="K73" s="22">
        <v>121811041.66666667</v>
      </c>
      <c r="M73" s="25" t="s">
        <v>135</v>
      </c>
      <c r="O73" s="132">
        <v>1.2200000000000001E-2</v>
      </c>
      <c r="Q73" s="149">
        <f>'Controles ACM'!$I$50</f>
        <v>0.10818205252530011</v>
      </c>
    </row>
    <row r="74" spans="2:17">
      <c r="B74" s="30"/>
      <c r="D74" s="170"/>
      <c r="K74" s="16"/>
      <c r="M74" s="30"/>
      <c r="O74" s="15"/>
      <c r="Q74" s="149"/>
    </row>
    <row r="75" spans="2:17">
      <c r="B75" s="29" t="s">
        <v>112</v>
      </c>
      <c r="D75" s="170"/>
      <c r="K75" s="21"/>
      <c r="M75" s="30"/>
      <c r="O75" s="17"/>
      <c r="Q75" s="149"/>
    </row>
    <row r="76" spans="2:17">
      <c r="B76" s="25" t="s">
        <v>97</v>
      </c>
      <c r="D76" s="170"/>
      <c r="G76" s="65" t="s">
        <v>67</v>
      </c>
      <c r="K76" s="52">
        <v>243</v>
      </c>
      <c r="M76" s="25" t="s">
        <v>68</v>
      </c>
      <c r="O76" s="133">
        <v>441</v>
      </c>
      <c r="Q76" s="149">
        <f>'Controles ACM'!$I$49</f>
        <v>0</v>
      </c>
    </row>
    <row r="77" spans="2:17">
      <c r="B77" s="25" t="s">
        <v>108</v>
      </c>
      <c r="D77" s="170"/>
      <c r="G77" s="65" t="s">
        <v>67</v>
      </c>
      <c r="K77" s="23">
        <v>51610.555555555555</v>
      </c>
      <c r="M77" s="25" t="s">
        <v>132</v>
      </c>
      <c r="O77" s="132">
        <v>22.173500000000001</v>
      </c>
      <c r="Q77" s="149">
        <f>'Controles ACM'!$I$50</f>
        <v>0.10818205252530011</v>
      </c>
    </row>
    <row r="78" spans="2:17">
      <c r="B78" s="25" t="s">
        <v>99</v>
      </c>
      <c r="D78" s="170"/>
      <c r="G78" s="65" t="s">
        <v>67</v>
      </c>
      <c r="K78" s="23">
        <v>421689.33333333331</v>
      </c>
      <c r="M78" s="25" t="s">
        <v>133</v>
      </c>
      <c r="O78" s="132">
        <v>2.2330000000000001</v>
      </c>
      <c r="Q78" s="149">
        <f>'Controles ACM'!$I$50</f>
        <v>0.10818205252530011</v>
      </c>
    </row>
    <row r="79" spans="2:17">
      <c r="B79" s="25" t="s">
        <v>109</v>
      </c>
      <c r="D79" s="170"/>
      <c r="G79" s="65" t="s">
        <v>67</v>
      </c>
      <c r="K79" s="22">
        <v>120974001.33333333</v>
      </c>
      <c r="M79" s="25" t="s">
        <v>135</v>
      </c>
      <c r="O79" s="132">
        <v>1.2200000000000001E-2</v>
      </c>
      <c r="Q79" s="149">
        <f>'Controles ACM'!$I$50</f>
        <v>0.10818205252530011</v>
      </c>
    </row>
    <row r="80" spans="2:17">
      <c r="B80" s="30"/>
      <c r="D80" s="170"/>
      <c r="K80" s="21"/>
      <c r="M80" s="30"/>
      <c r="Q80" s="149"/>
    </row>
    <row r="81" spans="2:18">
      <c r="B81" s="30"/>
      <c r="D81" s="170"/>
      <c r="K81" s="21"/>
      <c r="M81" s="30"/>
      <c r="Q81" s="149"/>
    </row>
    <row r="82" spans="2:18">
      <c r="B82" s="31" t="s">
        <v>113</v>
      </c>
      <c r="D82" s="170"/>
      <c r="K82" s="21"/>
      <c r="M82" s="30"/>
      <c r="Q82" s="149"/>
    </row>
    <row r="83" spans="2:18">
      <c r="B83" s="30"/>
      <c r="D83" s="170"/>
      <c r="K83" s="21"/>
      <c r="M83" s="30"/>
      <c r="Q83" s="149"/>
    </row>
    <row r="84" spans="2:18">
      <c r="B84" s="29" t="s">
        <v>114</v>
      </c>
      <c r="D84" s="170"/>
      <c r="K84" s="21"/>
      <c r="M84" s="30"/>
      <c r="Q84" s="149"/>
    </row>
    <row r="85" spans="2:18">
      <c r="B85" s="25" t="s">
        <v>97</v>
      </c>
      <c r="D85" s="170"/>
      <c r="G85" s="65" t="s">
        <v>67</v>
      </c>
      <c r="K85" s="52">
        <v>333</v>
      </c>
      <c r="M85" s="25" t="s">
        <v>68</v>
      </c>
      <c r="O85" s="133">
        <v>18</v>
      </c>
      <c r="Q85" s="149">
        <f>'Controles ACM'!$I$49</f>
        <v>0</v>
      </c>
    </row>
    <row r="86" spans="2:18">
      <c r="B86" s="25" t="s">
        <v>108</v>
      </c>
      <c r="D86" s="170"/>
      <c r="G86" s="65" t="s">
        <v>67</v>
      </c>
      <c r="K86" s="23">
        <v>23790.277777777777</v>
      </c>
      <c r="M86" s="25" t="s">
        <v>132</v>
      </c>
      <c r="O86" s="132">
        <v>12.7996</v>
      </c>
      <c r="Q86" s="149">
        <f>'Controles ACM'!$I$50</f>
        <v>0.10818205252530011</v>
      </c>
    </row>
    <row r="87" spans="2:18">
      <c r="B87" s="25" t="s">
        <v>115</v>
      </c>
      <c r="D87" s="170"/>
      <c r="G87" s="65" t="s">
        <v>67</v>
      </c>
      <c r="K87" s="23">
        <v>12554290</v>
      </c>
      <c r="M87" s="25" t="s">
        <v>135</v>
      </c>
      <c r="O87" s="132">
        <v>2.2499999999999999E-2</v>
      </c>
      <c r="Q87" s="149">
        <f>'Controles ACM'!$I$50</f>
        <v>0.10818205252530011</v>
      </c>
    </row>
    <row r="88" spans="2:18">
      <c r="B88" s="25" t="s">
        <v>109</v>
      </c>
      <c r="D88" s="170"/>
      <c r="G88" s="65" t="s">
        <v>67</v>
      </c>
      <c r="K88" s="22">
        <v>23271850</v>
      </c>
      <c r="M88" s="25" t="s">
        <v>135</v>
      </c>
      <c r="O88" s="132">
        <v>5.67E-2</v>
      </c>
      <c r="Q88" s="149">
        <f>'Controles ACM'!$I$50</f>
        <v>0.10818205252530011</v>
      </c>
    </row>
    <row r="89" spans="2:18">
      <c r="B89" s="30"/>
      <c r="D89" s="170"/>
      <c r="K89" s="21"/>
      <c r="M89" s="30"/>
      <c r="O89" s="17"/>
      <c r="Q89" s="149"/>
    </row>
    <row r="90" spans="2:18">
      <c r="B90" s="29" t="s">
        <v>116</v>
      </c>
      <c r="D90" s="170"/>
      <c r="K90" s="21"/>
      <c r="M90" s="30"/>
      <c r="O90" s="17"/>
      <c r="Q90" s="149"/>
    </row>
    <row r="91" spans="2:18">
      <c r="B91" s="25" t="s">
        <v>117</v>
      </c>
      <c r="D91" s="170"/>
      <c r="G91" s="65" t="s">
        <v>67</v>
      </c>
      <c r="K91" s="52">
        <v>25284.162112932605</v>
      </c>
      <c r="M91" s="25" t="s">
        <v>68</v>
      </c>
      <c r="O91" s="132">
        <v>0.54</v>
      </c>
      <c r="Q91" s="149">
        <f>'Controles ACM'!$I$49</f>
        <v>0</v>
      </c>
    </row>
    <row r="92" spans="2:18">
      <c r="B92" s="25" t="s">
        <v>118</v>
      </c>
      <c r="D92" s="170"/>
      <c r="G92" s="65" t="s">
        <v>67</v>
      </c>
      <c r="K92" s="22">
        <v>53545.875227686709</v>
      </c>
      <c r="M92" s="25" t="s">
        <v>68</v>
      </c>
      <c r="O92" s="132">
        <v>18</v>
      </c>
      <c r="Q92" s="149">
        <f>'Controles ACM'!$I$49</f>
        <v>0</v>
      </c>
    </row>
    <row r="93" spans="2:18">
      <c r="B93" s="30"/>
      <c r="D93" s="170"/>
      <c r="K93" s="14"/>
      <c r="M93" s="30"/>
      <c r="Q93" s="149"/>
    </row>
    <row r="94" spans="2:18">
      <c r="B94" s="29" t="s">
        <v>119</v>
      </c>
      <c r="D94" s="170"/>
      <c r="K94" s="21"/>
      <c r="M94" s="30"/>
      <c r="Q94" s="149"/>
    </row>
    <row r="95" spans="2:18">
      <c r="B95" s="25" t="s">
        <v>120</v>
      </c>
      <c r="D95" s="170"/>
      <c r="G95" s="65" t="s">
        <v>67</v>
      </c>
      <c r="K95" s="52">
        <v>279.31329690346087</v>
      </c>
      <c r="M95" s="25" t="s">
        <v>68</v>
      </c>
      <c r="O95" s="171">
        <f>R95*$O$104</f>
        <v>2650.1</v>
      </c>
      <c r="Q95" s="149">
        <f>'Controles ACM'!$I$50</f>
        <v>0.10818205252530011</v>
      </c>
      <c r="R95" s="52">
        <v>50</v>
      </c>
    </row>
    <row r="96" spans="2:18">
      <c r="B96" s="25" t="s">
        <v>121</v>
      </c>
      <c r="D96" s="170"/>
      <c r="G96" s="65" t="s">
        <v>67</v>
      </c>
      <c r="K96" s="23">
        <v>319.028233151184</v>
      </c>
      <c r="M96" s="25" t="s">
        <v>68</v>
      </c>
      <c r="O96" s="171">
        <f t="shared" ref="O96:O101" si="0">R96*$O$104</f>
        <v>2120.08</v>
      </c>
      <c r="Q96" s="149">
        <f>'Controles ACM'!$I$50</f>
        <v>0.10818205252530011</v>
      </c>
      <c r="R96" s="23">
        <v>40</v>
      </c>
    </row>
    <row r="97" spans="2:18">
      <c r="B97" s="25" t="s">
        <v>122</v>
      </c>
      <c r="D97" s="170"/>
      <c r="G97" s="65" t="s">
        <v>67</v>
      </c>
      <c r="K97" s="23">
        <v>399.26958105646628</v>
      </c>
      <c r="M97" s="25" t="s">
        <v>68</v>
      </c>
      <c r="O97" s="171">
        <f t="shared" si="0"/>
        <v>1590.06</v>
      </c>
      <c r="Q97" s="149">
        <f>'Controles ACM'!$I$50</f>
        <v>0.10818205252530011</v>
      </c>
      <c r="R97" s="23">
        <v>30</v>
      </c>
    </row>
    <row r="98" spans="2:18">
      <c r="B98" s="25" t="s">
        <v>123</v>
      </c>
      <c r="D98" s="170"/>
      <c r="G98" s="65" t="s">
        <v>67</v>
      </c>
      <c r="K98" s="23">
        <v>1038.2978142076502</v>
      </c>
      <c r="M98" s="25" t="s">
        <v>68</v>
      </c>
      <c r="O98" s="171">
        <f t="shared" si="0"/>
        <v>1060.04</v>
      </c>
      <c r="Q98" s="149">
        <f>'Controles ACM'!$I$50</f>
        <v>0.10818205252530011</v>
      </c>
      <c r="R98" s="23">
        <v>20</v>
      </c>
    </row>
    <row r="99" spans="2:18">
      <c r="B99" s="25" t="s">
        <v>124</v>
      </c>
      <c r="D99" s="170"/>
      <c r="G99" s="65" t="s">
        <v>67</v>
      </c>
      <c r="K99" s="23">
        <v>51509.966302367939</v>
      </c>
      <c r="M99" s="25" t="s">
        <v>68</v>
      </c>
      <c r="O99" s="171">
        <f t="shared" si="0"/>
        <v>212.00799999999998</v>
      </c>
      <c r="Q99" s="149">
        <f>'Controles ACM'!$I$50</f>
        <v>0.10818205252530011</v>
      </c>
      <c r="R99" s="23">
        <v>4</v>
      </c>
    </row>
    <row r="100" spans="2:18">
      <c r="B100" s="25" t="s">
        <v>125</v>
      </c>
      <c r="D100" s="170"/>
      <c r="G100" s="65" t="s">
        <v>67</v>
      </c>
      <c r="K100" s="23">
        <v>0</v>
      </c>
      <c r="M100" s="25" t="s">
        <v>68</v>
      </c>
      <c r="O100" s="171">
        <f t="shared" si="0"/>
        <v>26.500999999999998</v>
      </c>
      <c r="Q100" s="149">
        <f>'Controles ACM'!$I$50</f>
        <v>0.10818205252530011</v>
      </c>
      <c r="R100" s="13">
        <v>0.5</v>
      </c>
    </row>
    <row r="101" spans="2:18">
      <c r="B101" s="25" t="s">
        <v>126</v>
      </c>
      <c r="D101" s="170"/>
      <c r="G101" s="65" t="s">
        <v>67</v>
      </c>
      <c r="K101" s="22">
        <v>25284.162112932605</v>
      </c>
      <c r="M101" s="25" t="s">
        <v>68</v>
      </c>
      <c r="O101" s="171">
        <f t="shared" si="0"/>
        <v>2.6501000000000001</v>
      </c>
      <c r="Q101" s="149">
        <f>'Controles ACM'!$I$50</f>
        <v>0.10818205252530011</v>
      </c>
      <c r="R101" s="12">
        <v>0.05</v>
      </c>
    </row>
    <row r="102" spans="2:18">
      <c r="B102" s="25" t="s">
        <v>127</v>
      </c>
      <c r="D102" s="170"/>
      <c r="M102" s="30"/>
      <c r="Q102" s="149"/>
    </row>
    <row r="103" spans="2:18">
      <c r="B103" s="30"/>
      <c r="D103" s="170"/>
      <c r="M103" s="30"/>
      <c r="Q103" s="149"/>
    </row>
    <row r="104" spans="2:18">
      <c r="B104" s="11" t="s">
        <v>128</v>
      </c>
      <c r="D104" s="170"/>
      <c r="G104" s="65" t="s">
        <v>67</v>
      </c>
      <c r="M104" s="10" t="s">
        <v>136</v>
      </c>
      <c r="O104" s="132">
        <v>53.001999999999995</v>
      </c>
      <c r="Q104" s="149">
        <f>'Controles ACM'!$I$50</f>
        <v>0.10818205252530011</v>
      </c>
    </row>
    <row r="105" spans="2:18">
      <c r="B105" s="30"/>
      <c r="D105" s="170"/>
      <c r="M105" s="30"/>
      <c r="Q105" s="149"/>
    </row>
    <row r="106" spans="2:18">
      <c r="B106" s="31" t="s">
        <v>129</v>
      </c>
      <c r="D106" s="170"/>
      <c r="M106" s="30"/>
      <c r="Q106" s="149"/>
    </row>
    <row r="107" spans="2:18">
      <c r="B107" s="30"/>
      <c r="D107" s="170"/>
      <c r="M107" s="30"/>
      <c r="Q107" s="149"/>
    </row>
    <row r="108" spans="2:18">
      <c r="B108" s="25" t="s">
        <v>130</v>
      </c>
      <c r="D108" s="170"/>
      <c r="G108" s="65" t="s">
        <v>67</v>
      </c>
      <c r="K108" s="52">
        <v>3101844.3333333335</v>
      </c>
      <c r="M108" s="25" t="s">
        <v>137</v>
      </c>
      <c r="O108" s="132">
        <v>1.9400000000000001E-2</v>
      </c>
      <c r="Q108" s="149">
        <f>'Controles ACM'!$I$50</f>
        <v>0.10818205252530011</v>
      </c>
    </row>
    <row r="109" spans="2:18">
      <c r="B109" s="25" t="s">
        <v>131</v>
      </c>
      <c r="D109" s="170"/>
      <c r="G109" s="65" t="s">
        <v>67</v>
      </c>
      <c r="K109" s="22">
        <v>208557.33333333334</v>
      </c>
      <c r="M109" s="25" t="s">
        <v>137</v>
      </c>
      <c r="O109" s="132">
        <v>2.87E-2</v>
      </c>
      <c r="Q109" s="149">
        <f>'Controles ACM'!$I$50</f>
        <v>0.10818205252530011</v>
      </c>
    </row>
    <row r="110" spans="2:18">
      <c r="Q110" s="149"/>
    </row>
    <row r="111" spans="2:18" s="135" customFormat="1">
      <c r="B111" s="135" t="s">
        <v>230</v>
      </c>
      <c r="Q111" s="150"/>
    </row>
    <row r="112" spans="2:18">
      <c r="Q112" s="149"/>
    </row>
    <row r="113" spans="2:20">
      <c r="B113" s="130" t="s">
        <v>231</v>
      </c>
      <c r="Q113" s="149"/>
    </row>
    <row r="114" spans="2:20">
      <c r="B114" s="130"/>
      <c r="Q114" s="149"/>
    </row>
    <row r="115" spans="2:20">
      <c r="B115" s="130" t="s">
        <v>140</v>
      </c>
      <c r="G115" s="65" t="s">
        <v>67</v>
      </c>
      <c r="I115" s="157" t="s">
        <v>290</v>
      </c>
      <c r="K115" s="61">
        <v>25284.162112932605</v>
      </c>
      <c r="M115" s="65" t="s">
        <v>68</v>
      </c>
      <c r="O115" s="132">
        <v>7.9678000000000004</v>
      </c>
      <c r="Q115" s="149">
        <f>'Controles ACM'!$I$58</f>
        <v>-2.9662166668030232E-2</v>
      </c>
      <c r="T115" s="170"/>
    </row>
    <row r="116" spans="2:20">
      <c r="B116" s="129"/>
      <c r="I116" s="25"/>
      <c r="K116" s="19"/>
      <c r="O116" s="30"/>
      <c r="Q116" s="149"/>
      <c r="T116" s="170"/>
    </row>
    <row r="117" spans="2:20">
      <c r="B117" s="130" t="s">
        <v>138</v>
      </c>
      <c r="I117" s="25"/>
      <c r="K117" s="19"/>
      <c r="O117" s="30"/>
      <c r="Q117" s="149"/>
      <c r="T117" s="170"/>
    </row>
    <row r="118" spans="2:20">
      <c r="B118" s="128" t="s">
        <v>291</v>
      </c>
      <c r="G118" s="65" t="s">
        <v>67</v>
      </c>
      <c r="I118" s="158" t="s">
        <v>292</v>
      </c>
      <c r="K118" s="52">
        <v>51509.966302367939</v>
      </c>
      <c r="M118" s="65" t="s">
        <v>68</v>
      </c>
      <c r="O118" s="132">
        <v>22.1111</v>
      </c>
      <c r="Q118" s="149">
        <f>'Controles ACM'!$I$58</f>
        <v>-2.9662166668030232E-2</v>
      </c>
      <c r="T118" s="170"/>
    </row>
    <row r="119" spans="2:20">
      <c r="B119" s="127" t="s">
        <v>293</v>
      </c>
      <c r="G119" s="65" t="s">
        <v>67</v>
      </c>
      <c r="I119" s="159" t="s">
        <v>294</v>
      </c>
      <c r="K119" s="23">
        <v>1038.2978142076502</v>
      </c>
      <c r="M119" s="65" t="s">
        <v>68</v>
      </c>
      <c r="O119" s="132">
        <v>36.753</v>
      </c>
      <c r="Q119" s="149">
        <f>'Controles ACM'!$I$58</f>
        <v>-2.9662166668030232E-2</v>
      </c>
      <c r="T119" s="170"/>
    </row>
    <row r="120" spans="2:20">
      <c r="B120" s="127" t="s">
        <v>295</v>
      </c>
      <c r="G120" s="65" t="s">
        <v>67</v>
      </c>
      <c r="I120" s="159" t="s">
        <v>294</v>
      </c>
      <c r="K120" s="23">
        <v>399.26958105646628</v>
      </c>
      <c r="M120" s="65" t="s">
        <v>68</v>
      </c>
      <c r="O120" s="132">
        <v>37.169699999999999</v>
      </c>
      <c r="Q120" s="149">
        <f>'Controles ACM'!$I$58</f>
        <v>-2.9662166668030232E-2</v>
      </c>
      <c r="T120" s="170"/>
    </row>
    <row r="121" spans="2:20">
      <c r="B121" s="127" t="s">
        <v>296</v>
      </c>
      <c r="G121" s="65" t="s">
        <v>67</v>
      </c>
      <c r="I121" s="159" t="s">
        <v>294</v>
      </c>
      <c r="K121" s="23">
        <v>319.028233151184</v>
      </c>
      <c r="M121" s="65" t="s">
        <v>68</v>
      </c>
      <c r="O121" s="132">
        <v>44.970700000000001</v>
      </c>
      <c r="Q121" s="149">
        <f>'Controles ACM'!$I$58</f>
        <v>-2.9662166668030232E-2</v>
      </c>
      <c r="T121" s="170"/>
    </row>
    <row r="122" spans="2:20">
      <c r="B122" s="127" t="s">
        <v>297</v>
      </c>
      <c r="G122" s="65" t="s">
        <v>67</v>
      </c>
      <c r="I122" s="159" t="s">
        <v>294</v>
      </c>
      <c r="K122" s="23">
        <v>279.31329690346087</v>
      </c>
      <c r="M122" s="65" t="s">
        <v>68</v>
      </c>
      <c r="O122" s="132">
        <v>53.363999999999997</v>
      </c>
      <c r="Q122" s="149">
        <f>'Controles ACM'!$I$58</f>
        <v>-2.9662166668030232E-2</v>
      </c>
      <c r="T122" s="170"/>
    </row>
    <row r="123" spans="2:20">
      <c r="B123" s="127"/>
      <c r="G123" s="65" t="s">
        <v>67</v>
      </c>
      <c r="I123" s="142"/>
      <c r="K123" s="23"/>
      <c r="M123" s="65" t="s">
        <v>68</v>
      </c>
      <c r="O123" s="132">
        <v>0</v>
      </c>
      <c r="Q123" s="149">
        <f>'Controles ACM'!$I$58</f>
        <v>-2.9662166668030232E-2</v>
      </c>
      <c r="T123" s="170"/>
    </row>
    <row r="124" spans="2:20">
      <c r="B124" s="126"/>
      <c r="G124" s="65" t="s">
        <v>67</v>
      </c>
      <c r="I124" s="143"/>
      <c r="K124" s="22"/>
      <c r="M124" s="65" t="s">
        <v>68</v>
      </c>
      <c r="O124" s="132">
        <v>0</v>
      </c>
      <c r="Q124" s="149">
        <f>'Controles ACM'!$I$58</f>
        <v>-2.9662166668030232E-2</v>
      </c>
      <c r="T124" s="170"/>
    </row>
    <row r="125" spans="2:20">
      <c r="B125" s="129"/>
      <c r="I125" s="25"/>
      <c r="K125" s="19"/>
      <c r="O125" s="30"/>
      <c r="Q125" s="149"/>
      <c r="T125" s="170"/>
    </row>
    <row r="126" spans="2:20">
      <c r="B126" s="130" t="s">
        <v>190</v>
      </c>
      <c r="I126" s="25"/>
      <c r="K126" s="19"/>
      <c r="O126" s="30"/>
      <c r="Q126" s="149"/>
      <c r="T126" s="170"/>
    </row>
    <row r="127" spans="2:20">
      <c r="B127" s="128" t="s">
        <v>298</v>
      </c>
      <c r="G127" s="65" t="s">
        <v>67</v>
      </c>
      <c r="I127" s="160" t="s">
        <v>299</v>
      </c>
      <c r="K127" s="52">
        <v>333</v>
      </c>
      <c r="M127" s="65" t="s">
        <v>68</v>
      </c>
      <c r="O127" s="132">
        <v>152.86449999999999</v>
      </c>
      <c r="Q127" s="149">
        <f>'Controles ACM'!$I$58</f>
        <v>-2.9662166668030232E-2</v>
      </c>
      <c r="T127" s="170"/>
    </row>
    <row r="128" spans="2:20">
      <c r="B128" s="127" t="s">
        <v>300</v>
      </c>
      <c r="G128" s="65" t="s">
        <v>67</v>
      </c>
      <c r="I128" s="161" t="s">
        <v>301</v>
      </c>
      <c r="K128" s="23">
        <v>243</v>
      </c>
      <c r="M128" s="65" t="s">
        <v>68</v>
      </c>
      <c r="O128" s="132">
        <v>516.16279999999995</v>
      </c>
      <c r="Q128" s="149">
        <f>'Controles ACM'!$I$58</f>
        <v>-2.9662166668030232E-2</v>
      </c>
      <c r="T128" s="170"/>
    </row>
    <row r="129" spans="2:20">
      <c r="B129" s="127" t="s">
        <v>302</v>
      </c>
      <c r="G129" s="65" t="s">
        <v>67</v>
      </c>
      <c r="I129" s="161" t="s">
        <v>301</v>
      </c>
      <c r="K129" s="23">
        <v>23.333333333333332</v>
      </c>
      <c r="M129" s="65" t="s">
        <v>68</v>
      </c>
      <c r="O129" s="132">
        <v>593.42240000000004</v>
      </c>
      <c r="Q129" s="149">
        <f>'Controles ACM'!$I$58</f>
        <v>-2.9662166668030232E-2</v>
      </c>
      <c r="T129" s="170"/>
    </row>
    <row r="130" spans="2:20">
      <c r="B130" s="127" t="s">
        <v>303</v>
      </c>
      <c r="G130" s="65" t="s">
        <v>67</v>
      </c>
      <c r="I130" s="162" t="s">
        <v>304</v>
      </c>
      <c r="K130" s="23">
        <v>3</v>
      </c>
      <c r="M130" s="65" t="s">
        <v>68</v>
      </c>
      <c r="O130" s="132">
        <v>1570.2228</v>
      </c>
      <c r="Q130" s="149">
        <f>'Controles ACM'!$I$58</f>
        <v>-2.9662166668030232E-2</v>
      </c>
      <c r="T130" s="170"/>
    </row>
    <row r="131" spans="2:20">
      <c r="B131" s="127" t="s">
        <v>305</v>
      </c>
      <c r="G131" s="65" t="s">
        <v>67</v>
      </c>
      <c r="I131" s="162" t="s">
        <v>304</v>
      </c>
      <c r="K131" s="23">
        <v>0</v>
      </c>
      <c r="M131" s="65" t="s">
        <v>68</v>
      </c>
      <c r="O131" s="132">
        <v>10888.825000000001</v>
      </c>
      <c r="Q131" s="149">
        <f>'Controles ACM'!$I$58</f>
        <v>-2.9662166668030232E-2</v>
      </c>
      <c r="T131" s="170"/>
    </row>
    <row r="132" spans="2:20">
      <c r="B132" s="127"/>
      <c r="G132" s="65" t="s">
        <v>67</v>
      </c>
      <c r="I132" s="142"/>
      <c r="K132" s="23"/>
      <c r="M132" s="65" t="s">
        <v>68</v>
      </c>
      <c r="O132" s="132">
        <v>0</v>
      </c>
      <c r="Q132" s="149">
        <f>'Controles ACM'!$I$58</f>
        <v>-2.9662166668030232E-2</v>
      </c>
      <c r="T132" s="170"/>
    </row>
    <row r="133" spans="2:20">
      <c r="B133" s="127"/>
      <c r="G133" s="65" t="s">
        <v>67</v>
      </c>
      <c r="I133" s="142"/>
      <c r="K133" s="23"/>
      <c r="M133" s="65" t="s">
        <v>68</v>
      </c>
      <c r="O133" s="132">
        <v>0</v>
      </c>
      <c r="Q133" s="149">
        <f>'Controles ACM'!$I$58</f>
        <v>-2.9662166668030232E-2</v>
      </c>
      <c r="T133" s="170"/>
    </row>
    <row r="134" spans="2:20">
      <c r="B134" s="127"/>
      <c r="G134" s="65" t="s">
        <v>67</v>
      </c>
      <c r="I134" s="142"/>
      <c r="K134" s="23"/>
      <c r="M134" s="65" t="s">
        <v>68</v>
      </c>
      <c r="O134" s="132">
        <v>0</v>
      </c>
      <c r="Q134" s="149">
        <f>'Controles ACM'!$I$58</f>
        <v>-2.9662166668030232E-2</v>
      </c>
      <c r="T134" s="170"/>
    </row>
    <row r="135" spans="2:20">
      <c r="B135" s="127"/>
      <c r="G135" s="65" t="s">
        <v>67</v>
      </c>
      <c r="I135" s="142"/>
      <c r="K135" s="23"/>
      <c r="M135" s="65" t="s">
        <v>68</v>
      </c>
      <c r="O135" s="132">
        <v>0</v>
      </c>
      <c r="Q135" s="149">
        <f>'Controles ACM'!$I$58</f>
        <v>-2.9662166668030232E-2</v>
      </c>
      <c r="T135" s="170"/>
    </row>
    <row r="136" spans="2:20">
      <c r="B136" s="127"/>
      <c r="G136" s="65" t="s">
        <v>67</v>
      </c>
      <c r="I136" s="142"/>
      <c r="K136" s="23"/>
      <c r="M136" s="65" t="s">
        <v>68</v>
      </c>
      <c r="O136" s="132">
        <v>0</v>
      </c>
      <c r="Q136" s="149">
        <f>'Controles ACM'!$I$58</f>
        <v>-2.9662166668030232E-2</v>
      </c>
      <c r="T136" s="170"/>
    </row>
    <row r="137" spans="2:20">
      <c r="B137" s="127"/>
      <c r="G137" s="65" t="s">
        <v>67</v>
      </c>
      <c r="I137" s="142"/>
      <c r="K137" s="23"/>
      <c r="M137" s="65" t="s">
        <v>68</v>
      </c>
      <c r="O137" s="132">
        <v>0</v>
      </c>
      <c r="Q137" s="149">
        <f>'Controles ACM'!$I$58</f>
        <v>-2.9662166668030232E-2</v>
      </c>
      <c r="T137" s="170"/>
    </row>
    <row r="138" spans="2:20">
      <c r="B138" s="127" t="s">
        <v>191</v>
      </c>
      <c r="G138" s="65" t="s">
        <v>67</v>
      </c>
      <c r="I138" s="142"/>
      <c r="K138" s="23"/>
      <c r="M138" s="65" t="s">
        <v>68</v>
      </c>
      <c r="O138" s="132">
        <v>0</v>
      </c>
      <c r="Q138" s="149">
        <f>'Controles ACM'!$I$58</f>
        <v>-2.9662166668030232E-2</v>
      </c>
      <c r="T138" s="170"/>
    </row>
    <row r="139" spans="2:20">
      <c r="B139" s="127" t="s">
        <v>191</v>
      </c>
      <c r="G139" s="65" t="s">
        <v>67</v>
      </c>
      <c r="I139" s="142"/>
      <c r="K139" s="23"/>
      <c r="M139" s="65" t="s">
        <v>68</v>
      </c>
      <c r="O139" s="132">
        <v>0</v>
      </c>
      <c r="Q139" s="149">
        <f>'Controles ACM'!$I$58</f>
        <v>-2.9662166668030232E-2</v>
      </c>
      <c r="T139" s="170"/>
    </row>
    <row r="140" spans="2:20">
      <c r="B140" s="127" t="s">
        <v>191</v>
      </c>
      <c r="G140" s="65" t="s">
        <v>67</v>
      </c>
      <c r="I140" s="142"/>
      <c r="K140" s="23"/>
      <c r="M140" s="65" t="s">
        <v>68</v>
      </c>
      <c r="O140" s="132">
        <v>0</v>
      </c>
      <c r="Q140" s="149">
        <f>'Controles ACM'!$I$58</f>
        <v>-2.9662166668030232E-2</v>
      </c>
      <c r="T140" s="170"/>
    </row>
    <row r="141" spans="2:20">
      <c r="B141" s="127" t="s">
        <v>191</v>
      </c>
      <c r="G141" s="65" t="s">
        <v>67</v>
      </c>
      <c r="I141" s="142"/>
      <c r="K141" s="23"/>
      <c r="M141" s="65" t="s">
        <v>68</v>
      </c>
      <c r="O141" s="132">
        <v>0</v>
      </c>
      <c r="Q141" s="149">
        <f>'Controles ACM'!$I$58</f>
        <v>-2.9662166668030232E-2</v>
      </c>
      <c r="T141" s="170"/>
    </row>
    <row r="142" spans="2:20">
      <c r="B142" s="126" t="s">
        <v>191</v>
      </c>
      <c r="G142" s="65" t="s">
        <v>67</v>
      </c>
      <c r="I142" s="143"/>
      <c r="K142" s="22"/>
      <c r="M142" s="65" t="s">
        <v>68</v>
      </c>
      <c r="O142" s="132">
        <v>0</v>
      </c>
      <c r="Q142" s="149">
        <f>'Controles ACM'!$I$58</f>
        <v>-2.9662166668030232E-2</v>
      </c>
      <c r="T142" s="170"/>
    </row>
    <row r="143" spans="2:20">
      <c r="B143" s="129"/>
      <c r="I143" s="25"/>
      <c r="K143" s="19"/>
      <c r="O143" s="30"/>
      <c r="Q143" s="149"/>
      <c r="T143" s="170"/>
    </row>
    <row r="144" spans="2:20">
      <c r="B144" s="130" t="s">
        <v>139</v>
      </c>
      <c r="I144" s="25"/>
      <c r="K144" s="19"/>
      <c r="O144" s="30"/>
      <c r="Q144" s="149"/>
      <c r="T144" s="170"/>
    </row>
    <row r="145" spans="2:20">
      <c r="B145" s="9" t="s">
        <v>306</v>
      </c>
      <c r="G145" s="65" t="s">
        <v>67</v>
      </c>
      <c r="I145" s="163" t="s">
        <v>307</v>
      </c>
      <c r="K145" s="52">
        <v>1874.8333333333333</v>
      </c>
      <c r="M145" s="65" t="s">
        <v>192</v>
      </c>
      <c r="O145" s="132">
        <v>2.8645</v>
      </c>
      <c r="Q145" s="149">
        <f>'Controles ACM'!$I$58</f>
        <v>-2.9662166668030232E-2</v>
      </c>
      <c r="T145" s="170"/>
    </row>
    <row r="146" spans="2:20">
      <c r="B146" s="8" t="s">
        <v>305</v>
      </c>
      <c r="G146" s="65" t="s">
        <v>67</v>
      </c>
      <c r="I146" s="164" t="s">
        <v>307</v>
      </c>
      <c r="K146" s="23">
        <v>0</v>
      </c>
      <c r="M146" s="65" t="s">
        <v>192</v>
      </c>
      <c r="O146" s="132">
        <v>6.8555000000000001</v>
      </c>
      <c r="Q146" s="149">
        <f>'Controles ACM'!$I$58</f>
        <v>-2.9662166668030232E-2</v>
      </c>
      <c r="T146" s="170"/>
    </row>
    <row r="147" spans="2:20">
      <c r="B147" s="126"/>
      <c r="G147" s="65" t="s">
        <v>67</v>
      </c>
      <c r="I147" s="143"/>
      <c r="K147" s="3"/>
      <c r="M147" s="65" t="s">
        <v>192</v>
      </c>
      <c r="O147" s="132">
        <v>0</v>
      </c>
      <c r="Q147" s="149">
        <f>'Controles ACM'!$I$58</f>
        <v>-2.9662166668030232E-2</v>
      </c>
      <c r="T147" s="170"/>
    </row>
    <row r="148" spans="2:20">
      <c r="B148" s="130"/>
      <c r="Q148" s="149"/>
      <c r="T148" s="170"/>
    </row>
    <row r="149" spans="2:20">
      <c r="B149" s="130" t="s">
        <v>232</v>
      </c>
      <c r="Q149" s="149"/>
      <c r="T149" s="170"/>
    </row>
    <row r="150" spans="2:20">
      <c r="B150" s="130"/>
      <c r="Q150" s="149"/>
      <c r="T150" s="170"/>
    </row>
    <row r="151" spans="2:20">
      <c r="B151" s="130" t="s">
        <v>141</v>
      </c>
      <c r="G151" s="65" t="s">
        <v>67</v>
      </c>
      <c r="I151" s="157" t="s">
        <v>290</v>
      </c>
      <c r="K151" s="61">
        <v>290.22955819772432</v>
      </c>
      <c r="M151" s="139" t="s">
        <v>69</v>
      </c>
      <c r="O151" s="119">
        <v>499.36</v>
      </c>
      <c r="Q151" s="149">
        <f>'Controles ACM'!$I$58</f>
        <v>-2.9662166668030232E-2</v>
      </c>
      <c r="T151" s="170"/>
    </row>
    <row r="152" spans="2:20">
      <c r="I152" s="25"/>
      <c r="K152" s="19"/>
      <c r="O152" s="18"/>
      <c r="Q152" s="149"/>
      <c r="T152" s="170"/>
    </row>
    <row r="153" spans="2:20">
      <c r="B153" s="130" t="s">
        <v>142</v>
      </c>
      <c r="I153" s="25"/>
      <c r="K153" s="19"/>
      <c r="O153" s="18"/>
      <c r="Q153" s="149"/>
      <c r="T153" s="170"/>
    </row>
    <row r="154" spans="2:20">
      <c r="B154" s="6" t="s">
        <v>308</v>
      </c>
      <c r="G154" s="65" t="s">
        <v>67</v>
      </c>
      <c r="I154" s="158" t="s">
        <v>292</v>
      </c>
      <c r="K154" s="52">
        <v>407.13255691698009</v>
      </c>
      <c r="M154" s="139" t="s">
        <v>69</v>
      </c>
      <c r="O154" s="119">
        <v>1260.46</v>
      </c>
      <c r="Q154" s="149">
        <f>'Controles ACM'!$I$58</f>
        <v>-2.9662166668030232E-2</v>
      </c>
      <c r="T154" s="170"/>
    </row>
    <row r="155" spans="2:20">
      <c r="B155" s="5" t="s">
        <v>309</v>
      </c>
      <c r="G155" s="65" t="s">
        <v>67</v>
      </c>
      <c r="I155" s="159" t="s">
        <v>294</v>
      </c>
      <c r="K155" s="23">
        <v>21.777599763288844</v>
      </c>
      <c r="M155" s="139" t="s">
        <v>69</v>
      </c>
      <c r="O155" s="119">
        <v>1316.99</v>
      </c>
      <c r="Q155" s="149">
        <f>'Controles ACM'!$I$58</f>
        <v>-2.9662166668030232E-2</v>
      </c>
      <c r="T155" s="170"/>
    </row>
    <row r="156" spans="2:20">
      <c r="B156" s="5" t="s">
        <v>310</v>
      </c>
      <c r="G156" s="65" t="s">
        <v>67</v>
      </c>
      <c r="I156" s="159" t="s">
        <v>294</v>
      </c>
      <c r="K156" s="23">
        <v>3.3146294015812678</v>
      </c>
      <c r="M156" s="139" t="s">
        <v>69</v>
      </c>
      <c r="O156" s="119">
        <v>1331.36</v>
      </c>
      <c r="Q156" s="149">
        <f>'Controles ACM'!$I$58</f>
        <v>-2.9662166668030232E-2</v>
      </c>
      <c r="T156" s="170"/>
    </row>
    <row r="157" spans="2:20">
      <c r="B157" s="5" t="s">
        <v>311</v>
      </c>
      <c r="G157" s="65" t="s">
        <v>67</v>
      </c>
      <c r="I157" s="159" t="s">
        <v>294</v>
      </c>
      <c r="K157" s="23">
        <v>3.0529186596693716</v>
      </c>
      <c r="M157" s="139" t="s">
        <v>69</v>
      </c>
      <c r="O157" s="119">
        <v>1598.37</v>
      </c>
      <c r="Q157" s="149">
        <f>'Controles ACM'!$I$58</f>
        <v>-2.9662166668030232E-2</v>
      </c>
      <c r="T157" s="170"/>
    </row>
    <row r="158" spans="2:20">
      <c r="B158" s="127" t="s">
        <v>312</v>
      </c>
      <c r="G158" s="65" t="s">
        <v>67</v>
      </c>
      <c r="I158" s="159" t="s">
        <v>294</v>
      </c>
      <c r="K158" s="23">
        <v>2.5299687505336315</v>
      </c>
      <c r="M158" s="139" t="s">
        <v>69</v>
      </c>
      <c r="O158" s="119">
        <v>1669.78</v>
      </c>
      <c r="Q158" s="149">
        <f>'Controles ACM'!$I$58</f>
        <v>-2.9662166668030232E-2</v>
      </c>
      <c r="T158" s="170"/>
    </row>
    <row r="159" spans="2:20">
      <c r="B159" s="5"/>
      <c r="G159" s="65" t="s">
        <v>67</v>
      </c>
      <c r="I159" s="142"/>
      <c r="K159" s="23"/>
      <c r="M159" s="139" t="s">
        <v>69</v>
      </c>
      <c r="O159" s="119">
        <v>0</v>
      </c>
      <c r="Q159" s="149">
        <f>'Controles ACM'!$I$58</f>
        <v>-2.9662166668030232E-2</v>
      </c>
      <c r="T159" s="170"/>
    </row>
    <row r="160" spans="2:20">
      <c r="B160" s="3"/>
      <c r="G160" s="65" t="s">
        <v>67</v>
      </c>
      <c r="I160" s="143"/>
      <c r="K160" s="22"/>
      <c r="M160" s="139" t="s">
        <v>69</v>
      </c>
      <c r="O160" s="119">
        <v>0</v>
      </c>
      <c r="Q160" s="149">
        <f>'Controles ACM'!$I$58</f>
        <v>-2.9662166668030232E-2</v>
      </c>
      <c r="T160" s="170"/>
    </row>
    <row r="161" spans="2:20">
      <c r="I161" s="25"/>
      <c r="K161" s="19"/>
      <c r="M161" s="139"/>
      <c r="O161" s="30"/>
      <c r="Q161" s="149"/>
      <c r="T161" s="170"/>
    </row>
    <row r="162" spans="2:20">
      <c r="B162" s="100" t="s">
        <v>143</v>
      </c>
      <c r="I162" s="25"/>
      <c r="K162" s="19"/>
      <c r="M162" s="139"/>
      <c r="O162" s="30"/>
      <c r="Q162" s="149"/>
      <c r="T162" s="170"/>
    </row>
    <row r="163" spans="2:20">
      <c r="B163" s="6" t="s">
        <v>313</v>
      </c>
      <c r="G163" s="65" t="s">
        <v>67</v>
      </c>
      <c r="I163" s="160" t="s">
        <v>299</v>
      </c>
      <c r="K163" s="52">
        <v>0.98717541761176308</v>
      </c>
      <c r="M163" s="139" t="s">
        <v>69</v>
      </c>
      <c r="O163" s="119">
        <v>7362.08</v>
      </c>
      <c r="Q163" s="149">
        <f>'Controles ACM'!$I$58</f>
        <v>-2.9662166668030232E-2</v>
      </c>
      <c r="T163" s="170"/>
    </row>
    <row r="164" spans="2:20">
      <c r="B164" s="5" t="s">
        <v>314</v>
      </c>
      <c r="G164" s="65" t="s">
        <v>67</v>
      </c>
      <c r="I164" s="165" t="s">
        <v>299</v>
      </c>
      <c r="K164" s="23">
        <v>0.66666596594639627</v>
      </c>
      <c r="M164" s="139" t="s">
        <v>69</v>
      </c>
      <c r="O164" s="119">
        <v>7362.08</v>
      </c>
      <c r="Q164" s="149">
        <f>'Controles ACM'!$I$58</f>
        <v>-2.9662166668030232E-2</v>
      </c>
      <c r="T164" s="170"/>
    </row>
    <row r="165" spans="2:20">
      <c r="B165" s="127" t="s">
        <v>315</v>
      </c>
      <c r="G165" s="65" t="s">
        <v>67</v>
      </c>
      <c r="I165" s="165" t="s">
        <v>299</v>
      </c>
      <c r="K165" s="23">
        <v>3.6538158516728818</v>
      </c>
      <c r="M165" s="139" t="s">
        <v>69</v>
      </c>
      <c r="O165" s="119">
        <v>7366.31</v>
      </c>
      <c r="Q165" s="149">
        <f>'Controles ACM'!$I$58</f>
        <v>-2.9662166668030232E-2</v>
      </c>
      <c r="T165" s="170"/>
    </row>
    <row r="166" spans="2:20">
      <c r="B166" s="5" t="s">
        <v>316</v>
      </c>
      <c r="G166" s="65" t="s">
        <v>67</v>
      </c>
      <c r="I166" s="165" t="s">
        <v>299</v>
      </c>
      <c r="K166" s="23">
        <v>1</v>
      </c>
      <c r="M166" s="139" t="s">
        <v>69</v>
      </c>
      <c r="O166" s="119">
        <v>7621.51</v>
      </c>
      <c r="Q166" s="149">
        <f>'Controles ACM'!$I$58</f>
        <v>-2.9662166668030232E-2</v>
      </c>
      <c r="T166" s="170"/>
    </row>
    <row r="167" spans="2:20">
      <c r="B167" s="127" t="s">
        <v>317</v>
      </c>
      <c r="G167" s="65" t="s">
        <v>67</v>
      </c>
      <c r="I167" s="165" t="s">
        <v>299</v>
      </c>
      <c r="K167" s="23">
        <v>8.2108120255152315</v>
      </c>
      <c r="M167" s="139" t="s">
        <v>69</v>
      </c>
      <c r="O167" s="119">
        <v>7621.51</v>
      </c>
      <c r="Q167" s="149">
        <f>'Controles ACM'!$I$58</f>
        <v>-2.9662166668030232E-2</v>
      </c>
      <c r="T167" s="170"/>
    </row>
    <row r="168" spans="2:20">
      <c r="B168" s="5" t="s">
        <v>318</v>
      </c>
      <c r="G168" s="65" t="s">
        <v>67</v>
      </c>
      <c r="I168" s="166" t="s">
        <v>319</v>
      </c>
      <c r="K168" s="23">
        <v>0.99999572756484956</v>
      </c>
      <c r="M168" s="139" t="s">
        <v>69</v>
      </c>
      <c r="O168" s="119">
        <v>32601.19</v>
      </c>
      <c r="Q168" s="149">
        <f>'Controles ACM'!$I$58</f>
        <v>-2.9662166668030232E-2</v>
      </c>
      <c r="T168" s="170"/>
    </row>
    <row r="169" spans="2:20">
      <c r="B169" s="5" t="s">
        <v>320</v>
      </c>
      <c r="G169" s="65" t="s">
        <v>67</v>
      </c>
      <c r="I169" s="161" t="s">
        <v>321</v>
      </c>
      <c r="K169" s="23">
        <v>0</v>
      </c>
      <c r="M169" s="139" t="s">
        <v>69</v>
      </c>
      <c r="O169" s="119">
        <v>39022.71</v>
      </c>
      <c r="Q169" s="149">
        <f>'Controles ACM'!$I$58</f>
        <v>-2.9662166668030232E-2</v>
      </c>
      <c r="T169" s="170"/>
    </row>
    <row r="170" spans="2:20">
      <c r="B170" s="5" t="s">
        <v>322</v>
      </c>
      <c r="G170" s="65" t="s">
        <v>67</v>
      </c>
      <c r="I170" s="161" t="s">
        <v>321</v>
      </c>
      <c r="K170" s="23">
        <v>0.33333333333333331</v>
      </c>
      <c r="M170" s="139" t="s">
        <v>69</v>
      </c>
      <c r="O170" s="119">
        <v>72102.350000000006</v>
      </c>
      <c r="Q170" s="149">
        <f>'Controles ACM'!$I$58</f>
        <v>-2.9662166668030232E-2</v>
      </c>
      <c r="T170" s="170"/>
    </row>
    <row r="171" spans="2:20">
      <c r="B171" s="5" t="s">
        <v>323</v>
      </c>
      <c r="G171" s="65" t="s">
        <v>67</v>
      </c>
      <c r="I171" s="161" t="s">
        <v>321</v>
      </c>
      <c r="K171" s="23">
        <v>0.33333021924965633</v>
      </c>
      <c r="M171" s="139" t="s">
        <v>69</v>
      </c>
      <c r="O171" s="119">
        <v>73250.31</v>
      </c>
      <c r="Q171" s="149">
        <f>'Controles ACM'!$I$58</f>
        <v>-2.9662166668030232E-2</v>
      </c>
      <c r="T171" s="170"/>
    </row>
    <row r="172" spans="2:20">
      <c r="B172" s="5" t="s">
        <v>324</v>
      </c>
      <c r="G172" s="65" t="s">
        <v>67</v>
      </c>
      <c r="I172" s="161" t="s">
        <v>321</v>
      </c>
      <c r="K172" s="23">
        <v>0</v>
      </c>
      <c r="M172" s="139" t="s">
        <v>69</v>
      </c>
      <c r="O172" s="119">
        <v>73820.87</v>
      </c>
      <c r="Q172" s="149">
        <f>'Controles ACM'!$I$58</f>
        <v>-2.9662166668030232E-2</v>
      </c>
      <c r="T172" s="170"/>
    </row>
    <row r="173" spans="2:20">
      <c r="B173" s="5" t="s">
        <v>325</v>
      </c>
      <c r="G173" s="65" t="s">
        <v>67</v>
      </c>
      <c r="I173" s="162" t="s">
        <v>304</v>
      </c>
      <c r="K173" s="23">
        <v>0</v>
      </c>
      <c r="M173" s="139" t="s">
        <v>69</v>
      </c>
      <c r="O173" s="119">
        <v>228838.63</v>
      </c>
      <c r="Q173" s="149">
        <f>'Controles ACM'!$I$58</f>
        <v>-2.9662166668030232E-2</v>
      </c>
      <c r="T173" s="170"/>
    </row>
    <row r="174" spans="2:20">
      <c r="B174" s="5" t="s">
        <v>326</v>
      </c>
      <c r="G174" s="65" t="s">
        <v>67</v>
      </c>
      <c r="I174" s="162" t="s">
        <v>304</v>
      </c>
      <c r="K174" s="23">
        <v>0</v>
      </c>
      <c r="M174" s="139" t="s">
        <v>69</v>
      </c>
      <c r="O174" s="119">
        <v>362735.06</v>
      </c>
      <c r="Q174" s="149">
        <f>'Controles ACM'!$I$58</f>
        <v>-2.9662166668030232E-2</v>
      </c>
      <c r="T174" s="170"/>
    </row>
    <row r="175" spans="2:20">
      <c r="B175" s="5"/>
      <c r="G175" s="65" t="s">
        <v>67</v>
      </c>
      <c r="I175" s="142"/>
      <c r="K175" s="23"/>
      <c r="M175" s="139" t="s">
        <v>69</v>
      </c>
      <c r="O175" s="119">
        <v>0</v>
      </c>
      <c r="Q175" s="149">
        <f>'Controles ACM'!$I$58</f>
        <v>-2.9662166668030232E-2</v>
      </c>
    </row>
    <row r="176" spans="2:20">
      <c r="B176" s="5"/>
      <c r="G176" s="65" t="s">
        <v>67</v>
      </c>
      <c r="I176" s="142"/>
      <c r="K176" s="23"/>
      <c r="M176" s="139" t="s">
        <v>69</v>
      </c>
      <c r="O176" s="119">
        <v>0</v>
      </c>
      <c r="Q176" s="149">
        <f>'Controles ACM'!$I$58</f>
        <v>-2.9662166668030232E-2</v>
      </c>
    </row>
    <row r="177" spans="2:17">
      <c r="B177" s="5"/>
      <c r="G177" s="65" t="s">
        <v>67</v>
      </c>
      <c r="I177" s="142"/>
      <c r="K177" s="23"/>
      <c r="M177" s="139" t="s">
        <v>69</v>
      </c>
      <c r="O177" s="119">
        <v>0</v>
      </c>
      <c r="Q177" s="149">
        <f>'Controles ACM'!$I$58</f>
        <v>-2.9662166668030232E-2</v>
      </c>
    </row>
    <row r="178" spans="2:17">
      <c r="B178" s="3"/>
      <c r="I178" s="143"/>
      <c r="K178" s="22"/>
      <c r="M178" s="139" t="s">
        <v>69</v>
      </c>
      <c r="O178" s="119">
        <v>0</v>
      </c>
      <c r="Q178" s="149">
        <f>'Controles ACM'!$I$58</f>
        <v>-2.9662166668030232E-2</v>
      </c>
    </row>
    <row r="179" spans="2:17">
      <c r="B179" s="130"/>
      <c r="I179" s="25"/>
      <c r="K179" s="19"/>
      <c r="M179" s="139"/>
      <c r="O179" s="30"/>
      <c r="Q179" s="149"/>
    </row>
    <row r="180" spans="2:17">
      <c r="B180" s="100" t="s">
        <v>144</v>
      </c>
      <c r="I180" s="25"/>
      <c r="K180" s="19"/>
      <c r="M180" s="139"/>
      <c r="O180" s="30"/>
      <c r="P180" s="4"/>
      <c r="Q180" s="151"/>
    </row>
    <row r="181" spans="2:17">
      <c r="B181" s="6" t="s">
        <v>327</v>
      </c>
      <c r="G181" s="65" t="s">
        <v>67</v>
      </c>
      <c r="I181" s="167" t="s">
        <v>328</v>
      </c>
      <c r="K181" s="52">
        <v>653.52545374059321</v>
      </c>
      <c r="M181" s="139" t="s">
        <v>145</v>
      </c>
      <c r="O181" s="119">
        <v>22.97</v>
      </c>
      <c r="Q181" s="149">
        <f>'Controles ACM'!$I$58</f>
        <v>-2.9662166668030232E-2</v>
      </c>
    </row>
    <row r="182" spans="2:17">
      <c r="B182" s="5" t="s">
        <v>308</v>
      </c>
      <c r="G182" s="65" t="s">
        <v>67</v>
      </c>
      <c r="I182" s="168" t="s">
        <v>329</v>
      </c>
      <c r="K182" s="23">
        <v>493.25070852408982</v>
      </c>
      <c r="M182" s="139" t="s">
        <v>145</v>
      </c>
      <c r="O182" s="119">
        <v>23.26</v>
      </c>
      <c r="Q182" s="149">
        <f>'Controles ACM'!$I$58</f>
        <v>-2.9662166668030232E-2</v>
      </c>
    </row>
    <row r="183" spans="2:17">
      <c r="B183" s="5" t="s">
        <v>309</v>
      </c>
      <c r="G183" s="65" t="s">
        <v>67</v>
      </c>
      <c r="I183" s="159" t="s">
        <v>330</v>
      </c>
      <c r="K183" s="23">
        <v>2.9411764705882351</v>
      </c>
      <c r="M183" s="139" t="s">
        <v>145</v>
      </c>
      <c r="O183" s="119">
        <v>31.83</v>
      </c>
      <c r="Q183" s="149">
        <f>'Controles ACM'!$I$58</f>
        <v>-2.9662166668030232E-2</v>
      </c>
    </row>
    <row r="184" spans="2:17">
      <c r="B184" s="5" t="s">
        <v>310</v>
      </c>
      <c r="G184" s="65" t="s">
        <v>67</v>
      </c>
      <c r="I184" s="159" t="s">
        <v>330</v>
      </c>
      <c r="K184" s="23">
        <v>3.5325241207594149</v>
      </c>
      <c r="M184" s="139" t="s">
        <v>145</v>
      </c>
      <c r="O184" s="119">
        <v>31.83</v>
      </c>
      <c r="Q184" s="149">
        <f>'Controles ACM'!$I$58</f>
        <v>-2.9662166668030232E-2</v>
      </c>
    </row>
    <row r="185" spans="2:17">
      <c r="B185" s="5" t="s">
        <v>311</v>
      </c>
      <c r="G185" s="65" t="s">
        <v>67</v>
      </c>
      <c r="I185" s="159" t="s">
        <v>330</v>
      </c>
      <c r="K185" s="23">
        <v>0</v>
      </c>
      <c r="M185" s="139" t="s">
        <v>145</v>
      </c>
      <c r="O185" s="119">
        <v>31.83</v>
      </c>
      <c r="Q185" s="149">
        <f>'Controles ACM'!$I$58</f>
        <v>-2.9662166668030232E-2</v>
      </c>
    </row>
    <row r="186" spans="2:17">
      <c r="B186" s="5" t="s">
        <v>312</v>
      </c>
      <c r="G186" s="65" t="s">
        <v>67</v>
      </c>
      <c r="I186" s="159" t="s">
        <v>330</v>
      </c>
      <c r="K186" s="23">
        <v>36.216931216931215</v>
      </c>
      <c r="M186" s="139" t="s">
        <v>145</v>
      </c>
      <c r="O186" s="119">
        <v>31.83</v>
      </c>
      <c r="Q186" s="149">
        <f>'Controles ACM'!$I$58</f>
        <v>-2.9662166668030232E-2</v>
      </c>
    </row>
    <row r="187" spans="2:17">
      <c r="B187" s="5" t="s">
        <v>313</v>
      </c>
      <c r="G187" s="65" t="s">
        <v>67</v>
      </c>
      <c r="I187" s="165" t="s">
        <v>331</v>
      </c>
      <c r="K187" s="23">
        <v>143.57073643410851</v>
      </c>
      <c r="M187" s="139" t="s">
        <v>145</v>
      </c>
      <c r="O187" s="119">
        <v>40.9</v>
      </c>
      <c r="Q187" s="149">
        <f>'Controles ACM'!$I$58</f>
        <v>-2.9662166668030232E-2</v>
      </c>
    </row>
    <row r="188" spans="2:17">
      <c r="B188" s="5" t="s">
        <v>314</v>
      </c>
      <c r="G188" s="65" t="s">
        <v>67</v>
      </c>
      <c r="I188" s="165" t="s">
        <v>331</v>
      </c>
      <c r="K188" s="23">
        <v>193.5794573643411</v>
      </c>
      <c r="M188" s="139" t="s">
        <v>145</v>
      </c>
      <c r="O188" s="119">
        <v>40.9</v>
      </c>
      <c r="Q188" s="149">
        <f>'Controles ACM'!$I$58</f>
        <v>-2.9662166668030232E-2</v>
      </c>
    </row>
    <row r="189" spans="2:17">
      <c r="B189" s="5" t="s">
        <v>315</v>
      </c>
      <c r="G189" s="65" t="s">
        <v>67</v>
      </c>
      <c r="I189" s="165" t="s">
        <v>331</v>
      </c>
      <c r="K189" s="23">
        <v>763.72804672804671</v>
      </c>
      <c r="M189" s="139" t="s">
        <v>145</v>
      </c>
      <c r="O189" s="119">
        <v>50.04</v>
      </c>
      <c r="Q189" s="149">
        <f>'Controles ACM'!$I$58</f>
        <v>-2.9662166668030232E-2</v>
      </c>
    </row>
    <row r="190" spans="2:17">
      <c r="B190" s="5" t="s">
        <v>316</v>
      </c>
      <c r="G190" s="65" t="s">
        <v>67</v>
      </c>
      <c r="I190" s="165" t="s">
        <v>331</v>
      </c>
      <c r="K190" s="23">
        <v>223.66666666666666</v>
      </c>
      <c r="M190" s="139" t="s">
        <v>145</v>
      </c>
      <c r="O190" s="119">
        <v>50.04</v>
      </c>
      <c r="Q190" s="149">
        <f>'Controles ACM'!$I$58</f>
        <v>-2.9662166668030232E-2</v>
      </c>
    </row>
    <row r="191" spans="2:17">
      <c r="B191" s="5" t="s">
        <v>317</v>
      </c>
      <c r="G191" s="65" t="s">
        <v>67</v>
      </c>
      <c r="I191" s="165" t="s">
        <v>331</v>
      </c>
      <c r="K191" s="23">
        <v>1522.7921582864403</v>
      </c>
      <c r="M191" s="139" t="s">
        <v>145</v>
      </c>
      <c r="O191" s="119">
        <v>81.900000000000006</v>
      </c>
      <c r="Q191" s="149">
        <f>'Controles ACM'!$I$58</f>
        <v>-2.9662166668030232E-2</v>
      </c>
    </row>
    <row r="192" spans="2:17">
      <c r="B192" s="5" t="s">
        <v>318</v>
      </c>
      <c r="G192" s="65" t="s">
        <v>67</v>
      </c>
      <c r="I192" s="166" t="s">
        <v>332</v>
      </c>
      <c r="K192" s="23">
        <v>4.2029242881666962</v>
      </c>
      <c r="M192" s="139" t="s">
        <v>145</v>
      </c>
      <c r="O192" s="119">
        <v>167.43</v>
      </c>
      <c r="Q192" s="149">
        <f>'Controles ACM'!$I$58</f>
        <v>-2.9662166668030232E-2</v>
      </c>
    </row>
    <row r="193" spans="2:17">
      <c r="B193" s="5" t="s">
        <v>320</v>
      </c>
      <c r="G193" s="65" t="s">
        <v>67</v>
      </c>
      <c r="I193" s="161" t="s">
        <v>333</v>
      </c>
      <c r="K193" s="23">
        <v>0</v>
      </c>
      <c r="M193" s="139" t="s">
        <v>145</v>
      </c>
      <c r="O193" s="119">
        <v>194.15</v>
      </c>
      <c r="Q193" s="149">
        <f>'Controles ACM'!$I$58</f>
        <v>-2.9662166668030232E-2</v>
      </c>
    </row>
    <row r="194" spans="2:17">
      <c r="B194" s="5" t="s">
        <v>322</v>
      </c>
      <c r="G194" s="65" t="s">
        <v>67</v>
      </c>
      <c r="I194" s="161" t="s">
        <v>333</v>
      </c>
      <c r="K194" s="23">
        <v>0</v>
      </c>
      <c r="M194" s="139" t="s">
        <v>145</v>
      </c>
      <c r="O194" s="119">
        <v>194.15</v>
      </c>
      <c r="Q194" s="149">
        <f>'Controles ACM'!$I$58</f>
        <v>-2.9662166668030232E-2</v>
      </c>
    </row>
    <row r="195" spans="2:17">
      <c r="B195" s="127" t="s">
        <v>323</v>
      </c>
      <c r="G195" s="65" t="s">
        <v>67</v>
      </c>
      <c r="I195" s="161" t="s">
        <v>333</v>
      </c>
      <c r="K195" s="23">
        <v>2.2972662531587411</v>
      </c>
      <c r="M195" s="139" t="s">
        <v>145</v>
      </c>
      <c r="O195" s="119">
        <v>194.15</v>
      </c>
      <c r="Q195" s="149">
        <f>'Controles ACM'!$I$58</f>
        <v>-2.9662166668030232E-2</v>
      </c>
    </row>
    <row r="196" spans="2:17">
      <c r="B196" s="5" t="s">
        <v>324</v>
      </c>
      <c r="G196" s="65" t="s">
        <v>67</v>
      </c>
      <c r="I196" s="161" t="s">
        <v>333</v>
      </c>
      <c r="K196" s="23">
        <v>0</v>
      </c>
      <c r="M196" s="139" t="s">
        <v>145</v>
      </c>
      <c r="O196" s="119">
        <v>194.15</v>
      </c>
      <c r="Q196" s="149">
        <f>'Controles ACM'!$I$58</f>
        <v>-2.9662166668030232E-2</v>
      </c>
    </row>
    <row r="197" spans="2:17">
      <c r="B197" s="127" t="s">
        <v>325</v>
      </c>
      <c r="G197" s="65" t="s">
        <v>67</v>
      </c>
      <c r="I197" s="162" t="s">
        <v>304</v>
      </c>
      <c r="K197" s="23">
        <v>0</v>
      </c>
      <c r="M197" s="139" t="s">
        <v>145</v>
      </c>
      <c r="O197" s="119">
        <v>194.15</v>
      </c>
      <c r="Q197" s="149">
        <f>'Controles ACM'!$I$58</f>
        <v>-2.9662166668030232E-2</v>
      </c>
    </row>
    <row r="198" spans="2:17">
      <c r="B198" s="3" t="s">
        <v>326</v>
      </c>
      <c r="G198" s="65" t="s">
        <v>67</v>
      </c>
      <c r="I198" s="169" t="s">
        <v>304</v>
      </c>
      <c r="K198" s="2">
        <v>0</v>
      </c>
      <c r="M198" s="139" t="s">
        <v>145</v>
      </c>
      <c r="O198" s="119">
        <v>257.39</v>
      </c>
      <c r="Q198" s="149">
        <f>'Controles ACM'!$I$58</f>
        <v>-2.9662166668030232E-2</v>
      </c>
    </row>
    <row r="199" spans="2:17">
      <c r="K199" s="4"/>
      <c r="M199" s="139"/>
      <c r="O199" s="4"/>
    </row>
    <row r="203" spans="2:17">
      <c r="K203" s="125"/>
    </row>
  </sheetData>
  <conditionalFormatting sqref="D12:D13">
    <cfRule type="containsText" dxfId="12" priority="1" operator="containsText" text="niet">
      <formula>NOT(ISERROR(SEARCH("niet",D12)))</formula>
    </cfRule>
    <cfRule type="endsWith" dxfId="11" priority="2" operator="endsWith" text="Voldoet">
      <formula>RIGHT(D12,LEN("Voldoet"))="Voldoet"</formula>
    </cfRule>
  </conditionalFormatting>
  <pageMargins left="0.23622047244094491" right="0.23622047244094491" top="0.74803149606299213" bottom="0.74803149606299213" header="0.31496062992125984" footer="0.31496062992125984"/>
  <pageSetup paperSize="9" scale="5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sheetPr>
  <dimension ref="B2:G23"/>
  <sheetViews>
    <sheetView showGridLines="0" zoomScale="85" zoomScaleNormal="85" workbookViewId="0">
      <pane xSplit="6" ySplit="6" topLeftCell="G7" activePane="bottomRight" state="frozen"/>
      <selection activeCell="C7" sqref="C7"/>
      <selection pane="topRight" activeCell="C7" sqref="C7"/>
      <selection pane="bottomLeft" activeCell="C7" sqref="C7"/>
      <selection pane="bottomRight" activeCell="G7" sqref="G7"/>
    </sheetView>
  </sheetViews>
  <sheetFormatPr defaultColWidth="9.140625" defaultRowHeight="12.75"/>
  <cols>
    <col min="1" max="1" width="4" style="65" customWidth="1"/>
    <col min="2" max="2" width="41.42578125" style="65" customWidth="1"/>
    <col min="3" max="5" width="4.5703125" style="65" customWidth="1"/>
    <col min="6" max="6" width="13.7109375" style="65" customWidth="1"/>
    <col min="7" max="7" width="45.7109375" style="65" customWidth="1"/>
    <col min="8" max="16" width="12.5703125" style="65" customWidth="1"/>
    <col min="17" max="17" width="2.7109375" style="65" customWidth="1"/>
    <col min="18" max="18" width="17.140625" style="65" customWidth="1"/>
    <col min="19" max="19" width="2.7109375" style="65" customWidth="1"/>
    <col min="20" max="20" width="13.7109375" style="65" customWidth="1"/>
    <col min="21" max="21" width="2.7109375" style="65" customWidth="1"/>
    <col min="22" max="36" width="13.7109375" style="65" customWidth="1"/>
    <col min="37" max="16384" width="9.140625" style="65"/>
  </cols>
  <sheetData>
    <row r="2" spans="2:7" s="91" customFormat="1" ht="18">
      <c r="B2" s="91" t="s">
        <v>198</v>
      </c>
    </row>
    <row r="5" spans="2:7" s="123" customFormat="1">
      <c r="B5" s="123" t="s">
        <v>196</v>
      </c>
      <c r="G5" s="123" t="s">
        <v>197</v>
      </c>
    </row>
    <row r="8" spans="2:7" s="123" customFormat="1">
      <c r="B8" s="123" t="s">
        <v>199</v>
      </c>
    </row>
    <row r="10" spans="2:7">
      <c r="B10" s="130" t="s">
        <v>200</v>
      </c>
    </row>
    <row r="12" spans="2:7">
      <c r="B12" s="90" t="s">
        <v>96</v>
      </c>
      <c r="C12" s="89"/>
      <c r="D12" s="89"/>
      <c r="E12" s="89"/>
      <c r="F12" s="89"/>
      <c r="G12" s="88"/>
    </row>
    <row r="13" spans="2:7">
      <c r="B13" s="87" t="s">
        <v>335</v>
      </c>
      <c r="G13" s="86"/>
    </row>
    <row r="14" spans="2:7">
      <c r="B14" s="87" t="s">
        <v>102</v>
      </c>
      <c r="G14" s="86"/>
    </row>
    <row r="15" spans="2:7">
      <c r="B15" s="87" t="s">
        <v>336</v>
      </c>
      <c r="G15" s="86"/>
    </row>
    <row r="16" spans="2:7">
      <c r="B16" s="87" t="s">
        <v>104</v>
      </c>
      <c r="G16" s="86"/>
    </row>
    <row r="17" spans="2:7">
      <c r="B17" s="85" t="s">
        <v>337</v>
      </c>
      <c r="C17" s="84"/>
      <c r="D17" s="84"/>
      <c r="E17" s="84"/>
      <c r="F17" s="84"/>
      <c r="G17" s="83"/>
    </row>
    <row r="19" spans="2:7">
      <c r="B19" s="90" t="s">
        <v>338</v>
      </c>
      <c r="C19" s="89"/>
      <c r="D19" s="89"/>
      <c r="E19" s="89"/>
      <c r="F19" s="89"/>
      <c r="G19" s="88"/>
    </row>
    <row r="20" spans="2:7">
      <c r="B20" s="87" t="s">
        <v>339</v>
      </c>
      <c r="G20" s="86" t="s">
        <v>347</v>
      </c>
    </row>
    <row r="21" spans="2:7">
      <c r="B21" s="85" t="s">
        <v>112</v>
      </c>
      <c r="C21" s="84"/>
      <c r="D21" s="84"/>
      <c r="E21" s="84"/>
      <c r="F21" s="84"/>
      <c r="G21" s="83" t="s">
        <v>348</v>
      </c>
    </row>
    <row r="23" spans="2:7">
      <c r="B23" s="82" t="s">
        <v>114</v>
      </c>
      <c r="C23" s="81"/>
      <c r="D23" s="81"/>
      <c r="E23" s="81"/>
      <c r="F23" s="81"/>
      <c r="G23" s="80" t="s">
        <v>349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CC"/>
  </sheetPr>
  <dimension ref="B2:G58"/>
  <sheetViews>
    <sheetView showGridLines="0" zoomScale="85" zoomScaleNormal="85"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9.140625" defaultRowHeight="12.75"/>
  <cols>
    <col min="1" max="1" width="4" style="65" customWidth="1"/>
    <col min="2" max="2" width="48.42578125" style="65" bestFit="1" customWidth="1"/>
    <col min="3" max="3" width="16.85546875" style="65" bestFit="1" customWidth="1"/>
    <col min="4" max="5" width="13.7109375" style="65" customWidth="1"/>
    <col min="6" max="6" width="11.28515625" style="65" bestFit="1" customWidth="1"/>
    <col min="7" max="7" width="11" style="65" customWidth="1"/>
    <col min="8" max="17" width="12.5703125" style="65" customWidth="1"/>
    <col min="18" max="18" width="2.7109375" style="65" customWidth="1"/>
    <col min="19" max="19" width="17.140625" style="65" customWidth="1"/>
    <col min="20" max="20" width="2.7109375" style="65" customWidth="1"/>
    <col min="21" max="21" width="13.7109375" style="65" customWidth="1"/>
    <col min="22" max="22" width="2.7109375" style="65" customWidth="1"/>
    <col min="23" max="37" width="13.7109375" style="65" customWidth="1"/>
    <col min="38" max="16384" width="9.140625" style="65"/>
  </cols>
  <sheetData>
    <row r="2" spans="2:7" s="91" customFormat="1" ht="18">
      <c r="B2" s="91" t="s">
        <v>216</v>
      </c>
    </row>
    <row r="4" spans="2:7">
      <c r="C4" s="79"/>
    </row>
    <row r="5" spans="2:7" s="123" customFormat="1">
      <c r="B5" s="123" t="s">
        <v>196</v>
      </c>
      <c r="C5" s="123" t="s">
        <v>246</v>
      </c>
      <c r="D5" s="123" t="s">
        <v>201</v>
      </c>
      <c r="E5" s="123" t="s">
        <v>202</v>
      </c>
      <c r="F5" s="123" t="s">
        <v>203</v>
      </c>
      <c r="G5" s="123" t="s">
        <v>217</v>
      </c>
    </row>
    <row r="8" spans="2:7" s="123" customFormat="1">
      <c r="B8" s="123" t="s">
        <v>204</v>
      </c>
    </row>
    <row r="10" spans="2:7">
      <c r="B10" s="130" t="s">
        <v>204</v>
      </c>
    </row>
    <row r="11" spans="2:7">
      <c r="B11" s="72" t="str">
        <f>Tarievenvoorstel!B151</f>
        <v>EAV t/m 1*6A (per aansluiting)</v>
      </c>
      <c r="C11" s="71">
        <f>Tarievenvoorstel!O151</f>
        <v>499.36</v>
      </c>
      <c r="D11" s="78">
        <v>149.79683363148479</v>
      </c>
      <c r="E11" s="78">
        <v>99.873861061419205</v>
      </c>
      <c r="F11" s="78">
        <v>249.68930530709602</v>
      </c>
      <c r="G11" s="77">
        <f>C11-D11-E11-F11</f>
        <v>0</v>
      </c>
    </row>
    <row r="12" spans="2:7">
      <c r="B12" s="70" t="str">
        <f>Tarievenvoorstel!B154</f>
        <v xml:space="preserve"> &gt; 1*6A  en t/m 3*25A </v>
      </c>
      <c r="C12" s="69">
        <f>Tarievenvoorstel!O154</f>
        <v>1260.46</v>
      </c>
      <c r="D12" s="76">
        <v>378.1449864202516</v>
      </c>
      <c r="E12" s="76">
        <v>252.0900038799281</v>
      </c>
      <c r="F12" s="76">
        <v>630.22500969982036</v>
      </c>
      <c r="G12" s="75">
        <f t="shared" ref="G12:G36" si="0">C12-D12-E12-F12</f>
        <v>0</v>
      </c>
    </row>
    <row r="13" spans="2:7">
      <c r="B13" s="70" t="str">
        <f>Tarievenvoorstel!B155</f>
        <v xml:space="preserve"> &gt;3*25A en t/m 3*35A </v>
      </c>
      <c r="C13" s="69">
        <f>Tarievenvoorstel!O155</f>
        <v>1316.99</v>
      </c>
      <c r="D13" s="76">
        <v>395.10630537695198</v>
      </c>
      <c r="E13" s="76">
        <v>263.39800000000002</v>
      </c>
      <c r="F13" s="76">
        <v>658.48569462304806</v>
      </c>
      <c r="G13" s="75">
        <f t="shared" si="0"/>
        <v>0</v>
      </c>
    </row>
    <row r="14" spans="2:7">
      <c r="B14" s="70" t="str">
        <f>Tarievenvoorstel!B156</f>
        <v xml:space="preserve"> &gt;3*35A en t/m 3*50A </v>
      </c>
      <c r="C14" s="69">
        <f>Tarievenvoorstel!O156</f>
        <v>1331.36</v>
      </c>
      <c r="D14" s="76">
        <v>399.41544431552899</v>
      </c>
      <c r="E14" s="76">
        <v>266.27386107888225</v>
      </c>
      <c r="F14" s="76">
        <v>665.67069460558866</v>
      </c>
      <c r="G14" s="75">
        <f t="shared" si="0"/>
        <v>0</v>
      </c>
    </row>
    <row r="15" spans="2:7">
      <c r="B15" s="70" t="str">
        <f>Tarievenvoorstel!B157</f>
        <v xml:space="preserve"> &gt;3*50A en t/m 3*63A </v>
      </c>
      <c r="C15" s="69">
        <f>Tarievenvoorstel!O157</f>
        <v>1598.37</v>
      </c>
      <c r="D15" s="76">
        <v>479.51201013694998</v>
      </c>
      <c r="E15" s="76">
        <v>319.67804054779975</v>
      </c>
      <c r="F15" s="76">
        <v>799.17994931525027</v>
      </c>
      <c r="G15" s="75">
        <f t="shared" si="0"/>
        <v>0</v>
      </c>
    </row>
    <row r="16" spans="2:7">
      <c r="B16" s="70" t="str">
        <f>Tarievenvoorstel!B158</f>
        <v xml:space="preserve"> &gt;3*63A en t/m 3*80A </v>
      </c>
      <c r="C16" s="69">
        <f>Tarievenvoorstel!O158</f>
        <v>1669.78</v>
      </c>
      <c r="D16" s="76">
        <v>500.92841675861843</v>
      </c>
      <c r="E16" s="76">
        <v>333.96158324138162</v>
      </c>
      <c r="F16" s="76">
        <v>834.89</v>
      </c>
      <c r="G16" s="75">
        <f t="shared" si="0"/>
        <v>0</v>
      </c>
    </row>
    <row r="17" spans="2:7">
      <c r="B17" s="70">
        <f>Tarievenvoorstel!B159</f>
        <v>0</v>
      </c>
      <c r="C17" s="69">
        <f>Tarievenvoorstel!O159</f>
        <v>0</v>
      </c>
      <c r="D17" s="76"/>
      <c r="E17" s="76"/>
      <c r="F17" s="76"/>
      <c r="G17" s="75">
        <f t="shared" si="0"/>
        <v>0</v>
      </c>
    </row>
    <row r="18" spans="2:7">
      <c r="B18" s="70">
        <f>Tarievenvoorstel!B160</f>
        <v>0</v>
      </c>
      <c r="C18" s="69">
        <f>Tarievenvoorstel!O160</f>
        <v>0</v>
      </c>
      <c r="D18" s="76"/>
      <c r="E18" s="76"/>
      <c r="F18" s="76"/>
      <c r="G18" s="75">
        <f t="shared" si="0"/>
        <v>0</v>
      </c>
    </row>
    <row r="19" spans="2:7">
      <c r="B19" s="70"/>
      <c r="C19" s="69"/>
      <c r="D19" s="76"/>
      <c r="E19" s="76"/>
      <c r="F19" s="76"/>
      <c r="G19" s="75"/>
    </row>
    <row r="20" spans="2:7">
      <c r="B20" s="70"/>
      <c r="C20" s="69"/>
      <c r="D20" s="76"/>
      <c r="E20" s="76"/>
      <c r="F20" s="76"/>
      <c r="G20" s="75"/>
    </row>
    <row r="21" spans="2:7">
      <c r="B21" s="70" t="str">
        <f>Tarievenvoorstel!B163</f>
        <v xml:space="preserve"> &gt;3*80A en t/m 3*100A af sec. zijde LS-transformator </v>
      </c>
      <c r="C21" s="69">
        <f>Tarievenvoorstel!O163</f>
        <v>7362.08</v>
      </c>
      <c r="D21" s="76">
        <v>1472.4180202766395</v>
      </c>
      <c r="E21" s="76">
        <v>2576.7315354841189</v>
      </c>
      <c r="F21" s="76">
        <v>3312.9304442392418</v>
      </c>
      <c r="G21" s="75">
        <f t="shared" si="0"/>
        <v>0</v>
      </c>
    </row>
    <row r="22" spans="2:7">
      <c r="B22" s="70" t="str">
        <f>Tarievenvoorstel!B164</f>
        <v xml:space="preserve"> &gt;3*100A en t/m 3*125A af sec.zijde LS-transformator </v>
      </c>
      <c r="C22" s="69">
        <f>Tarievenvoorstel!O164</f>
        <v>7362.08</v>
      </c>
      <c r="D22" s="76">
        <v>1472.4180202766395</v>
      </c>
      <c r="E22" s="76">
        <v>2576.7315354841189</v>
      </c>
      <c r="F22" s="76">
        <v>3312.9304442392418</v>
      </c>
      <c r="G22" s="75">
        <f t="shared" si="0"/>
        <v>0</v>
      </c>
    </row>
    <row r="23" spans="2:7">
      <c r="B23" s="70" t="str">
        <f>Tarievenvoorstel!B165</f>
        <v xml:space="preserve"> &gt;3*125A en t/m 3*160A af sec.zijde LS-transformator </v>
      </c>
      <c r="C23" s="69">
        <f>Tarievenvoorstel!O165</f>
        <v>7366.31</v>
      </c>
      <c r="D23" s="76">
        <v>1473.2660405519186</v>
      </c>
      <c r="E23" s="76">
        <v>2578.2155709658578</v>
      </c>
      <c r="F23" s="76">
        <v>3314.828388482224</v>
      </c>
      <c r="G23" s="75">
        <f t="shared" si="0"/>
        <v>0</v>
      </c>
    </row>
    <row r="24" spans="2:7">
      <c r="B24" s="70" t="str">
        <f>Tarievenvoorstel!B166</f>
        <v xml:space="preserve"> &gt;3*160A en t/m 3*200A af sec.zijde LS-transformator </v>
      </c>
      <c r="C24" s="69">
        <f>Tarievenvoorstel!O166</f>
        <v>7621.51</v>
      </c>
      <c r="D24" s="76">
        <v>1524.297959448749</v>
      </c>
      <c r="E24" s="76">
        <v>2667.521429035311</v>
      </c>
      <c r="F24" s="76">
        <v>3429.69061151594</v>
      </c>
      <c r="G24" s="75">
        <f t="shared" si="0"/>
        <v>0</v>
      </c>
    </row>
    <row r="25" spans="2:7">
      <c r="B25" s="70" t="str">
        <f>Tarievenvoorstel!B167</f>
        <v xml:space="preserve"> &gt;3*200A en t/m 3*225A af sec.zijde LS-transformator </v>
      </c>
      <c r="C25" s="69">
        <f>Tarievenvoorstel!O167</f>
        <v>7621.51</v>
      </c>
      <c r="D25" s="76">
        <v>1524.297959448749</v>
      </c>
      <c r="E25" s="76">
        <v>2667.521429035311</v>
      </c>
      <c r="F25" s="76">
        <v>3429.69061151594</v>
      </c>
      <c r="G25" s="75">
        <f t="shared" si="0"/>
        <v>0</v>
      </c>
    </row>
    <row r="26" spans="2:7">
      <c r="B26" s="70" t="str">
        <f>Tarievenvoorstel!B168</f>
        <v xml:space="preserve"> &gt;0,15 MVA en t/m 0,63 MVA MS met  LS meting </v>
      </c>
      <c r="C26" s="69">
        <f>Tarievenvoorstel!O168</f>
        <v>32601.19</v>
      </c>
      <c r="D26" s="76">
        <v>4890.1785000000009</v>
      </c>
      <c r="E26" s="76">
        <v>19560.714000000004</v>
      </c>
      <c r="F26" s="76">
        <v>8150.2974999999997</v>
      </c>
      <c r="G26" s="75">
        <f t="shared" si="0"/>
        <v>0</v>
      </c>
    </row>
    <row r="27" spans="2:7">
      <c r="B27" s="70" t="str">
        <f>Tarievenvoorstel!B169</f>
        <v xml:space="preserve"> &gt;0,63 MVA en t/m 1,2 MVA MS met LS meting </v>
      </c>
      <c r="C27" s="69">
        <f>Tarievenvoorstel!O169</f>
        <v>39022.71</v>
      </c>
      <c r="D27" s="76">
        <v>5853.4059949310231</v>
      </c>
      <c r="E27" s="76">
        <v>23413.623979724092</v>
      </c>
      <c r="F27" s="76">
        <v>9755.6800253448855</v>
      </c>
      <c r="G27" s="75">
        <f t="shared" si="0"/>
        <v>0</v>
      </c>
    </row>
    <row r="28" spans="2:7">
      <c r="B28" s="70" t="str">
        <f>Tarievenvoorstel!B170</f>
        <v xml:space="preserve"> &gt;1,2 MVA en t/m 1,8 MVA MS met  MS meting </v>
      </c>
      <c r="C28" s="69">
        <f>Tarievenvoorstel!O170</f>
        <v>72102.350000000006</v>
      </c>
      <c r="D28" s="76">
        <v>9373.3073610756219</v>
      </c>
      <c r="E28" s="76">
        <v>49750.617777848762</v>
      </c>
      <c r="F28" s="76">
        <v>12978.42486107562</v>
      </c>
      <c r="G28" s="75">
        <f t="shared" si="0"/>
        <v>0</v>
      </c>
    </row>
    <row r="29" spans="2:7">
      <c r="B29" s="70" t="str">
        <f>Tarievenvoorstel!B171</f>
        <v xml:space="preserve"> &gt;1,8 MVA en t/m 2,4 MVA MS met  MS meting </v>
      </c>
      <c r="C29" s="69">
        <f>Tarievenvoorstel!O171</f>
        <v>73250.31</v>
      </c>
      <c r="D29" s="76">
        <v>9522.5286682770529</v>
      </c>
      <c r="E29" s="76">
        <v>50542.711573655404</v>
      </c>
      <c r="F29" s="76">
        <v>13185.069758067537</v>
      </c>
      <c r="G29" s="75">
        <f t="shared" si="0"/>
        <v>0</v>
      </c>
    </row>
    <row r="30" spans="2:7">
      <c r="B30" s="70" t="str">
        <f>Tarievenvoorstel!B172</f>
        <v xml:space="preserve"> &gt;2,4 MVA en t/m 3,0 MVA MS met  MS meting </v>
      </c>
      <c r="C30" s="69">
        <f>Tarievenvoorstel!O172</f>
        <v>73820.87</v>
      </c>
      <c r="D30" s="76">
        <v>9596.7112389243084</v>
      </c>
      <c r="E30" s="76">
        <v>50936.404022151379</v>
      </c>
      <c r="F30" s="76">
        <v>13287.75473892431</v>
      </c>
      <c r="G30" s="75">
        <f t="shared" si="0"/>
        <v>0</v>
      </c>
    </row>
    <row r="31" spans="2:7">
      <c r="B31" s="70" t="str">
        <f>Tarievenvoorstel!B173</f>
        <v xml:space="preserve"> &gt;3,0 MVA en t/m 6,0 MVA MS met  MS meting </v>
      </c>
      <c r="C31" s="69">
        <f>Tarievenvoorstel!O173</f>
        <v>228838.63</v>
      </c>
      <c r="D31" s="76">
        <v>91535.44455569725</v>
      </c>
      <c r="E31" s="76">
        <v>125861.25487484061</v>
      </c>
      <c r="F31" s="76">
        <v>11441.930569462156</v>
      </c>
      <c r="G31" s="75">
        <f t="shared" si="0"/>
        <v>-2.7284841053187847E-11</v>
      </c>
    </row>
    <row r="32" spans="2:7">
      <c r="B32" s="70" t="str">
        <f>Tarievenvoorstel!B174</f>
        <v xml:space="preserve"> &gt; 6,0 MVA en t/m 10,0 MVA MS met MS meting </v>
      </c>
      <c r="C32" s="69">
        <f>Tarievenvoorstel!O174</f>
        <v>362735.06</v>
      </c>
      <c r="D32" s="76">
        <v>221268.39720813141</v>
      </c>
      <c r="E32" s="76">
        <v>119702.5644028805</v>
      </c>
      <c r="F32" s="76">
        <v>21764.09838898807</v>
      </c>
      <c r="G32" s="75">
        <f t="shared" si="0"/>
        <v>0</v>
      </c>
    </row>
    <row r="33" spans="2:7">
      <c r="B33" s="70">
        <f>Tarievenvoorstel!B175</f>
        <v>0</v>
      </c>
      <c r="C33" s="69">
        <f>Tarievenvoorstel!O175</f>
        <v>0</v>
      </c>
      <c r="D33" s="76"/>
      <c r="E33" s="76"/>
      <c r="F33" s="76"/>
      <c r="G33" s="75">
        <f t="shared" si="0"/>
        <v>0</v>
      </c>
    </row>
    <row r="34" spans="2:7">
      <c r="B34" s="70">
        <f>Tarievenvoorstel!B176</f>
        <v>0</v>
      </c>
      <c r="C34" s="69">
        <f>Tarievenvoorstel!O176</f>
        <v>0</v>
      </c>
      <c r="D34" s="76"/>
      <c r="E34" s="76"/>
      <c r="F34" s="76"/>
      <c r="G34" s="75">
        <f t="shared" si="0"/>
        <v>0</v>
      </c>
    </row>
    <row r="35" spans="2:7">
      <c r="B35" s="70">
        <f>Tarievenvoorstel!B177</f>
        <v>0</v>
      </c>
      <c r="C35" s="69">
        <f>Tarievenvoorstel!O177</f>
        <v>0</v>
      </c>
      <c r="D35" s="76"/>
      <c r="E35" s="76"/>
      <c r="F35" s="76"/>
      <c r="G35" s="75">
        <f t="shared" si="0"/>
        <v>0</v>
      </c>
    </row>
    <row r="36" spans="2:7">
      <c r="B36" s="68">
        <f>Tarievenvoorstel!B178</f>
        <v>0</v>
      </c>
      <c r="C36" s="67">
        <f>Tarievenvoorstel!O178</f>
        <v>0</v>
      </c>
      <c r="D36" s="74"/>
      <c r="E36" s="74"/>
      <c r="F36" s="74"/>
      <c r="G36" s="73">
        <f t="shared" si="0"/>
        <v>0</v>
      </c>
    </row>
    <row r="38" spans="2:7" s="123" customFormat="1">
      <c r="B38" s="123" t="s">
        <v>205</v>
      </c>
    </row>
    <row r="40" spans="2:7">
      <c r="B40" s="130" t="s">
        <v>205</v>
      </c>
    </row>
    <row r="41" spans="2:7">
      <c r="B41" s="72" t="str">
        <f>Tarievenvoorstel!B181</f>
        <v xml:space="preserve"> 0 t/m 1*6A  (OV) </v>
      </c>
      <c r="C41" s="71">
        <f>Tarievenvoorstel!O181</f>
        <v>22.97</v>
      </c>
      <c r="D41" s="78"/>
      <c r="E41" s="78"/>
      <c r="F41" s="78">
        <v>22.97</v>
      </c>
      <c r="G41" s="77">
        <v>0</v>
      </c>
    </row>
    <row r="42" spans="2:7">
      <c r="B42" s="70" t="str">
        <f>Tarievenvoorstel!B182</f>
        <v xml:space="preserve"> &gt; 1*6A  en t/m 3*25A </v>
      </c>
      <c r="C42" s="69">
        <f>Tarievenvoorstel!O182</f>
        <v>23.26</v>
      </c>
      <c r="D42" s="76"/>
      <c r="E42" s="76"/>
      <c r="F42" s="76">
        <v>23.26</v>
      </c>
      <c r="G42" s="75">
        <v>0</v>
      </c>
    </row>
    <row r="43" spans="2:7">
      <c r="B43" s="70" t="str">
        <f>Tarievenvoorstel!B183</f>
        <v xml:space="preserve"> &gt;3*25A en t/m 3*35A </v>
      </c>
      <c r="C43" s="69">
        <f>Tarievenvoorstel!O183</f>
        <v>31.83</v>
      </c>
      <c r="D43" s="76"/>
      <c r="E43" s="76"/>
      <c r="F43" s="76">
        <v>31.83</v>
      </c>
      <c r="G43" s="75">
        <v>0</v>
      </c>
    </row>
    <row r="44" spans="2:7">
      <c r="B44" s="70" t="str">
        <f>Tarievenvoorstel!B184</f>
        <v xml:space="preserve"> &gt;3*35A en t/m 3*50A </v>
      </c>
      <c r="C44" s="69">
        <f>Tarievenvoorstel!O184</f>
        <v>31.83</v>
      </c>
      <c r="D44" s="76"/>
      <c r="E44" s="76"/>
      <c r="F44" s="76">
        <v>31.83</v>
      </c>
      <c r="G44" s="75">
        <v>0</v>
      </c>
    </row>
    <row r="45" spans="2:7">
      <c r="B45" s="70" t="str">
        <f>Tarievenvoorstel!B185</f>
        <v xml:space="preserve"> &gt;3*50A en t/m 3*63A </v>
      </c>
      <c r="C45" s="69">
        <f>Tarievenvoorstel!O185</f>
        <v>31.83</v>
      </c>
      <c r="D45" s="76"/>
      <c r="E45" s="76"/>
      <c r="F45" s="76">
        <v>31.83</v>
      </c>
      <c r="G45" s="75">
        <v>0</v>
      </c>
    </row>
    <row r="46" spans="2:7">
      <c r="B46" s="70" t="str">
        <f>Tarievenvoorstel!B186</f>
        <v xml:space="preserve"> &gt;3*63A en t/m 3*80A </v>
      </c>
      <c r="C46" s="69">
        <f>Tarievenvoorstel!O186</f>
        <v>31.83</v>
      </c>
      <c r="D46" s="76"/>
      <c r="E46" s="76"/>
      <c r="F46" s="76">
        <v>31.83</v>
      </c>
      <c r="G46" s="75">
        <v>0</v>
      </c>
    </row>
    <row r="47" spans="2:7">
      <c r="B47" s="70" t="str">
        <f>Tarievenvoorstel!B187</f>
        <v xml:space="preserve"> &gt;3*80A en t/m 3*100A af sec. zijde LS-transformator </v>
      </c>
      <c r="C47" s="69">
        <f>Tarievenvoorstel!O187</f>
        <v>40.9</v>
      </c>
      <c r="D47" s="76"/>
      <c r="E47" s="76"/>
      <c r="F47" s="76">
        <v>40.9</v>
      </c>
      <c r="G47" s="75">
        <v>0</v>
      </c>
    </row>
    <row r="48" spans="2:7">
      <c r="B48" s="70" t="str">
        <f>Tarievenvoorstel!B188</f>
        <v xml:space="preserve"> &gt;3*100A en t/m 3*125A af sec.zijde LS-transformator </v>
      </c>
      <c r="C48" s="69">
        <f>Tarievenvoorstel!O188</f>
        <v>40.9</v>
      </c>
      <c r="D48" s="76"/>
      <c r="E48" s="76"/>
      <c r="F48" s="76">
        <v>40.9</v>
      </c>
      <c r="G48" s="75">
        <v>0</v>
      </c>
    </row>
    <row r="49" spans="2:7">
      <c r="B49" s="70" t="str">
        <f>Tarievenvoorstel!B189</f>
        <v xml:space="preserve"> &gt;3*125A en t/m 3*160A af sec.zijde LS-transformator </v>
      </c>
      <c r="C49" s="69">
        <f>Tarievenvoorstel!O189</f>
        <v>50.04</v>
      </c>
      <c r="D49" s="76"/>
      <c r="E49" s="76"/>
      <c r="F49" s="76">
        <v>50.04</v>
      </c>
      <c r="G49" s="75">
        <v>0</v>
      </c>
    </row>
    <row r="50" spans="2:7">
      <c r="B50" s="70" t="str">
        <f>Tarievenvoorstel!B190</f>
        <v xml:space="preserve"> &gt;3*160A en t/m 3*200A af sec.zijde LS-transformator </v>
      </c>
      <c r="C50" s="69">
        <f>Tarievenvoorstel!O190</f>
        <v>50.04</v>
      </c>
      <c r="D50" s="76"/>
      <c r="E50" s="76"/>
      <c r="F50" s="76">
        <v>50.04</v>
      </c>
      <c r="G50" s="75">
        <v>0</v>
      </c>
    </row>
    <row r="51" spans="2:7">
      <c r="B51" s="70" t="str">
        <f>Tarievenvoorstel!B191</f>
        <v xml:space="preserve"> &gt;3*200A en t/m 3*225A af sec.zijde LS-transformator </v>
      </c>
      <c r="C51" s="69">
        <f>Tarievenvoorstel!O191</f>
        <v>81.900000000000006</v>
      </c>
      <c r="D51" s="76"/>
      <c r="E51" s="76"/>
      <c r="F51" s="76">
        <v>81.900000000000006</v>
      </c>
      <c r="G51" s="75">
        <v>0</v>
      </c>
    </row>
    <row r="52" spans="2:7">
      <c r="B52" s="70" t="str">
        <f>Tarievenvoorstel!B192</f>
        <v xml:space="preserve"> &gt;0,15 MVA en t/m 0,63 MVA MS met  LS meting </v>
      </c>
      <c r="C52" s="69">
        <f>Tarievenvoorstel!O192</f>
        <v>167.43</v>
      </c>
      <c r="D52" s="76"/>
      <c r="E52" s="76"/>
      <c r="F52" s="76">
        <v>167.43</v>
      </c>
      <c r="G52" s="75">
        <v>0</v>
      </c>
    </row>
    <row r="53" spans="2:7">
      <c r="B53" s="70" t="str">
        <f>Tarievenvoorstel!B193</f>
        <v xml:space="preserve"> &gt;0,63 MVA en t/m 1,2 MVA MS met LS meting </v>
      </c>
      <c r="C53" s="69">
        <f>Tarievenvoorstel!O193</f>
        <v>194.15</v>
      </c>
      <c r="D53" s="76"/>
      <c r="E53" s="76"/>
      <c r="F53" s="76">
        <v>194.15</v>
      </c>
      <c r="G53" s="75">
        <v>0</v>
      </c>
    </row>
    <row r="54" spans="2:7">
      <c r="B54" s="70" t="str">
        <f>Tarievenvoorstel!B194</f>
        <v xml:space="preserve"> &gt;1,2 MVA en t/m 1,8 MVA MS met  MS meting </v>
      </c>
      <c r="C54" s="69">
        <f>Tarievenvoorstel!O194</f>
        <v>194.15</v>
      </c>
      <c r="D54" s="76"/>
      <c r="E54" s="76"/>
      <c r="F54" s="76">
        <v>194.15</v>
      </c>
      <c r="G54" s="75">
        <v>0</v>
      </c>
    </row>
    <row r="55" spans="2:7">
      <c r="B55" s="70" t="str">
        <f>Tarievenvoorstel!B195</f>
        <v xml:space="preserve"> &gt;1,8 MVA en t/m 2,4 MVA MS met  MS meting </v>
      </c>
      <c r="C55" s="69">
        <f>Tarievenvoorstel!O195</f>
        <v>194.15</v>
      </c>
      <c r="D55" s="76"/>
      <c r="E55" s="76"/>
      <c r="F55" s="76">
        <v>194.15</v>
      </c>
      <c r="G55" s="75">
        <v>0</v>
      </c>
    </row>
    <row r="56" spans="2:7">
      <c r="B56" s="70" t="str">
        <f>Tarievenvoorstel!B196</f>
        <v xml:space="preserve"> &gt;2,4 MVA en t/m 3,0 MVA MS met  MS meting </v>
      </c>
      <c r="C56" s="69">
        <f>Tarievenvoorstel!O196</f>
        <v>194.15</v>
      </c>
      <c r="D56" s="76"/>
      <c r="E56" s="76"/>
      <c r="F56" s="76">
        <v>194.15</v>
      </c>
      <c r="G56" s="75">
        <v>0</v>
      </c>
    </row>
    <row r="57" spans="2:7">
      <c r="B57" s="70" t="str">
        <f>Tarievenvoorstel!B197</f>
        <v xml:space="preserve"> &gt;3,0 MVA en t/m 6,0 MVA MS met  MS meting </v>
      </c>
      <c r="C57" s="69">
        <f>Tarievenvoorstel!O197</f>
        <v>194.15</v>
      </c>
      <c r="D57" s="76"/>
      <c r="E57" s="76"/>
      <c r="F57" s="76">
        <v>194.15</v>
      </c>
      <c r="G57" s="75">
        <v>0</v>
      </c>
    </row>
    <row r="58" spans="2:7">
      <c r="B58" s="68" t="str">
        <f>Tarievenvoorstel!B198</f>
        <v xml:space="preserve"> &gt; 6,0 MVA en t/m 10,0 MVA MS met MS meting </v>
      </c>
      <c r="C58" s="67">
        <f>Tarievenvoorstel!O198</f>
        <v>257.39</v>
      </c>
      <c r="D58" s="74"/>
      <c r="E58" s="74"/>
      <c r="F58" s="74">
        <v>257.39</v>
      </c>
      <c r="G58" s="73">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tint="-4.9989318521683403E-2"/>
  </sheetPr>
  <dimension ref="A1"/>
  <sheetViews>
    <sheetView showGridLines="0" zoomScale="85" zoomScaleNormal="85" workbookViewId="0"/>
  </sheetViews>
  <sheetFormatPr defaultColWidth="9.140625" defaultRowHeight="12.75"/>
  <cols>
    <col min="1" max="16384" width="9.140625" style="138"/>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10f8234-156f-4efb-9390-165e93c0de5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035C0536FFA3419F9A74BFF8CD050A" ma:contentTypeVersion="11" ma:contentTypeDescription="Een nieuw document maken." ma:contentTypeScope="" ma:versionID="67db0dd3336d1c0f7b928f3667d74b8c">
  <xsd:schema xmlns:xsd="http://www.w3.org/2001/XMLSchema" xmlns:xs="http://www.w3.org/2001/XMLSchema" xmlns:p="http://schemas.microsoft.com/office/2006/metadata/properties" xmlns:ns2="c10f8234-156f-4efb-9390-165e93c0de56" xmlns:ns3="7e33f681-4a60-4185-b955-d8affd84ac9a" targetNamespace="http://schemas.microsoft.com/office/2006/metadata/properties" ma:root="true" ma:fieldsID="08cc289442351b23cf92a31271a3c393" ns2:_="" ns3:_="">
    <xsd:import namespace="c10f8234-156f-4efb-9390-165e93c0de56"/>
    <xsd:import namespace="7e33f681-4a60-4185-b955-d8affd84ac9a"/>
    <xsd:element name="properties">
      <xsd:complexType>
        <xsd:sequence>
          <xsd:element name="documentManagement">
            <xsd:complexType>
              <xsd:all>
                <xsd:element ref="ns2:TaxCatchAll" minOccurs="0"/>
                <xsd:element ref="ns2:TaxCatchAllLabel"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0f8234-156f-4efb-9390-165e93c0de56"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0d0ee82-cb44-4152-afc9-4d4f5d1cda7e}" ma:internalName="TaxCatchAll" ma:showField="CatchAllData" ma:web="c10f8234-156f-4efb-9390-165e93c0de56">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0d0ee82-cb44-4152-afc9-4d4f5d1cda7e}" ma:internalName="TaxCatchAllLabel" ma:readOnly="true" ma:showField="CatchAllDataLabel" ma:web="c10f8234-156f-4efb-9390-165e93c0de5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33f681-4a60-4185-b955-d8affd84ac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DAB9D1-B815-4B0E-93E7-4496A7FE99F6}">
  <ds:schemaRefs>
    <ds:schemaRef ds:uri="http://purl.org/dc/terms/"/>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7e33f681-4a60-4185-b955-d8affd84ac9a"/>
    <ds:schemaRef ds:uri="c10f8234-156f-4efb-9390-165e93c0de56"/>
    <ds:schemaRef ds:uri="http://purl.org/dc/dcmitype/"/>
  </ds:schemaRefs>
</ds:datastoreItem>
</file>

<file path=customXml/itemProps2.xml><?xml version="1.0" encoding="utf-8"?>
<ds:datastoreItem xmlns:ds="http://schemas.openxmlformats.org/officeDocument/2006/customXml" ds:itemID="{6DF6E4F3-3AFD-4738-A281-DB1F8CCF3C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0f8234-156f-4efb-9390-165e93c0de56"/>
    <ds:schemaRef ds:uri="7e33f681-4a60-4185-b955-d8affd84a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vt:i4>
      </vt:variant>
    </vt:vector>
  </HeadingPairs>
  <TitlesOfParts>
    <vt:vector size="14" baseType="lpstr">
      <vt:lpstr>Titelblad</vt:lpstr>
      <vt:lpstr>Toelichting</vt:lpstr>
      <vt:lpstr>Bronnen en toepassingen</vt:lpstr>
      <vt:lpstr>Input --&gt;</vt:lpstr>
      <vt:lpstr>Contactgegevens</vt:lpstr>
      <vt:lpstr>Tarievenvoorstel</vt:lpstr>
      <vt:lpstr>Deelmarktgrenzen Transport</vt:lpstr>
      <vt:lpstr>Elementen EAV tarieven</vt:lpstr>
      <vt:lpstr>Berekeningen --&gt;</vt:lpstr>
      <vt:lpstr>Controles ACM</vt:lpstr>
      <vt:lpstr>Overig --&gt;</vt:lpstr>
      <vt:lpstr>Toelichting bij tarieven</vt:lpstr>
      <vt:lpstr>Richtlijn controle tarieven</vt:lpstr>
      <vt:lpstr>Tarievenvoorstel!Afdruktitels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Heerenveen, Tyronne</dc:creator>
  <cp:lastModifiedBy>Tol, Ilona</cp:lastModifiedBy>
  <cp:lastPrinted>2023-09-21T13:41:52Z</cp:lastPrinted>
  <dcterms:created xsi:type="dcterms:W3CDTF">2018-05-15T11:27:11Z</dcterms:created>
  <dcterms:modified xsi:type="dcterms:W3CDTF">2023-10-04T12:56:22Z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0x010100F2035C0536FFA3419F9A74BFF8CD050A</vt:lpwstr>
  </property>
</Properties>
</file>