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filterPrivacy="1" defaultThemeVersion="124226"/>
  <xr:revisionPtr revIDLastSave="0" documentId="13_ncr:1_{6D6D03D9-4362-4866-B656-308C99481171}" xr6:coauthVersionLast="47" xr6:coauthVersionMax="47" xr10:uidLastSave="{00000000-0000-0000-0000-000000000000}"/>
  <bookViews>
    <workbookView xWindow="-120" yWindow="-120" windowWidth="29040" windowHeight="15840" xr2:uid="{00000000-000D-0000-FFFF-FFFF00000000}"/>
  </bookViews>
  <sheets>
    <sheet name="Titelblad" sheetId="9" r:id="rId1"/>
    <sheet name="Toelichting" sheetId="10" r:id="rId2"/>
    <sheet name="Bronnen en toepassingen" sheetId="11" r:id="rId3"/>
    <sheet name="1) Berekening PV" sheetId="26" r:id="rId4"/>
    <sheet name="Input --&gt;" sheetId="13" r:id="rId5"/>
    <sheet name="2) Parameters" sheetId="24" r:id="rId6"/>
    <sheet name="3) GAW" sheetId="25" r:id="rId7"/>
    <sheet name="4) Overige data" sheetId="18" r:id="rId8"/>
    <sheet name="Berekeningen --&gt;" sheetId="15" r:id="rId9"/>
    <sheet name="5) Berekening kapitaalkosten" sheetId="22" r:id="rId10"/>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50" i="22" l="1"/>
  <c r="P51" i="22"/>
  <c r="P38" i="22"/>
  <c r="P39" i="22"/>
  <c r="H37" i="24" l="1"/>
  <c r="H41" i="24" l="1"/>
  <c r="Q40" i="26" l="1"/>
  <c r="P40" i="26"/>
  <c r="Q28" i="26"/>
  <c r="P28" i="26"/>
  <c r="Q22" i="26"/>
  <c r="P22" i="26"/>
  <c r="H16" i="26"/>
  <c r="Q29" i="22" l="1"/>
  <c r="Q30" i="22"/>
  <c r="Q31" i="22"/>
  <c r="Q25" i="22"/>
  <c r="Q26" i="22"/>
  <c r="Q44" i="22" l="1"/>
  <c r="Q25" i="25"/>
  <c r="Q22" i="22" s="1"/>
  <c r="Q26" i="25"/>
  <c r="Q23" i="22" s="1"/>
  <c r="Q51" i="22" l="1"/>
  <c r="P26" i="22"/>
  <c r="O26" i="22"/>
  <c r="N26" i="22"/>
  <c r="P25" i="22"/>
  <c r="O25" i="22"/>
  <c r="N25" i="22"/>
  <c r="P26" i="25" l="1"/>
  <c r="O26" i="25"/>
  <c r="N26" i="25"/>
  <c r="M26" i="25"/>
  <c r="L26" i="25"/>
  <c r="P25" i="25"/>
  <c r="O25" i="25"/>
  <c r="N25" i="25"/>
  <c r="M25" i="25"/>
  <c r="L25" i="25"/>
  <c r="H32" i="24"/>
  <c r="H33" i="24" s="1"/>
  <c r="H34" i="24" s="1"/>
  <c r="H35" i="24" s="1"/>
  <c r="H38" i="24"/>
  <c r="H42" i="24" l="1"/>
  <c r="H43" i="24" s="1"/>
  <c r="H44" i="24"/>
  <c r="H45" i="24" s="1"/>
  <c r="H46" i="24" l="1"/>
  <c r="H20" i="22" s="1"/>
  <c r="P27" i="26"/>
  <c r="O27" i="26"/>
  <c r="O26" i="26"/>
  <c r="N26" i="26"/>
  <c r="N25" i="26"/>
  <c r="M25" i="26"/>
  <c r="M24" i="26"/>
  <c r="L24" i="26"/>
  <c r="H15" i="26" l="1"/>
  <c r="P21" i="26"/>
  <c r="P39" i="26"/>
  <c r="O39" i="26"/>
  <c r="O21" i="26"/>
  <c r="P31" i="22"/>
  <c r="P30" i="22"/>
  <c r="P29" i="22"/>
  <c r="P23" i="22"/>
  <c r="P22" i="22"/>
  <c r="P44" i="22" l="1"/>
  <c r="L29" i="22" l="1"/>
  <c r="M29" i="22"/>
  <c r="N29" i="22"/>
  <c r="O29" i="22"/>
  <c r="L30" i="22"/>
  <c r="M30" i="22"/>
  <c r="N30" i="22"/>
  <c r="O30" i="22"/>
  <c r="L31" i="22"/>
  <c r="M31" i="22"/>
  <c r="N31" i="22"/>
  <c r="O31" i="22"/>
  <c r="N44" i="22" l="1"/>
  <c r="M44" i="22"/>
  <c r="L44" i="22"/>
  <c r="O44" i="22"/>
  <c r="H19" i="22"/>
  <c r="Q39" i="22" l="1"/>
  <c r="O38" i="26"/>
  <c r="N38" i="26"/>
  <c r="N37" i="26"/>
  <c r="M37" i="26"/>
  <c r="M36" i="26"/>
  <c r="L36" i="26"/>
  <c r="O20" i="26"/>
  <c r="N20" i="26"/>
  <c r="N19" i="26"/>
  <c r="M19" i="26"/>
  <c r="M18" i="26"/>
  <c r="L18" i="26"/>
  <c r="H12" i="26"/>
  <c r="H13" i="26"/>
  <c r="H14" i="26"/>
  <c r="L22" i="22"/>
  <c r="M22" i="22"/>
  <c r="N22" i="22"/>
  <c r="O22" i="22"/>
  <c r="L23" i="22"/>
  <c r="M23" i="22"/>
  <c r="N23" i="22"/>
  <c r="O23" i="22"/>
  <c r="H15" i="22"/>
  <c r="H16" i="22"/>
  <c r="H17" i="22"/>
  <c r="H18" i="22"/>
  <c r="P34" i="26" l="1"/>
  <c r="P49" i="26" s="1"/>
  <c r="Q34" i="26"/>
  <c r="Q49" i="26" s="1"/>
  <c r="O38" i="22"/>
  <c r="O50" i="22" s="1"/>
  <c r="O37" i="22"/>
  <c r="O49" i="22" s="1"/>
  <c r="M35" i="22"/>
  <c r="N36" i="22"/>
  <c r="N48" i="22" s="1"/>
  <c r="M36" i="22"/>
  <c r="M48" i="22" s="1"/>
  <c r="L35" i="22"/>
  <c r="L47" i="22" s="1"/>
  <c r="N37" i="22"/>
  <c r="N49" i="22" s="1"/>
  <c r="Q53" i="26" l="1"/>
  <c r="Q55" i="26" s="1"/>
  <c r="P33" i="26"/>
  <c r="P48" i="26" s="1"/>
  <c r="O33" i="26"/>
  <c r="O48" i="26" s="1"/>
  <c r="M47" i="22"/>
  <c r="M31" i="26"/>
  <c r="M46" i="26" s="1"/>
  <c r="L30" i="26"/>
  <c r="L45" i="26" s="1"/>
  <c r="N32" i="26"/>
  <c r="N47" i="26" s="1"/>
  <c r="O32" i="26"/>
  <c r="O47" i="26" s="1"/>
  <c r="N31" i="26"/>
  <c r="N46" i="26" s="1"/>
  <c r="P53" i="26" l="1"/>
  <c r="P55" i="26" s="1"/>
  <c r="M30" i="26"/>
  <c r="M45" i="26" s="1"/>
  <c r="N53" i="26"/>
  <c r="O53" i="26"/>
  <c r="N55" i="26" l="1"/>
  <c r="O55" i="26"/>
  <c r="M53" i="26" l="1"/>
  <c r="B49" i="10"/>
  <c r="B37" i="10"/>
  <c r="B44" i="10"/>
  <c r="B38" i="10"/>
  <c r="B39" i="10" l="1"/>
  <c r="B43" i="10" s="1"/>
  <c r="M55" i="26"/>
  <c r="H57" i="2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B43" authorId="0" shapeId="0" xr:uid="{00000000-0006-0000-0300-000001000000}">
      <text>
        <r>
          <rPr>
            <sz val="8"/>
            <color indexed="81"/>
            <rFont val="Tahoma"/>
            <family val="2"/>
          </rPr>
          <t xml:space="preserve">In alle gevallen wordt een (groep van) roze cel(len) voorzien van een notitie die uitlegt wat er bijzonder is aan de betreffende gegevens of berekening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Q17" authorId="0" shapeId="0" xr:uid="{36C4B2C1-7DF4-4E03-8A0B-F64024B0E0F4}">
      <text>
        <r>
          <rPr>
            <sz val="9"/>
            <color indexed="81"/>
            <rFont val="Tahoma"/>
            <family val="2"/>
          </rPr>
          <t>Gemiddelde van 2021  inclusief en exclusief Personeel B.V. Stedin.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N49" authorId="0" shapeId="0" xr:uid="{81489420-1F99-44F4-8B10-6134E8490100}">
      <text>
        <r>
          <rPr>
            <sz val="9"/>
            <color indexed="81"/>
            <rFont val="Tahoma"/>
            <family val="2"/>
          </rPr>
          <t>Vanaf 2018-2019 worden de kapitaalkosten gecorrigeerd voor de afschrijvingsklif op de start-GAW van RENDO.</t>
        </r>
      </text>
    </comment>
  </commentList>
</comments>
</file>

<file path=xl/sharedStrings.xml><?xml version="1.0" encoding="utf-8"?>
<sst xmlns="http://schemas.openxmlformats.org/spreadsheetml/2006/main" count="423" uniqueCount="250">
  <si>
    <t>Opmerking</t>
  </si>
  <si>
    <t>[ EINDE TABBLAD ]</t>
  </si>
  <si>
    <t>Overige opmerkingen</t>
  </si>
  <si>
    <t>Over dit bestand</t>
  </si>
  <si>
    <t>Zaaknummer</t>
  </si>
  <si>
    <t>Titel</t>
  </si>
  <si>
    <t>Ondertitel</t>
  </si>
  <si>
    <t>Hoort bij besluit(en):</t>
  </si>
  <si>
    <t>Hoort bij onderzoek/publicatie ACM:</t>
  </si>
  <si>
    <t>Kenmerk besluit(en)</t>
  </si>
  <si>
    <t>Samenhang met andere rekenbestanden</t>
  </si>
  <si>
    <t>Overig opmerkingen</t>
  </si>
  <si>
    <t>Over de status van dit bestand</t>
  </si>
  <si>
    <t>Mogelijkheden van bezwaar en beroep staan open tegen het besluit waarbij dit bestand hoort (zie kenmerken hierboven)</t>
  </si>
  <si>
    <t>Contactgegevens ACM</t>
  </si>
  <si>
    <t>Toelichting bij dit bestand</t>
  </si>
  <si>
    <t>Toelichting bij de werking van dit model</t>
  </si>
  <si>
    <t>Schematische weergave en/of inhoudsopgave van de werking van dit model</t>
  </si>
  <si>
    <t>Legenda voor gebruik van celkleuren en tabkleuren</t>
  </si>
  <si>
    <t>Celkleur getallen</t>
  </si>
  <si>
    <t>Beschrijving</t>
  </si>
  <si>
    <t>Data en input (bron wordt vermeld)</t>
  </si>
  <si>
    <t>Waarde die zonder berekening wordt overgenomen uit een andere cel</t>
  </si>
  <si>
    <t>Berekende waarde</t>
  </si>
  <si>
    <t>Berekende waarde die wordt opgehaald op een ander tabblad, incl. (eind)resultaat van berekening</t>
  </si>
  <si>
    <t>Cel is niet van toepassing (dus leeg, niet nul), maar er wordt door een formule wel naar verwezen</t>
  </si>
  <si>
    <t>Bijzonderheden:</t>
  </si>
  <si>
    <t>Waarde of berekening die speciale aandacht vraagt (zie toelichting in notitie)</t>
  </si>
  <si>
    <t>Ingevoerde waarde of berekening die nog niet juist is (indien van toepassing)</t>
  </si>
  <si>
    <t>Eventueel te gebruiken:</t>
  </si>
  <si>
    <t>Deze kleur wordt uitsluitend gebruikt bij een informatieverzoek: cellen die door de ontvanger van het dataverzoek moeten worden ingevuld</t>
  </si>
  <si>
    <t>Een kader kan worden gebruikt om aan te geven dat een bepaald veld input bevat, maar deze input automatisch wordt ingeladen, bijvoorbeeld door middel van een macro (dus niet handmatig in te vullen)</t>
  </si>
  <si>
    <t>Grijze cijfers geven de uitkomt van een check berekening; dit is geen resultaat waarmee verder wordt gerekend</t>
  </si>
  <si>
    <t>Tabkleur</t>
  </si>
  <si>
    <t>Tabbladen die het model vormen</t>
  </si>
  <si>
    <t>Resultaat</t>
  </si>
  <si>
    <t>Tabblad met resultaten/output</t>
  </si>
  <si>
    <t>Data</t>
  </si>
  <si>
    <t>Tabblad met input</t>
  </si>
  <si>
    <t>Berekening</t>
  </si>
  <si>
    <t>Tabblad met berekeningen</t>
  </si>
  <si>
    <t>Tabblad dat als geheel nog onjuist of niet up to date is</t>
  </si>
  <si>
    <t>Tabbladen ten behoeve van begrip</t>
  </si>
  <si>
    <t>Input --&gt;</t>
  </si>
  <si>
    <t>Leeg tabblad dat wordt gebruikt als index/markering voor een serie tabbladen (kleur: licht grijs)</t>
  </si>
  <si>
    <t>Toelichting</t>
  </si>
  <si>
    <t>Gestandaardiseerde tabbladen, omvat tenminste: 'Titelblad', 'Toelichting' en 'Bronnen en toepassingen' (kleur: ACM-lichtpaars)</t>
  </si>
  <si>
    <t>Bronnenoverzicht en specifieke toepassingen</t>
  </si>
  <si>
    <t>Bronnenoverzicht</t>
  </si>
  <si>
    <t>In onderstaand overzicht houdt ACM bij welke bronnen gebruikt zijn voor de data en berekeningen in dit bestand.</t>
  </si>
  <si>
    <t>Ieder inputblad heeft een kolom 'bronverwijzing', waarin gebruikte bronnen met een verkorte naam worden aangeduid. Deze bronnen worden verder toegelicht in deze tabel.</t>
  </si>
  <si>
    <t>Nr.</t>
  </si>
  <si>
    <t xml:space="preserve">Verkorte naam </t>
  </si>
  <si>
    <t>Naam bestand</t>
  </si>
  <si>
    <t>Zaaknummer en/of kenmerk ACM</t>
  </si>
  <si>
    <t>Aanvullende gegevens bestand</t>
  </si>
  <si>
    <t>Zoals gebruikt in dit bestand</t>
  </si>
  <si>
    <t>Exacte bestandsnaam</t>
  </si>
  <si>
    <t>Indien van toepassing</t>
  </si>
  <si>
    <t>Datum/wijze ontvangst, versie nr., URL, etc.</t>
  </si>
  <si>
    <t>Duiding van specifieke Excel-toepassingen en overige bijzonderheden</t>
  </si>
  <si>
    <t>In rekenmodellen probeert ACM zoveel mogelijk eenvoudige navolgbare berekeningen te maken en geen ingewikkelde functies of toepassingen te gebruiken.</t>
  </si>
  <si>
    <t>Wanneer toch gebruik wordt gemaakt van cel- en rangenamen, macro's of andere bijzondere functies in Excel wordt de werking ervan hier toegelicht</t>
  </si>
  <si>
    <t>Toelichting bij bijzonderheden</t>
  </si>
  <si>
    <t>Omschrijving</t>
  </si>
  <si>
    <t>Eenheid</t>
  </si>
  <si>
    <t>Constante</t>
  </si>
  <si>
    <t>Rijtotaal</t>
  </si>
  <si>
    <t>1. …</t>
  </si>
  <si>
    <t>2. …</t>
  </si>
  <si>
    <t>3. …</t>
  </si>
  <si>
    <t>4. …</t>
  </si>
  <si>
    <t>5. …</t>
  </si>
  <si>
    <t>6. …</t>
  </si>
  <si>
    <t>7. …</t>
  </si>
  <si>
    <t>8. …</t>
  </si>
  <si>
    <t>9. …</t>
  </si>
  <si>
    <t>10. …</t>
  </si>
  <si>
    <t>Beschrijving gegevens</t>
  </si>
  <si>
    <t>Bronverwijzing</t>
  </si>
  <si>
    <t>Beschrijving berekening</t>
  </si>
  <si>
    <t>Ophalen gegevens voor berekening</t>
  </si>
  <si>
    <t>Operationele kosten voor PV</t>
  </si>
  <si>
    <t>CPI</t>
  </si>
  <si>
    <t>CPI 2017</t>
  </si>
  <si>
    <t>CPI 2018</t>
  </si>
  <si>
    <t>CPI 2019</t>
  </si>
  <si>
    <t>WACC 2016</t>
  </si>
  <si>
    <t>WACC 2017</t>
  </si>
  <si>
    <t>WACC 2018</t>
  </si>
  <si>
    <t>WACC 2019</t>
  </si>
  <si>
    <t>Overige opbrengsten uit PAV Maatwerk</t>
  </si>
  <si>
    <t>waarvan reeds met OPEX gesaldeerd (restant wordt gesaldeerd met KK)</t>
  </si>
  <si>
    <t>Te salderen opbrengsten uit desinvesteringen</t>
  </si>
  <si>
    <t>Afschrijvingen</t>
  </si>
  <si>
    <t>GAW</t>
  </si>
  <si>
    <t>2016</t>
  </si>
  <si>
    <t>2017</t>
  </si>
  <si>
    <t>2018</t>
  </si>
  <si>
    <t>2019</t>
  </si>
  <si>
    <t>WACC voor PV 2016-2017</t>
  </si>
  <si>
    <t>WACC voor PV 2017-2018</t>
  </si>
  <si>
    <t>WACC voor PV 2018-2019</t>
  </si>
  <si>
    <t xml:space="preserve">Samengestelde output voor PV berekening </t>
  </si>
  <si>
    <t>Gemiddelde WACC</t>
  </si>
  <si>
    <t>Berekening kapitaalkosten</t>
  </si>
  <si>
    <t>Saldering opbrengsten en overige aanpassingen</t>
  </si>
  <si>
    <t>Netto kapitaalkosten voor PV 2016-2017</t>
  </si>
  <si>
    <t>Netto kapitaalkosten voor PV 2017-2018</t>
  </si>
  <si>
    <t>Netto kapitaalkosten voor PV 2018-2019</t>
  </si>
  <si>
    <t>Operationele kosten voor PV 2016-2017</t>
  </si>
  <si>
    <t>Operationele kosten voor PV 2017-2018</t>
  </si>
  <si>
    <t>Operationele kosten voor PV 2018-2019</t>
  </si>
  <si>
    <t>Samengestelde output voor PV 2016-2017</t>
  </si>
  <si>
    <t>Samengestelde output voor PV 2017-2018</t>
  </si>
  <si>
    <t>Samengestelde output voor PV 2018-2019</t>
  </si>
  <si>
    <t>EUR, pp jaar</t>
  </si>
  <si>
    <t>#</t>
  </si>
  <si>
    <t>%</t>
  </si>
  <si>
    <t>EUR, pp 2017</t>
  </si>
  <si>
    <t>EUR, pp 2018</t>
  </si>
  <si>
    <t>EUR, pp 2019</t>
  </si>
  <si>
    <t xml:space="preserve">Totale kosten voor PV berekening </t>
  </si>
  <si>
    <t>Totale kosten voor PV 2016-2017</t>
  </si>
  <si>
    <t>Totale kosten voor PV 2017-2018</t>
  </si>
  <si>
    <t>Totale kosten voor PV 2018-2019</t>
  </si>
  <si>
    <t>Productiviteitsverandering</t>
  </si>
  <si>
    <t>Jaarlijkse productiviteitsverandering jaar n-1 naar jaar n</t>
  </si>
  <si>
    <t>Jaarlijkse PV + 1</t>
  </si>
  <si>
    <t>Inschatting productiviteitsverandering 2021-2026</t>
  </si>
  <si>
    <t>Netto kapitalkosten voor PV</t>
  </si>
  <si>
    <t>https://www.acm.nl/sites/default/files/documents/2019-01/herstel-bijlage-2-uitwerking-van-de-methode-voor-de-wacc.pdf</t>
  </si>
  <si>
    <t>Nominale WACC BI2016</t>
  </si>
  <si>
    <t>Nominale WACC EI2021</t>
  </si>
  <si>
    <t>CBS</t>
  </si>
  <si>
    <t>Parameters</t>
  </si>
  <si>
    <t>Overige data</t>
  </si>
  <si>
    <t>Op dit tabblad haalt de ACM de gegevens voor de operationele kosten en samengestelde output.</t>
  </si>
  <si>
    <t>Op dit tabblad haalt de ACM de jaarlijkse cijfers voor de inflatie (CPI) en de WACC op.</t>
  </si>
  <si>
    <t>Voor de mutatie tussen jaar t en jaar t+1 maakt de ACM gebruik van de gemiddelde WACC in die jaren.</t>
  </si>
  <si>
    <t>GAW indexatiefactor</t>
  </si>
  <si>
    <t>WACC BI2016</t>
  </si>
  <si>
    <t>WACC EI2021</t>
  </si>
  <si>
    <t>Bijdragen EAV voor PV</t>
  </si>
  <si>
    <t>Bijdragen EAV voor PV 2016-2017</t>
  </si>
  <si>
    <t>Bijdragen EAV voor PV 2017-2018</t>
  </si>
  <si>
    <t>Bijdragen EAV voor PV 2018-2019</t>
  </si>
  <si>
    <t>Operationele kosten voor PV 2019-2020</t>
  </si>
  <si>
    <t>2020</t>
  </si>
  <si>
    <t>Bijdragen EAV voor PV 2019-2020</t>
  </si>
  <si>
    <t>WACC 2020</t>
  </si>
  <si>
    <t>Samengestelde output voor PV 2019-2020</t>
  </si>
  <si>
    <t>Netto kapitaalkosten voor PV 2019-2020</t>
  </si>
  <si>
    <t>Totale kosten voor PV 2019-2020</t>
  </si>
  <si>
    <t>EUR, pp 2020</t>
  </si>
  <si>
    <t>CPI 2020</t>
  </si>
  <si>
    <t>Berekening PV</t>
  </si>
  <si>
    <t>Op dit tabblad worden de GAW waardes opgehaald met een indexatiefactor van 50%. Hiervoor wordt in het GAW bestand de waarde van de CPI voor alle jaren vervangen door 50% van de geschatte inflatie in de WACC.</t>
  </si>
  <si>
    <t>Op dit tabblad berekent de ACM wat de jaarlijkse kapitaalkosten voor de productiviteitsverandering zijn op basis van een indexatiefactor van 50%.</t>
  </si>
  <si>
    <t>Inputs</t>
  </si>
  <si>
    <t>Berekeningen</t>
  </si>
  <si>
    <t>Resultaten</t>
  </si>
  <si>
    <t xml:space="preserve">Een productiviteitsverandering gebaseerd op kosten van het reële stelsel is niet representatief voor de kosten vanaf 2022. </t>
  </si>
  <si>
    <t>In het reële stelsel wordt immers inflatie geactiveerd in de gestandaardiseerde activa waarde (GAW), waar deze in het geldende stelsel deels meteen vergoed wordt.</t>
  </si>
  <si>
    <t>1) Berekening PV</t>
  </si>
  <si>
    <t>5) Berekening kapitaalkosten</t>
  </si>
  <si>
    <t>3) GAW</t>
  </si>
  <si>
    <t>2) Parameters</t>
  </si>
  <si>
    <t>4) Overige data</t>
  </si>
  <si>
    <t>Geschatte inflatie t.b.v. WACC 2014-2016</t>
  </si>
  <si>
    <t>Geschatte inflatie t.b.v. WACC BI2016</t>
  </si>
  <si>
    <t>Geschatte inflatie t.b.v. WACC EI2021</t>
  </si>
  <si>
    <t>Op dit tabblad berekent de ACM de verwachte productiviteitsverandering voor elektriciteit tussen 2021 en 2026.</t>
  </si>
  <si>
    <t>WACC = [ (1 + nominale WACC) / (1 + inflatie * indexatiefactor) ] -1.</t>
  </si>
  <si>
    <t>Reële WACC = [ (1 + nominale WACC) / (1 + inflatie) ] -1.</t>
  </si>
  <si>
    <t>Nominale WACC 2014-2016</t>
  </si>
  <si>
    <t>Geschatte inflatie 2017</t>
  </si>
  <si>
    <t>Geschatte inflatie 2018</t>
  </si>
  <si>
    <t>Geschatte inflatie 2019</t>
  </si>
  <si>
    <t>Geschatte inflatie 2020</t>
  </si>
  <si>
    <t>Totale afschrijvingen</t>
  </si>
  <si>
    <t>GAW precario</t>
  </si>
  <si>
    <t>Afschrijvingen op precario</t>
  </si>
  <si>
    <t>Totale GAW</t>
  </si>
  <si>
    <t>GAW sheet E 03s</t>
  </si>
  <si>
    <t>WACC 2014-2016</t>
  </si>
  <si>
    <t>Afschrijvingen op start-GAW RENDO</t>
  </si>
  <si>
    <t>Start-GAW RENDO</t>
  </si>
  <si>
    <t>https://www.acm.nl/nl/publicaties/publicatie/12039/Bijlage-2-WACC-methode-bij-methodebesluiten-2014-2016</t>
  </si>
  <si>
    <t>WACC 2017-2021/1</t>
  </si>
  <si>
    <t>WACC 2017-2021/2</t>
  </si>
  <si>
    <t>https://www.acm.nl/nl/publicaties/publicatie/16199/WACC-methode-bij-de-methodebesluiten-2017-2021</t>
  </si>
  <si>
    <t>Ophalen gegevens GAW in stelsel met 50% indexatie</t>
  </si>
  <si>
    <t>WACC voor PV 2019-2020</t>
  </si>
  <si>
    <t>WACC op basis van een indexatiefactor van 50%</t>
  </si>
  <si>
    <t>WACC</t>
  </si>
  <si>
    <t>CPI 2021</t>
  </si>
  <si>
    <t>WACC 2021</t>
  </si>
  <si>
    <t>2021</t>
  </si>
  <si>
    <t>Operationele kosten voor PV 2020-2021</t>
  </si>
  <si>
    <t>Bijdragen EAV voor PV 2020-2021</t>
  </si>
  <si>
    <t>Samengestelde output voor PV 2020-2021</t>
  </si>
  <si>
    <t>WACC voor PV 2020-2021</t>
  </si>
  <si>
    <t>Netto kapitaalkosten voor PV 2020-2021</t>
  </si>
  <si>
    <t>Totale kosten voor PV 2020-2021</t>
  </si>
  <si>
    <t>EUR, pp 2021</t>
  </si>
  <si>
    <t>Vanaf 2017 exclusief activa Personeel BV Enexis, vanaf 2020 exclusief activa Personeel BV RENDO, en vanaf 2021 exclusief Personeel BV Stedin.</t>
  </si>
  <si>
    <t>Herstel berekeningsbestand PV RNB-E voor kostenontwikkeling 2021-2026</t>
  </si>
  <si>
    <t>n.v.t.</t>
  </si>
  <si>
    <t>Regulering.energie@acm.nl</t>
  </si>
  <si>
    <t>Definitief? (j/n)</t>
  </si>
  <si>
    <t>Is of wordt gepubliceerd? (j/n)</t>
  </si>
  <si>
    <t>Juridisch integraal onderdeel van bovenstaande besluit(en) (j/n)?</t>
  </si>
  <si>
    <t>Bevat bedrijfsvertrouwelijke gegevens? (j/n)</t>
  </si>
  <si>
    <t>Opmerkingen openbare versiegeschiedenis</t>
  </si>
  <si>
    <t>Herstel kostenbestand RNB-E 2022-2026</t>
  </si>
  <si>
    <t>Herstel SO-bestand RNB-E 2022-2026</t>
  </si>
  <si>
    <t>ACM/23/184726</t>
  </si>
  <si>
    <t>Herstel x-factorbesluit RNB-E 2022-2026</t>
  </si>
  <si>
    <t>In dit bestand berekent de ACM wat de verwachte productiviteitsverandering is in het stelsel dat vanaf 2022 geldt voor de regionale netbeheerders elektriciteit.</t>
  </si>
  <si>
    <t>De overheveling van de Personeel BV van Stedin vond plaats halverwege 2021. Hierom wordt voor 2021 een gemiddelde genomen van afschrijvingen en GAW inclusief en exclusief de BV.</t>
  </si>
  <si>
    <t>Omdat de berekeningswijze voor ieder jaar uitgaat van de reëel-plus WACC is het niet mogelijk om het GAW bestand 2022-2026 te gebruiken. In plaats daarvan wordt de vorige versie gebruikt.</t>
  </si>
  <si>
    <t>Herstel x-factorberekening RNB-E 2022-2026</t>
  </si>
  <si>
    <t>Te salderen met kapitaalkosten</t>
  </si>
  <si>
    <t>GAW-bestand RNB-E (oud)</t>
  </si>
  <si>
    <t>GAW-bestand RNB-E (oud), tabblad "Dashboard boekjaar", cel K39</t>
  </si>
  <si>
    <t>GAW-bestand RNB-E (oud), tabblad "Dashboard boekjaar", cel K40</t>
  </si>
  <si>
    <t>GAW-bestand RNB-E (oud), tabblad "Dashboard boekjaar", cel K24</t>
  </si>
  <si>
    <t>GAW-bestand RNB-E (oud), tabblad "Dashboard boekjaar", cel K25</t>
  </si>
  <si>
    <t>GAW-bestand RNB-E (oud), tabblad "Dashboard boekjaar", cel O14</t>
  </si>
  <si>
    <t>GAW-bestand RNB-E (oud), tabblad "Dashboard boekjaar", cel O15</t>
  </si>
  <si>
    <t>Herstel kostenbestand 2022-2026, tabblad "9) Berekening Kapitaalkosten", J22, J29; J36; J43; J50; J79</t>
  </si>
  <si>
    <t>Herstel kostenbestand 2022-2026, tabblad "9) Berekening Kapitaalkosten", J23; J30; J37; J44; J51; J80</t>
  </si>
  <si>
    <t>Herstel kostenbestand 2022-2026, tabblad "9) Berekening Kapitaalkosten", J24; J31; J38; J45; J52; J81</t>
  </si>
  <si>
    <t>Herstel kostenbestand 2022-2026, tabblad "1) Totale kosten", J12; J17</t>
  </si>
  <si>
    <t>Herstel kostenbestand 2022-2026, tabblad "1) Totale kosten", J17; J22</t>
  </si>
  <si>
    <t>Herstel kostenbestand 2022-2026, tabblad "1) Totale kosten", J22; J27</t>
  </si>
  <si>
    <t>Herstel kostenbestand 2022-2026, tabblad "1) Totale kosten", J27; J32</t>
  </si>
  <si>
    <t>Herstel kostenbestand 2022-2026, tabblad "1) Totale kosten", J32; J43</t>
  </si>
  <si>
    <t>Herstel SO-bestand 2022-2026, tabblad "Output BI, EAV en SO", H24; H25</t>
  </si>
  <si>
    <t>Herstel SO-bestand 2022-2026, tabblad "Output BI, EAV en SO", H25; H26</t>
  </si>
  <si>
    <t>Herstel SO-bestand 2022-2026, tabblad "Output BI, EAV en SO", H26; H27</t>
  </si>
  <si>
    <t>Herstel SO-bestand 2022-2026, tabblad "Output BI, EAV en SO", H27; H28</t>
  </si>
  <si>
    <t>Herstel SO-bestand 2022-2026, tabblad "Output BI, EAV en SO", H28; H29</t>
  </si>
  <si>
    <t>Herstel SO-bestand 2022-2026, tabblad "Output BI, EAV en SO", H35; H36</t>
  </si>
  <si>
    <t>Herstel SO-bestand 2022-2026, tabblad "Output BI, EAV en SO", H36; H37</t>
  </si>
  <si>
    <t>Herstel SO-bestand 2022-2026, tabblad "Output BI, EAV en SO", H37; H38</t>
  </si>
  <si>
    <t>Herstel SO-bestand 2022-2026, tabblad "Output BI, EAV en SO", H38; H39</t>
  </si>
  <si>
    <t>Herstel SO-bestand 2022-2026, tabblad "Output BI, EAV en SO", H39; H40</t>
  </si>
  <si>
    <t>j</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</si>
</sst>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2" formatCode="_ &quot;€&quot;\ * #,##0_ ;_ &quot;€&quot;\ * \-#,##0_ ;_ &quot;€&quot;\ * &quot;-&quot;_ ;_ @_ "/>
    <numFmt numFmtId="41" formatCode="_ * #,##0_ ;_ * \-#,##0_ ;_ * &quot;-&quot;_ ;_ @_ "/>
    <numFmt numFmtId="44" formatCode="_ &quot;€&quot;\ * #,##0.00_ ;_ &quot;€&quot;\ * \-#,##0.00_ ;_ &quot;€&quot;\ * &quot;-&quot;??_ ;_ @_ "/>
    <numFmt numFmtId="43" formatCode="_ * #,##0.00_ ;_ * \-#,##0.00_ ;_ * &quot;-&quot;??_ ;_ @_ "/>
    <numFmt numFmtId="164" formatCode="_ * #,##0_ ;_ * \-#,##0_ ;_ * &quot;-&quot;??_ ;_ @_ "/>
    <numFmt numFmtId="165" formatCode="_ * #,##0.0000_ ;_ * \-#,##0.0000_ ;_ * &quot;-&quot;_ ;_ @_ "/>
    <numFmt numFmtId="166" formatCode="#,##0_);\(#,##0\);&quot;-  &quot;;&quot; &quot;@"/>
    <numFmt numFmtId="167" formatCode="0.00%_);\-0.00%_);&quot;-  &quot;;&quot; &quot;@"/>
    <numFmt numFmtId="168" formatCode="#,##0.0000_);\(#,##0.0000\);&quot;-  &quot;;&quot; &quot;@"/>
    <numFmt numFmtId="169" formatCode="dd\ mmm\ yyyy_);;&quot;-  &quot;;&quot; &quot;@"/>
    <numFmt numFmtId="170" formatCode="dd\ mmm\ yy_);;&quot;-  &quot;;&quot; &quot;@"/>
    <numFmt numFmtId="171" formatCode="_-* #,##0.00_-;_-* #,##0.00\-;_-* &quot;-&quot;??_-;_-@_-"/>
    <numFmt numFmtId="172" formatCode="_([$€]* #,##0.00_);_([$€]* \(#,##0.00\);_([$€]* &quot;-&quot;??_);_(@_)"/>
  </numFmts>
  <fonts count="51" x14ac:knownFonts="1">
    <font>
      <sz val="10"/>
      <color theme="1"/>
      <name val="Arial"/>
      <family val="2"/>
    </font>
    <font>
      <sz val="10"/>
      <color theme="1"/>
      <name val="Arial"/>
      <family val="2"/>
    </font>
    <font>
      <sz val="11"/>
      <color rgb="FF006100"/>
      <name val="Calibri"/>
      <family val="2"/>
      <scheme val="minor"/>
    </font>
    <font>
      <sz val="11"/>
      <color rgb="FF9C0006"/>
      <name val="Calibri"/>
      <family val="2"/>
      <scheme val="minor"/>
    </font>
    <font>
      <sz val="11"/>
      <color rgb="FF9C6500"/>
      <name val="Calibri"/>
      <family val="2"/>
      <scheme val="minor"/>
    </font>
    <font>
      <sz val="10"/>
      <name val="Arial"/>
      <family val="2"/>
    </font>
    <font>
      <b/>
      <sz val="10"/>
      <name val="Arial"/>
      <family val="2"/>
    </font>
    <font>
      <b/>
      <sz val="14"/>
      <color theme="0"/>
      <name val="Arial"/>
      <family val="2"/>
    </font>
    <font>
      <i/>
      <sz val="10"/>
      <name val="Arial"/>
      <family val="2"/>
    </font>
    <font>
      <b/>
      <sz val="10"/>
      <color rgb="FFFF0000"/>
      <name val="Arial"/>
      <family val="2"/>
    </font>
    <font>
      <sz val="8"/>
      <color indexed="81"/>
      <name val="Tahoma"/>
      <family val="2"/>
    </font>
    <font>
      <sz val="10"/>
      <color indexed="55"/>
      <name val="Arial"/>
      <family val="2"/>
    </font>
    <font>
      <b/>
      <sz val="10"/>
      <color theme="0"/>
      <name val="Arial"/>
      <family val="2"/>
    </font>
    <font>
      <sz val="10"/>
      <color rgb="FFFF0000"/>
      <name val="Arial"/>
      <family val="2"/>
    </font>
    <font>
      <sz val="11"/>
      <color theme="1"/>
      <name val="Calibri"/>
      <family val="2"/>
      <scheme val="minor"/>
    </font>
    <font>
      <sz val="10"/>
      <color rgb="FF3F3F76"/>
      <name val="Arial"/>
      <family val="2"/>
    </font>
    <font>
      <b/>
      <sz val="10"/>
      <color rgb="FF3F3F3F"/>
      <name val="Arial"/>
      <family val="2"/>
    </font>
    <font>
      <b/>
      <sz val="10"/>
      <color rgb="FFFA7D00"/>
      <name val="Arial"/>
      <family val="2"/>
    </font>
    <font>
      <sz val="10"/>
      <color rgb="FFFA7D00"/>
      <name val="Arial"/>
      <family val="2"/>
    </font>
    <font>
      <u/>
      <sz val="11"/>
      <color theme="10"/>
      <name val="Calibri"/>
      <family val="2"/>
      <scheme val="minor"/>
    </font>
    <font>
      <u/>
      <sz val="10"/>
      <color theme="10"/>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i/>
      <sz val="10"/>
      <color rgb="FF7F7F7F"/>
      <name val="Arial"/>
      <family val="2"/>
    </font>
    <font>
      <b/>
      <sz val="10"/>
      <color theme="1"/>
      <name val="Arial"/>
      <family val="2"/>
    </font>
    <font>
      <sz val="10"/>
      <color theme="0"/>
      <name val="Arial"/>
      <family val="2"/>
    </font>
    <font>
      <u/>
      <sz val="11"/>
      <color theme="11"/>
      <name val="Calibri"/>
      <family val="2"/>
      <scheme val="minor"/>
    </font>
    <font>
      <sz val="8"/>
      <name val="Arial"/>
      <family val="2"/>
    </font>
    <font>
      <sz val="9"/>
      <color indexed="81"/>
      <name val="Tahoma"/>
      <family val="2"/>
    </font>
    <font>
      <sz val="10"/>
      <color theme="0" tint="-0.34998626667073579"/>
      <name val="Arial"/>
      <family val="2"/>
    </font>
    <font>
      <b/>
      <sz val="10"/>
      <color indexed="8"/>
      <name val="Arial"/>
      <family val="2"/>
    </font>
    <font>
      <sz val="11"/>
      <color indexed="8"/>
      <name val="Calibri"/>
      <family val="2"/>
    </font>
    <font>
      <b/>
      <sz val="11"/>
      <color indexed="8"/>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
      <sz val="12"/>
      <name val="Times New Roman"/>
      <family val="1"/>
    </font>
    <font>
      <sz val="10"/>
      <color indexed="8"/>
      <name val="MS Sans Serif"/>
      <family val="2"/>
    </font>
  </fonts>
  <fills count="5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5F1F7A"/>
        <bgColor indexed="64"/>
      </patternFill>
    </fill>
    <fill>
      <patternFill patternType="solid">
        <fgColor rgb="FFFF00FF"/>
        <bgColor indexed="64"/>
      </patternFill>
    </fill>
    <fill>
      <patternFill patternType="solid">
        <fgColor rgb="FFFFCCFF"/>
        <bgColor indexed="64"/>
      </patternFill>
    </fill>
    <fill>
      <patternFill patternType="solid">
        <fgColor rgb="FFFFFFCC"/>
        <bgColor indexed="64"/>
      </patternFill>
    </fill>
    <fill>
      <patternFill patternType="solid">
        <fgColor rgb="FFCCFFFF"/>
        <bgColor indexed="64"/>
      </patternFill>
    </fill>
    <fill>
      <patternFill patternType="solid">
        <fgColor rgb="FFFFCC99"/>
        <bgColor indexed="64"/>
      </patternFill>
    </fill>
    <fill>
      <patternFill patternType="solid">
        <fgColor theme="0" tint="-4.9989318521683403E-2"/>
        <bgColor indexed="6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rgb="FFCCC8D9"/>
        <bgColor indexed="64"/>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6795556505021"/>
        <bgColor indexed="64"/>
      </patternFill>
    </fill>
    <fill>
      <patternFill patternType="solid">
        <fgColor rgb="FF99FF99"/>
        <bgColor indexed="64"/>
      </patternFill>
    </fill>
    <fill>
      <patternFill patternType="solid">
        <fgColor rgb="FFE1FFE1"/>
        <bgColor indexed="64"/>
      </patternFill>
    </fill>
    <fill>
      <patternFill patternType="solid">
        <fgColor indexed="45"/>
      </patternFill>
    </fill>
    <fill>
      <patternFill patternType="solid">
        <fgColor indexed="42"/>
      </patternFill>
    </fill>
    <fill>
      <patternFill patternType="solid">
        <fgColor indexed="47"/>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29">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ashDot">
        <color indexed="64"/>
      </left>
      <right/>
      <top style="dashDot">
        <color indexed="64"/>
      </top>
      <bottom/>
      <diagonal/>
    </border>
    <border>
      <left/>
      <right/>
      <top style="dashDot">
        <color indexed="64"/>
      </top>
      <bottom/>
      <diagonal/>
    </border>
    <border>
      <left/>
      <right style="dashDot">
        <color indexed="64"/>
      </right>
      <top style="dashDot">
        <color indexed="64"/>
      </top>
      <bottom/>
      <diagonal/>
    </border>
    <border>
      <left style="dashDot">
        <color indexed="64"/>
      </left>
      <right/>
      <top/>
      <bottom/>
      <diagonal/>
    </border>
    <border>
      <left/>
      <right style="dashDot">
        <color indexed="64"/>
      </right>
      <top/>
      <bottom/>
      <diagonal/>
    </border>
    <border>
      <left style="dashDot">
        <color indexed="64"/>
      </left>
      <right/>
      <top/>
      <bottom style="dashDot">
        <color indexed="64"/>
      </bottom>
      <diagonal/>
    </border>
    <border>
      <left/>
      <right/>
      <top/>
      <bottom style="dashDot">
        <color indexed="64"/>
      </bottom>
      <diagonal/>
    </border>
    <border>
      <left/>
      <right style="dashDot">
        <color indexed="64"/>
      </right>
      <top/>
      <bottom style="dashDot">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28">
    <xf numFmtId="0" fontId="0" fillId="0" borderId="0">
      <alignment vertical="top"/>
    </xf>
    <xf numFmtId="0" fontId="2" fillId="2" borderId="0" applyNumberFormat="0" applyBorder="0" applyAlignment="0" applyProtection="0"/>
    <xf numFmtId="0" fontId="3" fillId="3" borderId="0" applyNumberFormat="0" applyBorder="0" applyAlignment="0" applyProtection="0"/>
    <xf numFmtId="0" fontId="4" fillId="4" borderId="0" applyNumberFormat="0" applyBorder="0" applyAlignment="0" applyProtection="0"/>
    <xf numFmtId="0" fontId="5" fillId="0" borderId="0">
      <alignment vertical="top"/>
    </xf>
    <xf numFmtId="49" fontId="7" fillId="5" borderId="1">
      <alignment vertical="top"/>
    </xf>
    <xf numFmtId="49" fontId="6" fillId="16" borderId="1">
      <alignment vertical="top"/>
    </xf>
    <xf numFmtId="49" fontId="6" fillId="0" borderId="0">
      <alignment vertical="top"/>
    </xf>
    <xf numFmtId="41" fontId="5" fillId="9" borderId="0">
      <alignment vertical="top"/>
    </xf>
    <xf numFmtId="41" fontId="5" fillId="8" borderId="0">
      <alignment vertical="top"/>
    </xf>
    <xf numFmtId="41" fontId="5" fillId="7" borderId="0">
      <alignment vertical="top"/>
    </xf>
    <xf numFmtId="41" fontId="5" fillId="43" borderId="0">
      <alignment vertical="top"/>
    </xf>
    <xf numFmtId="41" fontId="5" fillId="6" borderId="0">
      <alignment vertical="top"/>
    </xf>
    <xf numFmtId="41" fontId="5" fillId="10" borderId="0">
      <alignment vertical="top"/>
    </xf>
    <xf numFmtId="49" fontId="9" fillId="0" borderId="0">
      <alignment vertical="top"/>
    </xf>
    <xf numFmtId="49" fontId="8" fillId="0" borderId="0">
      <alignment vertical="top"/>
    </xf>
    <xf numFmtId="0" fontId="15" fillId="12" borderId="3" applyNumberFormat="0" applyAlignment="0" applyProtection="0"/>
    <xf numFmtId="0" fontId="16" fillId="13" borderId="4" applyNumberFormat="0" applyAlignment="0" applyProtection="0"/>
    <xf numFmtId="0" fontId="17" fillId="13" borderId="3" applyNumberFormat="0" applyAlignment="0" applyProtection="0"/>
    <xf numFmtId="0" fontId="18" fillId="0" borderId="5" applyNumberFormat="0" applyFill="0" applyAlignment="0" applyProtection="0"/>
    <xf numFmtId="0" fontId="12" fillId="14" borderId="6" applyNumberFormat="0" applyAlignment="0" applyProtection="0"/>
    <xf numFmtId="0" fontId="14" fillId="15" borderId="7" applyNumberFormat="0" applyFont="0" applyAlignment="0" applyProtection="0"/>
    <xf numFmtId="0" fontId="19" fillId="0" borderId="0" applyNumberFormat="0" applyFill="0" applyBorder="0" applyAlignment="0" applyProtection="0"/>
    <xf numFmtId="43" fontId="14" fillId="0" borderId="0" applyFont="0" applyFill="0" applyBorder="0" applyAlignment="0" applyProtection="0"/>
    <xf numFmtId="41" fontId="14" fillId="0" borderId="0" applyFont="0" applyFill="0" applyBorder="0" applyAlignment="0" applyProtection="0"/>
    <xf numFmtId="44" fontId="14" fillId="0" borderId="0" applyFont="0" applyFill="0" applyBorder="0" applyAlignment="0" applyProtection="0"/>
    <xf numFmtId="42" fontId="14" fillId="0" borderId="0" applyFont="0" applyFill="0" applyBorder="0" applyAlignment="0" applyProtection="0"/>
    <xf numFmtId="9" fontId="14" fillId="0" borderId="0" applyFont="0" applyFill="0" applyBorder="0" applyAlignment="0" applyProtection="0"/>
    <xf numFmtId="0" fontId="21" fillId="0" borderId="0" applyNumberFormat="0" applyFill="0" applyBorder="0" applyAlignment="0" applyProtection="0"/>
    <xf numFmtId="0" fontId="22" fillId="0" borderId="8" applyNumberFormat="0" applyFill="0" applyAlignment="0" applyProtection="0"/>
    <xf numFmtId="0" fontId="23" fillId="0" borderId="9" applyNumberFormat="0" applyFill="0" applyAlignment="0" applyProtection="0"/>
    <xf numFmtId="0" fontId="24" fillId="0" borderId="10" applyNumberFormat="0" applyFill="0" applyAlignment="0" applyProtection="0"/>
    <xf numFmtId="0" fontId="24" fillId="0" borderId="0" applyNumberFormat="0" applyFill="0" applyBorder="0" applyAlignment="0" applyProtection="0"/>
    <xf numFmtId="0" fontId="13" fillId="0" borderId="0" applyNumberFormat="0" applyFill="0" applyBorder="0" applyAlignment="0" applyProtection="0"/>
    <xf numFmtId="0" fontId="25" fillId="0" borderId="0" applyNumberFormat="0" applyFill="0" applyBorder="0" applyAlignment="0" applyProtection="0"/>
    <xf numFmtId="0" fontId="26" fillId="0" borderId="11" applyNumberFormat="0" applyFill="0" applyAlignment="0" applyProtection="0"/>
    <xf numFmtId="0" fontId="2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7" fillId="28" borderId="0" applyNumberFormat="0" applyBorder="0" applyAlignment="0" applyProtection="0"/>
    <xf numFmtId="0" fontId="2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7" fillId="32" borderId="0" applyNumberFormat="0" applyBorder="0" applyAlignment="0" applyProtection="0"/>
    <xf numFmtId="0" fontId="27"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27" fillId="36" borderId="0" applyNumberFormat="0" applyBorder="0" applyAlignment="0" applyProtection="0"/>
    <xf numFmtId="0" fontId="27"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27" fillId="40" borderId="0" applyNumberFormat="0" applyBorder="0" applyAlignment="0" applyProtection="0"/>
    <xf numFmtId="0" fontId="28" fillId="0" borderId="0" applyNumberFormat="0" applyFill="0" applyBorder="0" applyAlignment="0" applyProtection="0"/>
    <xf numFmtId="49" fontId="20" fillId="0" borderId="0" applyFill="0" applyBorder="0" applyAlignment="0" applyProtection="0"/>
    <xf numFmtId="43" fontId="5" fillId="41" borderId="0" applyNumberFormat="0">
      <alignment vertical="top"/>
    </xf>
    <xf numFmtId="43" fontId="5" fillId="8" borderId="0" applyFont="0" applyFill="0" applyBorder="0" applyAlignment="0" applyProtection="0">
      <alignment vertical="top"/>
    </xf>
    <xf numFmtId="10" fontId="5" fillId="0" borderId="0" applyFont="0" applyFill="0" applyBorder="0" applyAlignment="0" applyProtection="0">
      <alignment vertical="top"/>
    </xf>
    <xf numFmtId="41" fontId="5" fillId="42" borderId="0">
      <alignment vertical="top"/>
    </xf>
    <xf numFmtId="0" fontId="5" fillId="0" borderId="0"/>
    <xf numFmtId="166" fontId="33" fillId="0" borderId="0" applyFont="0" applyFill="0" applyBorder="0" applyProtection="0">
      <alignment vertical="top"/>
    </xf>
    <xf numFmtId="0" fontId="36" fillId="47" borderId="20" applyNumberFormat="0" applyAlignment="0" applyProtection="0"/>
    <xf numFmtId="166" fontId="33" fillId="0" borderId="0" applyFont="0" applyFill="0" applyBorder="0" applyProtection="0">
      <alignment vertical="top"/>
    </xf>
    <xf numFmtId="166" fontId="33" fillId="0" borderId="0" applyFont="0" applyFill="0" applyBorder="0" applyProtection="0">
      <alignment vertical="top"/>
    </xf>
    <xf numFmtId="0" fontId="37" fillId="48" borderId="21" applyNumberFormat="0" applyAlignment="0" applyProtection="0"/>
    <xf numFmtId="169" fontId="33" fillId="0" borderId="0" applyFont="0" applyFill="0" applyBorder="0" applyProtection="0">
      <alignment vertical="top"/>
    </xf>
    <xf numFmtId="169" fontId="33" fillId="0" borderId="0" applyFont="0" applyFill="0" applyBorder="0" applyProtection="0">
      <alignment vertical="top"/>
    </xf>
    <xf numFmtId="170" fontId="33" fillId="0" borderId="0" applyFont="0" applyFill="0" applyBorder="0" applyProtection="0">
      <alignment vertical="top"/>
    </xf>
    <xf numFmtId="170" fontId="33" fillId="0" borderId="0" applyFont="0" applyFill="0" applyBorder="0" applyProtection="0">
      <alignment vertical="top"/>
    </xf>
    <xf numFmtId="168" fontId="33" fillId="0" borderId="0" applyFont="0" applyFill="0" applyBorder="0" applyProtection="0">
      <alignment vertical="top"/>
    </xf>
    <xf numFmtId="168" fontId="33" fillId="0" borderId="0" applyFont="0" applyFill="0" applyBorder="0" applyProtection="0">
      <alignment vertical="top"/>
    </xf>
    <xf numFmtId="168" fontId="33" fillId="0" borderId="0" applyFont="0" applyFill="0" applyBorder="0" applyProtection="0">
      <alignment vertical="top"/>
    </xf>
    <xf numFmtId="0" fontId="44" fillId="0" borderId="22" applyNumberFormat="0" applyFill="0" applyAlignment="0" applyProtection="0"/>
    <xf numFmtId="0" fontId="39" fillId="45" borderId="0" applyNumberFormat="0" applyBorder="0" applyAlignment="0" applyProtection="0"/>
    <xf numFmtId="0" fontId="43" fillId="46" borderId="20" applyNumberFormat="0" applyAlignment="0" applyProtection="0"/>
    <xf numFmtId="166" fontId="33" fillId="0" borderId="0" applyFont="0" applyFill="0" applyBorder="0" applyProtection="0">
      <alignment vertical="top"/>
    </xf>
    <xf numFmtId="0" fontId="40" fillId="0" borderId="23" applyNumberFormat="0" applyFill="0" applyAlignment="0" applyProtection="0"/>
    <xf numFmtId="0" fontId="41" fillId="0" borderId="24" applyNumberFormat="0" applyFill="0" applyAlignment="0" applyProtection="0"/>
    <xf numFmtId="0" fontId="42" fillId="0" borderId="25" applyNumberFormat="0" applyFill="0" applyAlignment="0" applyProtection="0"/>
    <xf numFmtId="0" fontId="42" fillId="0" borderId="0" applyNumberFormat="0" applyFill="0" applyBorder="0" applyAlignment="0" applyProtection="0"/>
    <xf numFmtId="0" fontId="45" fillId="49" borderId="0" applyNumberFormat="0" applyBorder="0" applyAlignment="0" applyProtection="0"/>
    <xf numFmtId="166" fontId="33" fillId="0" borderId="0" applyFont="0" applyFill="0" applyBorder="0" applyProtection="0">
      <alignment vertical="top"/>
    </xf>
    <xf numFmtId="0" fontId="33" fillId="50" borderId="26" applyNumberFormat="0" applyFont="0" applyAlignment="0" applyProtection="0"/>
    <xf numFmtId="0" fontId="35" fillId="44" borderId="0" applyNumberFormat="0" applyBorder="0" applyAlignment="0" applyProtection="0"/>
    <xf numFmtId="167" fontId="33" fillId="0" borderId="0" applyFont="0" applyFill="0" applyBorder="0" applyProtection="0">
      <alignment vertical="top"/>
    </xf>
    <xf numFmtId="167" fontId="33" fillId="0" borderId="0" applyFont="0" applyFill="0" applyBorder="0" applyProtection="0">
      <alignment vertical="top"/>
    </xf>
    <xf numFmtId="166" fontId="33" fillId="0" borderId="0" applyFont="0" applyFill="0" applyBorder="0" applyProtection="0">
      <alignment vertical="top"/>
    </xf>
    <xf numFmtId="0" fontId="47" fillId="0" borderId="0" applyNumberFormat="0" applyFill="0" applyBorder="0" applyAlignment="0" applyProtection="0"/>
    <xf numFmtId="0" fontId="34" fillId="0" borderId="28" applyNumberFormat="0" applyFill="0" applyAlignment="0" applyProtection="0"/>
    <xf numFmtId="0" fontId="46" fillId="47" borderId="27" applyNumberFormat="0" applyAlignment="0" applyProtection="0"/>
    <xf numFmtId="0" fontId="38" fillId="0" borderId="0" applyNumberFormat="0" applyFill="0" applyBorder="0" applyAlignment="0" applyProtection="0"/>
    <xf numFmtId="0" fontId="48" fillId="0" borderId="0" applyNumberFormat="0" applyFill="0" applyBorder="0" applyAlignment="0" applyProtection="0"/>
    <xf numFmtId="166" fontId="33" fillId="0" borderId="0" applyFont="0" applyFill="0" applyBorder="0" applyProtection="0">
      <alignment vertical="top"/>
    </xf>
    <xf numFmtId="0" fontId="49" fillId="0" borderId="0"/>
    <xf numFmtId="0" fontId="50" fillId="0" borderId="0"/>
    <xf numFmtId="172" fontId="5" fillId="0" borderId="0" applyFont="0" applyFill="0" applyBorder="0" applyAlignment="0" applyProtection="0"/>
    <xf numFmtId="43" fontId="49" fillId="0" borderId="0" applyFont="0" applyFill="0" applyBorder="0" applyAlignment="0" applyProtection="0"/>
    <xf numFmtId="0" fontId="49" fillId="0" borderId="0"/>
    <xf numFmtId="0" fontId="5" fillId="0" borderId="0"/>
    <xf numFmtId="0" fontId="5" fillId="0" borderId="0"/>
    <xf numFmtId="171" fontId="5" fillId="0" borderId="0" applyFont="0" applyFill="0" applyBorder="0" applyAlignment="0" applyProtection="0"/>
    <xf numFmtId="171" fontId="5" fillId="0" borderId="0" applyFont="0" applyFill="0" applyBorder="0" applyAlignment="0" applyProtection="0"/>
    <xf numFmtId="0" fontId="5" fillId="0" borderId="0"/>
    <xf numFmtId="0" fontId="5" fillId="0" borderId="0"/>
    <xf numFmtId="171" fontId="5" fillId="0" borderId="0" applyFont="0" applyFill="0" applyBorder="0" applyAlignment="0" applyProtection="0"/>
    <xf numFmtId="166" fontId="33" fillId="0" borderId="0" applyFont="0" applyFill="0" applyBorder="0" applyProtection="0">
      <alignment vertical="top"/>
    </xf>
    <xf numFmtId="170" fontId="33" fillId="0" borderId="0" applyFont="0" applyFill="0" applyBorder="0" applyProtection="0">
      <alignment vertical="top"/>
    </xf>
    <xf numFmtId="169" fontId="33" fillId="0" borderId="0" applyFont="0" applyFill="0" applyBorder="0" applyProtection="0">
      <alignment vertical="top"/>
    </xf>
    <xf numFmtId="0" fontId="5" fillId="0" borderId="0"/>
    <xf numFmtId="0" fontId="5" fillId="0" borderId="0"/>
    <xf numFmtId="17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0" fillId="0" borderId="0"/>
    <xf numFmtId="168" fontId="33" fillId="0" borderId="0" applyFont="0" applyFill="0" applyBorder="0" applyProtection="0">
      <alignment vertical="top"/>
    </xf>
    <xf numFmtId="168" fontId="49" fillId="0" borderId="0" applyFont="0" applyFill="0" applyBorder="0" applyProtection="0">
      <alignment vertical="top"/>
    </xf>
    <xf numFmtId="0" fontId="14" fillId="0" borderId="0"/>
    <xf numFmtId="0" fontId="5" fillId="0" borderId="0"/>
    <xf numFmtId="167" fontId="33" fillId="0" borderId="0" applyFont="0" applyFill="0" applyBorder="0" applyProtection="0">
      <alignment vertical="top"/>
    </xf>
    <xf numFmtId="9" fontId="5" fillId="0" borderId="0" applyFont="0" applyFill="0" applyBorder="0" applyAlignment="0" applyProtection="0"/>
  </cellStyleXfs>
  <cellXfs count="71">
    <xf numFmtId="0" fontId="0" fillId="0" borderId="0" xfId="0">
      <alignment vertical="top"/>
    </xf>
    <xf numFmtId="0" fontId="6" fillId="0" borderId="0" xfId="4" applyFont="1">
      <alignment vertical="top"/>
    </xf>
    <xf numFmtId="0" fontId="5" fillId="0" borderId="0" xfId="4">
      <alignment vertical="top"/>
    </xf>
    <xf numFmtId="0" fontId="8" fillId="0" borderId="0" xfId="4" applyFont="1">
      <alignment vertical="top"/>
    </xf>
    <xf numFmtId="0" fontId="9" fillId="0" borderId="0" xfId="4" applyFont="1">
      <alignment vertical="top"/>
    </xf>
    <xf numFmtId="0" fontId="5" fillId="0" borderId="2" xfId="4" applyBorder="1">
      <alignment vertical="top"/>
    </xf>
    <xf numFmtId="49" fontId="7" fillId="5" borderId="1" xfId="5">
      <alignment vertical="top"/>
    </xf>
    <xf numFmtId="49" fontId="6" fillId="16" borderId="1" xfId="6">
      <alignment vertical="top"/>
    </xf>
    <xf numFmtId="0" fontId="5" fillId="0" borderId="0" xfId="4" applyFill="1">
      <alignment vertical="top"/>
    </xf>
    <xf numFmtId="0" fontId="5" fillId="0" borderId="2" xfId="4" applyBorder="1" applyAlignment="1">
      <alignment horizontal="left" vertical="top" wrapText="1"/>
    </xf>
    <xf numFmtId="0" fontId="9" fillId="0" borderId="0" xfId="4" applyFont="1" applyFill="1">
      <alignment vertical="top"/>
    </xf>
    <xf numFmtId="1" fontId="5" fillId="0" borderId="0" xfId="4" applyNumberFormat="1" applyFill="1">
      <alignment vertical="top"/>
    </xf>
    <xf numFmtId="1" fontId="8" fillId="0" borderId="0" xfId="4" applyNumberFormat="1" applyFont="1" applyFill="1">
      <alignment vertical="top"/>
    </xf>
    <xf numFmtId="0" fontId="11" fillId="0" borderId="0" xfId="4" applyFont="1" applyFill="1">
      <alignment vertical="top"/>
    </xf>
    <xf numFmtId="0" fontId="7" fillId="5" borderId="1" xfId="5" applyNumberFormat="1">
      <alignment vertical="top"/>
    </xf>
    <xf numFmtId="0" fontId="13" fillId="0" borderId="0" xfId="4" applyFont="1">
      <alignment vertical="top"/>
    </xf>
    <xf numFmtId="49" fontId="12" fillId="5" borderId="2" xfId="5" applyFont="1" applyBorder="1">
      <alignment vertical="top"/>
    </xf>
    <xf numFmtId="0" fontId="5" fillId="11" borderId="0" xfId="4" applyFill="1">
      <alignment vertical="top"/>
    </xf>
    <xf numFmtId="0" fontId="5" fillId="0" borderId="0" xfId="4" applyFont="1">
      <alignment vertical="top"/>
    </xf>
    <xf numFmtId="49" fontId="5" fillId="16" borderId="2" xfId="6" applyFont="1" applyBorder="1">
      <alignment vertical="top"/>
    </xf>
    <xf numFmtId="49" fontId="9" fillId="0" borderId="0" xfId="14">
      <alignment vertical="top"/>
    </xf>
    <xf numFmtId="49" fontId="6" fillId="0" borderId="0" xfId="7">
      <alignment vertical="top"/>
    </xf>
    <xf numFmtId="49" fontId="8" fillId="0" borderId="0" xfId="15">
      <alignment vertical="top"/>
    </xf>
    <xf numFmtId="41" fontId="5" fillId="9" borderId="0" xfId="8">
      <alignment vertical="top"/>
    </xf>
    <xf numFmtId="9" fontId="5" fillId="0" borderId="0" xfId="4" applyNumberFormat="1">
      <alignment vertical="top"/>
    </xf>
    <xf numFmtId="41" fontId="5" fillId="7" borderId="0" xfId="10">
      <alignment vertical="top"/>
    </xf>
    <xf numFmtId="41" fontId="5" fillId="6" borderId="0" xfId="12">
      <alignment vertical="top"/>
    </xf>
    <xf numFmtId="41" fontId="5" fillId="43" borderId="0" xfId="11">
      <alignment vertical="top"/>
    </xf>
    <xf numFmtId="41" fontId="5" fillId="43" borderId="2" xfId="11" applyBorder="1">
      <alignment vertical="top"/>
    </xf>
    <xf numFmtId="43" fontId="11" fillId="0" borderId="0" xfId="63" applyFont="1" applyFill="1">
      <alignment vertical="top"/>
    </xf>
    <xf numFmtId="41" fontId="5" fillId="42" borderId="0" xfId="65">
      <alignment vertical="top"/>
    </xf>
    <xf numFmtId="49" fontId="20" fillId="0" borderId="0" xfId="61" applyAlignment="1">
      <alignment vertical="top"/>
    </xf>
    <xf numFmtId="0" fontId="5" fillId="0" borderId="2" xfId="4" applyFont="1" applyBorder="1" applyAlignment="1">
      <alignment horizontal="left" vertical="top" wrapText="1"/>
    </xf>
    <xf numFmtId="41" fontId="5" fillId="10" borderId="0" xfId="13">
      <alignment vertical="top"/>
    </xf>
    <xf numFmtId="41" fontId="5" fillId="8" borderId="0" xfId="9">
      <alignment vertical="top"/>
    </xf>
    <xf numFmtId="0" fontId="8" fillId="11" borderId="0" xfId="4" applyFont="1" applyFill="1">
      <alignment vertical="top"/>
    </xf>
    <xf numFmtId="0" fontId="5" fillId="41" borderId="0" xfId="62" applyNumberFormat="1">
      <alignment vertical="top"/>
    </xf>
    <xf numFmtId="0" fontId="5" fillId="0" borderId="0" xfId="4" applyFont="1" applyFill="1" applyBorder="1" applyAlignment="1">
      <alignment horizontal="left" vertical="top" wrapText="1"/>
    </xf>
    <xf numFmtId="49" fontId="5" fillId="16" borderId="0" xfId="6" applyFont="1" applyBorder="1">
      <alignment vertical="top"/>
    </xf>
    <xf numFmtId="10" fontId="5" fillId="10" borderId="0" xfId="64" applyFill="1">
      <alignment vertical="top"/>
    </xf>
    <xf numFmtId="10" fontId="5" fillId="8" borderId="0" xfId="64" applyFill="1">
      <alignment vertical="top"/>
    </xf>
    <xf numFmtId="10" fontId="5" fillId="43" borderId="0" xfId="64" applyFill="1">
      <alignment vertical="top"/>
    </xf>
    <xf numFmtId="43" fontId="5" fillId="41" borderId="0" xfId="63" applyFill="1">
      <alignment vertical="top"/>
    </xf>
    <xf numFmtId="164" fontId="5" fillId="8" borderId="0" xfId="63" applyNumberFormat="1" applyFill="1">
      <alignment vertical="top"/>
    </xf>
    <xf numFmtId="164" fontId="5" fillId="41" borderId="0" xfId="63" applyNumberFormat="1" applyFill="1">
      <alignment vertical="top"/>
    </xf>
    <xf numFmtId="165" fontId="5" fillId="8" borderId="0" xfId="9" applyNumberFormat="1">
      <alignment vertical="top"/>
    </xf>
    <xf numFmtId="0" fontId="1" fillId="0" borderId="0" xfId="0" applyFont="1" applyAlignment="1"/>
    <xf numFmtId="49" fontId="6" fillId="0" borderId="0" xfId="7" applyFont="1">
      <alignment vertical="top"/>
    </xf>
    <xf numFmtId="164" fontId="31" fillId="0" borderId="0" xfId="63" applyNumberFormat="1" applyFont="1" applyFill="1">
      <alignment vertical="top"/>
    </xf>
    <xf numFmtId="10" fontId="31" fillId="0" borderId="0" xfId="64" applyFont="1">
      <alignment vertical="top"/>
    </xf>
    <xf numFmtId="9" fontId="5" fillId="43" borderId="0" xfId="64" applyNumberFormat="1" applyFill="1">
      <alignment vertical="top"/>
    </xf>
    <xf numFmtId="0" fontId="32" fillId="0" borderId="0" xfId="0" applyFont="1" applyAlignment="1">
      <alignment horizontal="center" vertical="top"/>
    </xf>
    <xf numFmtId="0" fontId="5" fillId="0" borderId="12" xfId="4" applyBorder="1">
      <alignment vertical="top"/>
    </xf>
    <xf numFmtId="0" fontId="5" fillId="0" borderId="13" xfId="4" applyBorder="1">
      <alignment vertical="top"/>
    </xf>
    <xf numFmtId="0" fontId="5" fillId="0" borderId="14" xfId="4" applyBorder="1">
      <alignment vertical="top"/>
    </xf>
    <xf numFmtId="0" fontId="5" fillId="0" borderId="15" xfId="4" applyBorder="1">
      <alignment vertical="top"/>
    </xf>
    <xf numFmtId="0" fontId="5" fillId="43" borderId="0" xfId="4" applyFill="1" applyAlignment="1">
      <alignment horizontal="center" vertical="top"/>
    </xf>
    <xf numFmtId="0" fontId="5" fillId="0" borderId="16" xfId="4" applyBorder="1">
      <alignment vertical="top"/>
    </xf>
    <xf numFmtId="0" fontId="5" fillId="0" borderId="17" xfId="4" applyBorder="1">
      <alignment vertical="top"/>
    </xf>
    <xf numFmtId="0" fontId="5" fillId="0" borderId="18" xfId="4" applyBorder="1">
      <alignment vertical="top"/>
    </xf>
    <xf numFmtId="0" fontId="5" fillId="0" borderId="19" xfId="4" applyBorder="1">
      <alignment vertical="top"/>
    </xf>
    <xf numFmtId="0" fontId="5" fillId="8" borderId="0" xfId="4" applyFill="1" applyAlignment="1">
      <alignment horizontal="center" vertical="top"/>
    </xf>
    <xf numFmtId="0" fontId="5" fillId="9" borderId="0" xfId="4" applyFill="1" applyAlignment="1">
      <alignment horizontal="center" vertical="top"/>
    </xf>
    <xf numFmtId="164" fontId="5" fillId="7" borderId="0" xfId="63" applyNumberFormat="1" applyFill="1">
      <alignment vertical="top"/>
    </xf>
    <xf numFmtId="49" fontId="20" fillId="0" borderId="2" xfId="61" applyBorder="1" applyAlignment="1">
      <alignment vertical="top"/>
    </xf>
    <xf numFmtId="10" fontId="5" fillId="0" borderId="0" xfId="4" applyNumberFormat="1">
      <alignment vertical="top"/>
    </xf>
    <xf numFmtId="49" fontId="20" fillId="0" borderId="0" xfId="61" applyFill="1" applyBorder="1" applyAlignment="1">
      <alignment horizontal="left" vertical="top" wrapText="1"/>
    </xf>
    <xf numFmtId="41" fontId="5" fillId="7" borderId="0" xfId="11" applyFill="1">
      <alignment vertical="top"/>
    </xf>
    <xf numFmtId="0" fontId="5" fillId="0" borderId="0" xfId="4" applyBorder="1">
      <alignment vertical="top"/>
    </xf>
    <xf numFmtId="10" fontId="5" fillId="9" borderId="0" xfId="64" applyNumberFormat="1" applyFill="1">
      <alignment vertical="top"/>
    </xf>
    <xf numFmtId="0" fontId="5" fillId="0" borderId="0" xfId="4" applyFont="1" applyFill="1" applyBorder="1" applyAlignment="1">
      <alignment horizontal="left" vertical="top" wrapText="1"/>
    </xf>
  </cellXfs>
  <cellStyles count="128">
    <cellStyle name="_x000d__x000a_JournalTemplate=C:\COMFO\CTALK\JOURSTD.TPL_x000d__x000a_LbStateAddress=3 3 0 251 1 89 2 311_x000d__x000a_LbStateJou" xfId="66" xr:uid="{E05BC69D-5878-4E84-90F5-4FC8DCB80E6D}"/>
    <cellStyle name="_x000d__x000a_JournalTemplate=C:\COMFO\CTALK\JOURSTD.TPL_x000d__x000a_LbStateAddress=3 3 0 251 1 89 2 311_x000d__x000a_LbStateJou 2" xfId="105" xr:uid="{73C65348-810D-4C1E-9F53-BD26858E11EE}"/>
    <cellStyle name="_x000d__x000a_JournalTemplate=C:\COMFO\CTALK\JOURSTD.TPL_x000d__x000a_LbStateAddress=3 3 0 251 1 89 2 311_x000d__x000a_LbStateJou 2 2" xfId="119" xr:uid="{09E98E71-518D-4A7D-BEB7-73BA0FDA2364}"/>
    <cellStyle name="_x000d__x000a_JournalTemplate=C:\COMFO\CTALK\JOURSTD.TPL_x000d__x000a_LbStateAddress=3 3 0 251 1 89 2 311_x000d__x000a_LbStateJou 3" xfId="101" xr:uid="{AEBD1DA3-EE09-40C5-8C18-6C1AFB33AE52}"/>
    <cellStyle name="_x000d__x000a_JournalTemplate=C:\COMFO\CTALK\JOURSTD.TPL_x000d__x000a_LbStateAddress=3 3 0 251 1 89 2 311_x000d__x000a_LbStateJou 4" xfId="121" xr:uid="{FC20D969-E3BC-4992-8142-80331E9ACC45}"/>
    <cellStyle name="_x000d__x000a_JournalTemplate=C:\COMFO\CTALK\JOURSTD.TPL_x000d__x000a_LbStateAddress=3 3 0 251 1 89 2 311_x000d__x000a_LbStateJou_100907 Kapitaalkosten v6.4 INTERN" xfId="118" xr:uid="{ED40F642-3C41-40A0-9B52-FC7423545F93}"/>
    <cellStyle name="_kop1 Bladtitel" xfId="5" xr:uid="{00000000-0005-0000-0000-000000000000}"/>
    <cellStyle name="_kop2 Bloktitel" xfId="6" xr:uid="{00000000-0005-0000-0000-000001000000}"/>
    <cellStyle name="_kop3 Subkop" xfId="7" xr:uid="{00000000-0005-0000-0000-000002000000}"/>
    <cellStyle name="20% - Accent1" xfId="37" builtinId="30" hidden="1"/>
    <cellStyle name="20% - Accent2" xfId="41" builtinId="34" hidden="1"/>
    <cellStyle name="20% - Accent3" xfId="45" builtinId="38" hidden="1"/>
    <cellStyle name="20% - Accent4" xfId="49" builtinId="42" hidden="1"/>
    <cellStyle name="20% - Accent5" xfId="53" builtinId="46" hidden="1"/>
    <cellStyle name="20% - Accent6" xfId="57" builtinId="50" hidden="1"/>
    <cellStyle name="40% - Accent1" xfId="38" builtinId="31" hidden="1"/>
    <cellStyle name="40% - Accent2" xfId="42" builtinId="35" hidden="1"/>
    <cellStyle name="40% - Accent3" xfId="46" builtinId="39" hidden="1"/>
    <cellStyle name="40% - Accent4" xfId="50" builtinId="43" hidden="1"/>
    <cellStyle name="40% - Accent5" xfId="54" builtinId="47" hidden="1"/>
    <cellStyle name="40% - Accent6" xfId="58" builtinId="51" hidden="1"/>
    <cellStyle name="60% - Accent1" xfId="39" builtinId="32" hidden="1"/>
    <cellStyle name="60% - Accent2" xfId="43" builtinId="36" hidden="1"/>
    <cellStyle name="60% - Accent3" xfId="47" builtinId="40" hidden="1"/>
    <cellStyle name="60% - Accent4" xfId="51" builtinId="44" hidden="1"/>
    <cellStyle name="60% - Accent5" xfId="55" builtinId="48" hidden="1"/>
    <cellStyle name="60% - Accent6" xfId="59" builtinId="52" hidden="1"/>
    <cellStyle name="Accent1" xfId="36" builtinId="29" hidden="1"/>
    <cellStyle name="Accent2" xfId="40" builtinId="33" hidden="1"/>
    <cellStyle name="Accent3" xfId="44" builtinId="37" hidden="1"/>
    <cellStyle name="Accent4" xfId="48" builtinId="41" hidden="1"/>
    <cellStyle name="Accent5" xfId="52" builtinId="45" hidden="1"/>
    <cellStyle name="Accent6" xfId="56" builtinId="49" hidden="1"/>
    <cellStyle name="Berekening" xfId="18" builtinId="22" hidden="1"/>
    <cellStyle name="Berekening" xfId="68" xr:uid="{6454FB67-7FC1-4AA0-8D1D-A80CEA0C7F5D}"/>
    <cellStyle name="Cel (tussen)resultaat" xfId="8" xr:uid="{00000000-0005-0000-0000-00001C000000}"/>
    <cellStyle name="Cel Berekening" xfId="9" xr:uid="{00000000-0005-0000-0000-00001D000000}"/>
    <cellStyle name="Cel Bijzonderheid" xfId="10" xr:uid="{00000000-0005-0000-0000-00001E000000}"/>
    <cellStyle name="Cel Dataverzoek" xfId="65" xr:uid="{00000000-0005-0000-0000-00001F000000}"/>
    <cellStyle name="Cel Input" xfId="11" xr:uid="{00000000-0005-0000-0000-000020000000}"/>
    <cellStyle name="Cel n.v.t. (leeg)" xfId="62" xr:uid="{00000000-0005-0000-0000-000021000000}"/>
    <cellStyle name="Cel PM extern" xfId="12" xr:uid="{00000000-0005-0000-0000-000022000000}"/>
    <cellStyle name="Cel Verwijzing" xfId="13" xr:uid="{00000000-0005-0000-0000-000023000000}"/>
    <cellStyle name="Comma 2" xfId="70" xr:uid="{9A35C68B-6F6F-4AAA-8E5E-D5A3BAE2F050}"/>
    <cellStyle name="Comma 2 2" xfId="117" xr:uid="{F3216C38-55E3-4780-A453-05BD3C732E4F}"/>
    <cellStyle name="Comma 3" xfId="99" xr:uid="{6191C227-B6BD-4656-A1E1-190A3661E8C6}"/>
    <cellStyle name="Comma 4" xfId="103" xr:uid="{0ADE0922-E076-406C-A999-F3B85042B67F}"/>
    <cellStyle name="Controlecel" xfId="20" builtinId="23" hidden="1"/>
    <cellStyle name="Controlecel" xfId="71" xr:uid="{5E4BA70A-8F84-48AD-AC39-FF3DBF9AF87D}"/>
    <cellStyle name="DateLong" xfId="72" xr:uid="{AF8627BC-DE24-49BF-AEA5-B8A2B2EEE2E0}"/>
    <cellStyle name="DateLong 2" xfId="73" xr:uid="{7E3C5D20-DD65-449E-A4DE-B7898CA61A52}"/>
    <cellStyle name="DateLong 3" xfId="114" xr:uid="{C6A33C91-5846-4BFC-BB00-510665A984B7}"/>
    <cellStyle name="DateShort" xfId="74" xr:uid="{5FA5720F-08BD-49FF-BC49-6B0939B8B088}"/>
    <cellStyle name="DateShort 2" xfId="75" xr:uid="{BC04C0A4-EA0F-433C-AC80-03E81AF09F39}"/>
    <cellStyle name="DateShort 3" xfId="113" xr:uid="{41F964C0-F72D-4A4D-BC16-654BDEB6E15B}"/>
    <cellStyle name="Euro" xfId="102" xr:uid="{BAE3AB01-A107-4EEF-8A7F-B7BAA60EABFA}"/>
    <cellStyle name="Factor" xfId="76" xr:uid="{F9AC510A-79BC-4630-A6F6-C4922481069D}"/>
    <cellStyle name="Factor 2" xfId="77" xr:uid="{EC087254-0673-4671-89F8-DCC9DA95F458}"/>
    <cellStyle name="Factor 3" xfId="78" xr:uid="{C713636A-FA4D-494D-BE24-3B2E7794EA23}"/>
    <cellStyle name="Factor 4" xfId="122" xr:uid="{1B0A1F08-5CD2-4911-9728-86839AA284E1}"/>
    <cellStyle name="Factor 5" xfId="123" xr:uid="{323F4D38-A420-4E0A-9E61-6FF9DDF0A955}"/>
    <cellStyle name="Gekoppelde cel" xfId="19" builtinId="24" hidden="1"/>
    <cellStyle name="Gekoppelde cel" xfId="79" xr:uid="{60BB5CD3-F1A5-4012-B13B-C2E2E74DC249}"/>
    <cellStyle name="Gevolgde hyperlink" xfId="60" builtinId="9" hidden="1"/>
    <cellStyle name="Goed" xfId="1" builtinId="26" hidden="1"/>
    <cellStyle name="Goed" xfId="80" xr:uid="{C16FC1B3-C297-4935-B97B-35033269AD2A}"/>
    <cellStyle name="Hyperlink" xfId="22" builtinId="8" hidden="1"/>
    <cellStyle name="Hyperlink" xfId="61" builtinId="8" customBuiltin="1"/>
    <cellStyle name="Invoer" xfId="16" builtinId="20" hidden="1"/>
    <cellStyle name="Invoer" xfId="81" xr:uid="{C6FD182C-2588-471D-80EB-FFE358A2A901}"/>
    <cellStyle name="Komma" xfId="23" builtinId="3" hidden="1"/>
    <cellStyle name="Komma" xfId="63" builtinId="3"/>
    <cellStyle name="Komma [0]" xfId="24" builtinId="6" hidden="1"/>
    <cellStyle name="Komma 2" xfId="82" xr:uid="{240BD228-29DF-4086-847D-C82AAFF0C4D4}"/>
    <cellStyle name="Komma 2 2" xfId="108" xr:uid="{468E6556-9511-4038-95A4-EF7D3D37F228}"/>
    <cellStyle name="Komma 3" xfId="107" xr:uid="{CDCC5320-8492-46BA-8687-F2A91E0FBA20}"/>
    <cellStyle name="Komma 4" xfId="111" xr:uid="{0C7DD430-AA41-4128-98C4-04A608CD76BF}"/>
    <cellStyle name="Komma 5" xfId="112" xr:uid="{736C5187-90B3-46C3-84D5-A15B73F5F935}"/>
    <cellStyle name="Komma 6" xfId="69" xr:uid="{5F9FE065-9957-46A9-A1F7-A26DCC7D4FF9}"/>
    <cellStyle name="Kop 1" xfId="29" builtinId="16" hidden="1"/>
    <cellStyle name="Kop 1" xfId="83" xr:uid="{2231F906-1A82-4191-B270-8DCAE12CE0B3}"/>
    <cellStyle name="Kop 2" xfId="30" builtinId="17" hidden="1"/>
    <cellStyle name="Kop 2" xfId="84" xr:uid="{DCF6220E-D268-4A71-9818-3409B1B5EC6E}"/>
    <cellStyle name="Kop 3" xfId="31" builtinId="18" hidden="1"/>
    <cellStyle name="Kop 3" xfId="85" xr:uid="{2990C448-AC6F-45E1-833B-F22CB4A52947}"/>
    <cellStyle name="Kop 4" xfId="32" builtinId="19" hidden="1"/>
    <cellStyle name="Kop 4" xfId="86" xr:uid="{B64CA6CA-8482-47C7-B076-39998696E233}"/>
    <cellStyle name="Neutraal" xfId="3" builtinId="28" hidden="1"/>
    <cellStyle name="Neutraal" xfId="87" xr:uid="{97547A1A-F37F-4F80-B1F4-7DCFEEB8B404}"/>
    <cellStyle name="Normal 2" xfId="88" xr:uid="{F83F808E-B449-40F4-A8A8-D3747453F394}"/>
    <cellStyle name="Normal 2 2" xfId="116" xr:uid="{D161F4F6-449A-4052-B09B-947C0938083F}"/>
    <cellStyle name="Normal 3" xfId="100" xr:uid="{FC6EDABA-7956-41B3-8EFA-D7B5090F4716}"/>
    <cellStyle name="Normal 4" xfId="124" xr:uid="{66153CFD-A468-433C-A32D-BB781BD10ED1}"/>
    <cellStyle name="Normal 5" xfId="125" xr:uid="{70F1B7EA-AF4D-450F-BE12-333D5404ACDE}"/>
    <cellStyle name="Notitie" xfId="21" builtinId="10" hidden="1"/>
    <cellStyle name="Notitie" xfId="89" xr:uid="{1D2961F9-EA13-4203-A5DD-EE3EA4F0888C}"/>
    <cellStyle name="Ongeldig" xfId="2" builtinId="27" hidden="1"/>
    <cellStyle name="Ongeldig" xfId="90" xr:uid="{923C867F-8EBC-467E-9EB4-6EC5E0C5DEA9}"/>
    <cellStyle name="Opm. INTERN" xfId="14" xr:uid="{00000000-0005-0000-0000-000035000000}"/>
    <cellStyle name="Percent 2" xfId="92" xr:uid="{95529A4D-CEAD-4D5A-B19C-4300F982588C}"/>
    <cellStyle name="Percent 3" xfId="126" xr:uid="{EA7A7152-150E-443D-A398-756AC8A0D56B}"/>
    <cellStyle name="Percent 4" xfId="127" xr:uid="{640F4726-79FE-4CE7-969E-0C4AB5DC795C}"/>
    <cellStyle name="Procent" xfId="27" builtinId="5" hidden="1"/>
    <cellStyle name="Procent" xfId="64" builtinId="5"/>
    <cellStyle name="Procent 2" xfId="120" xr:uid="{6E143891-FFA4-4B88-BA3B-319724FC222D}"/>
    <cellStyle name="Procent 3" xfId="91" xr:uid="{7817F3DA-1D76-42AD-BC97-CD08CD94027F}"/>
    <cellStyle name="Standaard" xfId="0" builtinId="0" customBuiltin="1"/>
    <cellStyle name="Standaard 2" xfId="93" xr:uid="{A950AD0D-2793-42D6-9E85-58992C0139EE}"/>
    <cellStyle name="Standaard 2 2" xfId="109" xr:uid="{AEC250B1-F30E-4D1E-A43B-EB494132B8FF}"/>
    <cellStyle name="Standaard 2 3" xfId="104" xr:uid="{DEA2176F-458C-4530-B1D1-46F7C9F0CA22}"/>
    <cellStyle name="Standaard 3" xfId="110" xr:uid="{08A9F2B7-D908-44E0-8BC3-8E26496635CD}"/>
    <cellStyle name="Standaard 3 2" xfId="106" xr:uid="{71AD2B13-E993-46FB-9A57-E4A6DA59909B}"/>
    <cellStyle name="Standaard 4" xfId="115" xr:uid="{75ECCA56-85A6-45DA-B54E-F6522C9335EC}"/>
    <cellStyle name="Standaard 5" xfId="67" xr:uid="{75F57B68-7AF3-4E3F-A2AF-FFCD1A0DA78D}"/>
    <cellStyle name="Standaard ACM-DE" xfId="4" xr:uid="{00000000-0005-0000-0000-000039000000}"/>
    <cellStyle name="Titel" xfId="28" builtinId="15" hidden="1"/>
    <cellStyle name="Titel" xfId="94" xr:uid="{3470FA3A-79D5-4D06-A84F-9C9599E3CF89}"/>
    <cellStyle name="Toelichting" xfId="15" xr:uid="{00000000-0005-0000-0000-00003B000000}"/>
    <cellStyle name="Totaal" xfId="35" builtinId="25" hidden="1"/>
    <cellStyle name="Totaal" xfId="95" xr:uid="{035C6EE6-E310-4DDC-A1E6-2C0D6EEE4A67}"/>
    <cellStyle name="Uitvoer" xfId="17" builtinId="21" hidden="1"/>
    <cellStyle name="Uitvoer" xfId="96" xr:uid="{EB5A5DCC-C628-4670-A494-293D4DBE8686}"/>
    <cellStyle name="Valuta" xfId="25" builtinId="4" hidden="1"/>
    <cellStyle name="Valuta [0]" xfId="26" builtinId="7" hidden="1"/>
    <cellStyle name="Verklarende tekst" xfId="34" builtinId="53" hidden="1"/>
    <cellStyle name="Verklarende tekst" xfId="97" xr:uid="{E19F4E58-F55C-453C-998B-C8EAC1E2BB66}"/>
    <cellStyle name="Waarschuwingstekst" xfId="33" builtinId="11" hidden="1"/>
    <cellStyle name="Waarschuwingstekst" xfId="98" xr:uid="{F42F570B-AF45-4D02-BEEC-A8AB991DBBC8}"/>
  </cellStyles>
  <dxfs count="0"/>
  <tableStyles count="0" defaultTableStyle="TableStyleMedium2" defaultPivotStyle="PivotStyleLight16"/>
  <colors>
    <mruColors>
      <color rgb="FFE1FFE1"/>
      <color rgb="FFFFFFCC"/>
      <color rgb="FFCCFFFF"/>
      <color rgb="FFFFCCFF"/>
      <color rgb="FF99FF99"/>
      <color rgb="FFCCC8D9"/>
      <color rgb="FFCCFFCC"/>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66675</xdr:colOff>
      <xdr:row>3</xdr:row>
      <xdr:rowOff>133351</xdr:rowOff>
    </xdr:from>
    <xdr:to>
      <xdr:col>1</xdr:col>
      <xdr:colOff>1905000</xdr:colOff>
      <xdr:row>10</xdr:row>
      <xdr:rowOff>94480</xdr:rowOff>
    </xdr:to>
    <xdr:pic>
      <xdr:nvPicPr>
        <xdr:cNvPr id="2" name="Afbeelding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257175" y="685801"/>
          <a:ext cx="1838325" cy="109460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6569</xdr:colOff>
      <xdr:row>21</xdr:row>
      <xdr:rowOff>72259</xdr:rowOff>
    </xdr:from>
    <xdr:to>
      <xdr:col>6</xdr:col>
      <xdr:colOff>6569</xdr:colOff>
      <xdr:row>21</xdr:row>
      <xdr:rowOff>72259</xdr:rowOff>
    </xdr:to>
    <xdr:cxnSp macro="">
      <xdr:nvCxnSpPr>
        <xdr:cNvPr id="5" name="Rechte verbindingslijn met pijl 34">
          <a:extLst>
            <a:ext uri="{FF2B5EF4-FFF2-40B4-BE49-F238E27FC236}">
              <a16:creationId xmlns:a16="http://schemas.microsoft.com/office/drawing/2014/main" id="{48A85D87-2E09-4380-8EB5-EA40774BC299}"/>
            </a:ext>
          </a:extLst>
        </xdr:cNvPr>
        <xdr:cNvCxnSpPr/>
      </xdr:nvCxnSpPr>
      <xdr:spPr>
        <a:xfrm>
          <a:off x="5816819" y="3539359"/>
          <a:ext cx="1647825"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6569</xdr:colOff>
      <xdr:row>21</xdr:row>
      <xdr:rowOff>72259</xdr:rowOff>
    </xdr:from>
    <xdr:to>
      <xdr:col>6</xdr:col>
      <xdr:colOff>6569</xdr:colOff>
      <xdr:row>21</xdr:row>
      <xdr:rowOff>72259</xdr:rowOff>
    </xdr:to>
    <xdr:cxnSp macro="">
      <xdr:nvCxnSpPr>
        <xdr:cNvPr id="6" name="Rechte verbindingslijn met pijl 37">
          <a:extLst>
            <a:ext uri="{FF2B5EF4-FFF2-40B4-BE49-F238E27FC236}">
              <a16:creationId xmlns:a16="http://schemas.microsoft.com/office/drawing/2014/main" id="{CF9F1462-7D98-48EC-9DEB-738699BF447F}"/>
            </a:ext>
          </a:extLst>
        </xdr:cNvPr>
        <xdr:cNvCxnSpPr/>
      </xdr:nvCxnSpPr>
      <xdr:spPr>
        <a:xfrm>
          <a:off x="5816819" y="3539359"/>
          <a:ext cx="1647825"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12431</xdr:colOff>
      <xdr:row>21</xdr:row>
      <xdr:rowOff>48813</xdr:rowOff>
    </xdr:from>
    <xdr:to>
      <xdr:col>10</xdr:col>
      <xdr:colOff>12431</xdr:colOff>
      <xdr:row>21</xdr:row>
      <xdr:rowOff>48813</xdr:rowOff>
    </xdr:to>
    <xdr:cxnSp macro="">
      <xdr:nvCxnSpPr>
        <xdr:cNvPr id="7" name="Rechte verbindingslijn met pijl 6">
          <a:extLst>
            <a:ext uri="{FF2B5EF4-FFF2-40B4-BE49-F238E27FC236}">
              <a16:creationId xmlns:a16="http://schemas.microsoft.com/office/drawing/2014/main" id="{7C4C642A-C244-4BDA-BCFD-5C2D1FB88576}"/>
            </a:ext>
          </a:extLst>
        </xdr:cNvPr>
        <xdr:cNvCxnSpPr/>
      </xdr:nvCxnSpPr>
      <xdr:spPr>
        <a:xfrm>
          <a:off x="10547081" y="3515913"/>
          <a:ext cx="609600"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24499</xdr:colOff>
      <xdr:row>16</xdr:row>
      <xdr:rowOff>77302</xdr:rowOff>
    </xdr:from>
    <xdr:to>
      <xdr:col>5</xdr:col>
      <xdr:colOff>1613647</xdr:colOff>
      <xdr:row>20</xdr:row>
      <xdr:rowOff>100853</xdr:rowOff>
    </xdr:to>
    <xdr:cxnSp macro="">
      <xdr:nvCxnSpPr>
        <xdr:cNvPr id="8" name="Rechte verbindingslijn met pijl 7">
          <a:extLst>
            <a:ext uri="{FF2B5EF4-FFF2-40B4-BE49-F238E27FC236}">
              <a16:creationId xmlns:a16="http://schemas.microsoft.com/office/drawing/2014/main" id="{D2925DEC-6294-4F73-929F-7D282257933D}"/>
            </a:ext>
          </a:extLst>
        </xdr:cNvPr>
        <xdr:cNvCxnSpPr/>
      </xdr:nvCxnSpPr>
      <xdr:spPr>
        <a:xfrm>
          <a:off x="5829146" y="2654655"/>
          <a:ext cx="1589148" cy="65108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7948</xdr:colOff>
      <xdr:row>23</xdr:row>
      <xdr:rowOff>44824</xdr:rowOff>
    </xdr:from>
    <xdr:to>
      <xdr:col>9</xdr:col>
      <xdr:colOff>549088</xdr:colOff>
      <xdr:row>26</xdr:row>
      <xdr:rowOff>86139</xdr:rowOff>
    </xdr:to>
    <xdr:cxnSp macro="">
      <xdr:nvCxnSpPr>
        <xdr:cNvPr id="9" name="Rechte verbindingslijn met pijl 8">
          <a:extLst>
            <a:ext uri="{FF2B5EF4-FFF2-40B4-BE49-F238E27FC236}">
              <a16:creationId xmlns:a16="http://schemas.microsoft.com/office/drawing/2014/main" id="{9B760D0B-5F8A-4162-AD31-20D9E2D9FFFC}"/>
            </a:ext>
          </a:extLst>
        </xdr:cNvPr>
        <xdr:cNvCxnSpPr/>
      </xdr:nvCxnSpPr>
      <xdr:spPr>
        <a:xfrm flipV="1">
          <a:off x="5812595" y="3720353"/>
          <a:ext cx="5258817" cy="51196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1447713</xdr:colOff>
      <xdr:row>15</xdr:row>
      <xdr:rowOff>127842</xdr:rowOff>
    </xdr:from>
    <xdr:to>
      <xdr:col>11</xdr:col>
      <xdr:colOff>1448170</xdr:colOff>
      <xdr:row>19</xdr:row>
      <xdr:rowOff>40313</xdr:rowOff>
    </xdr:to>
    <xdr:cxnSp macro="">
      <xdr:nvCxnSpPr>
        <xdr:cNvPr id="13" name="Rechte verbindingslijn met pijl 12">
          <a:extLst>
            <a:ext uri="{FF2B5EF4-FFF2-40B4-BE49-F238E27FC236}">
              <a16:creationId xmlns:a16="http://schemas.microsoft.com/office/drawing/2014/main" id="{52E4E05E-4A3E-4761-A31C-20FB4A8553F3}"/>
            </a:ext>
          </a:extLst>
        </xdr:cNvPr>
        <xdr:cNvCxnSpPr/>
      </xdr:nvCxnSpPr>
      <xdr:spPr>
        <a:xfrm flipH="1">
          <a:off x="12772938" y="2623392"/>
          <a:ext cx="457" cy="56017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6724</xdr:colOff>
      <xdr:row>15</xdr:row>
      <xdr:rowOff>112058</xdr:rowOff>
    </xdr:from>
    <xdr:to>
      <xdr:col>11</xdr:col>
      <xdr:colOff>1445559</xdr:colOff>
      <xdr:row>15</xdr:row>
      <xdr:rowOff>126110</xdr:rowOff>
    </xdr:to>
    <xdr:cxnSp macro="">
      <xdr:nvCxnSpPr>
        <xdr:cNvPr id="14" name="Rechte verbindingslijn 13">
          <a:extLst>
            <a:ext uri="{FF2B5EF4-FFF2-40B4-BE49-F238E27FC236}">
              <a16:creationId xmlns:a16="http://schemas.microsoft.com/office/drawing/2014/main" id="{8CA7F4EF-F457-4CD0-A447-F2E8B52DBF37}"/>
            </a:ext>
          </a:extLst>
        </xdr:cNvPr>
        <xdr:cNvCxnSpPr/>
      </xdr:nvCxnSpPr>
      <xdr:spPr>
        <a:xfrm flipV="1">
          <a:off x="5816974" y="2607608"/>
          <a:ext cx="6953810" cy="1405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Regulering.energie@acm.nl" TargetMode="External"/></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hyperlink" Target="https://www.acm.nl/sites/default/files/documents/2019-01/herstel-bijlage-2-uitwerking-van-de-methode-voor-de-wacc.pdf" TargetMode="External"/><Relationship Id="rId2" Type="http://schemas.openxmlformats.org/officeDocument/2006/relationships/hyperlink" Target="https://www.acm.nl/nl/publicaties/publicatie/16199/WACC-methode-bij-de-methodebesluiten-2017-2021" TargetMode="External"/><Relationship Id="rId1" Type="http://schemas.openxmlformats.org/officeDocument/2006/relationships/hyperlink" Target="https://www.acm.nl/nl/publicaties/publicatie/12039/Bijlage-2-WACC-methode-bij-methodebesluiten-2014-2016"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CC8D9"/>
  </sheetPr>
  <dimension ref="B2:D56"/>
  <sheetViews>
    <sheetView showGridLines="0" tabSelected="1" zoomScale="85" zoomScaleNormal="85" workbookViewId="0">
      <pane ySplit="3" topLeftCell="A4" activePane="bottomLeft" state="frozen"/>
      <selection activeCell="O39" sqref="O39"/>
      <selection pane="bottomLeft" activeCell="A4" sqref="A4"/>
    </sheetView>
  </sheetViews>
  <sheetFormatPr defaultRowHeight="12.75" x14ac:dyDescent="0.2"/>
  <cols>
    <col min="1" max="1" width="5.7109375" style="2" customWidth="1"/>
    <col min="2" max="2" width="43.7109375" style="2" customWidth="1"/>
    <col min="3" max="3" width="91.85546875" style="2" customWidth="1"/>
    <col min="4" max="4" width="5.7109375" style="2" customWidth="1"/>
    <col min="5" max="16384" width="9.140625" style="2"/>
  </cols>
  <sheetData>
    <row r="2" spans="2:3" s="6" customFormat="1" ht="18" x14ac:dyDescent="0.2">
      <c r="B2" s="6" t="s">
        <v>207</v>
      </c>
    </row>
    <row r="6" spans="2:3" x14ac:dyDescent="0.2">
      <c r="B6" s="18"/>
    </row>
    <row r="13" spans="2:3" s="7" customFormat="1" x14ac:dyDescent="0.2">
      <c r="B13" s="7" t="s">
        <v>3</v>
      </c>
    </row>
    <row r="14" spans="2:3" s="8" customFormat="1" x14ac:dyDescent="0.2"/>
    <row r="15" spans="2:3" x14ac:dyDescent="0.2">
      <c r="B15" s="32" t="s">
        <v>4</v>
      </c>
      <c r="C15" s="9" t="s">
        <v>217</v>
      </c>
    </row>
    <row r="16" spans="2:3" x14ac:dyDescent="0.2">
      <c r="B16" s="32" t="s">
        <v>5</v>
      </c>
      <c r="C16" s="9" t="s">
        <v>207</v>
      </c>
    </row>
    <row r="17" spans="2:3" x14ac:dyDescent="0.2">
      <c r="B17" s="32" t="s">
        <v>6</v>
      </c>
      <c r="C17" s="9" t="s">
        <v>208</v>
      </c>
    </row>
    <row r="18" spans="2:3" x14ac:dyDescent="0.2">
      <c r="B18" s="32" t="s">
        <v>7</v>
      </c>
      <c r="C18" s="9" t="s">
        <v>218</v>
      </c>
    </row>
    <row r="19" spans="2:3" x14ac:dyDescent="0.2">
      <c r="B19" s="32" t="s">
        <v>8</v>
      </c>
      <c r="C19" s="9" t="s">
        <v>208</v>
      </c>
    </row>
    <row r="20" spans="2:3" x14ac:dyDescent="0.2">
      <c r="B20" s="32" t="s">
        <v>9</v>
      </c>
      <c r="C20" s="9" t="s">
        <v>208</v>
      </c>
    </row>
    <row r="21" spans="2:3" x14ac:dyDescent="0.2">
      <c r="B21" s="32" t="s">
        <v>10</v>
      </c>
      <c r="C21" s="9" t="s">
        <v>222</v>
      </c>
    </row>
    <row r="22" spans="2:3" x14ac:dyDescent="0.2">
      <c r="B22" s="32" t="s">
        <v>11</v>
      </c>
      <c r="C22" s="9" t="s">
        <v>208</v>
      </c>
    </row>
    <row r="27" spans="2:3" s="7" customFormat="1" x14ac:dyDescent="0.2">
      <c r="B27" s="7" t="s">
        <v>12</v>
      </c>
    </row>
    <row r="29" spans="2:3" x14ac:dyDescent="0.2">
      <c r="B29" s="9" t="s">
        <v>210</v>
      </c>
      <c r="C29" s="9" t="s">
        <v>249</v>
      </c>
    </row>
    <row r="30" spans="2:3" x14ac:dyDescent="0.2">
      <c r="B30" s="9" t="s">
        <v>211</v>
      </c>
      <c r="C30" s="9" t="s">
        <v>249</v>
      </c>
    </row>
    <row r="31" spans="2:3" ht="25.5" x14ac:dyDescent="0.2">
      <c r="B31" s="9" t="s">
        <v>212</v>
      </c>
      <c r="C31" s="9" t="s">
        <v>249</v>
      </c>
    </row>
    <row r="32" spans="2:3" x14ac:dyDescent="0.2">
      <c r="B32" s="9" t="s">
        <v>213</v>
      </c>
      <c r="C32" s="9"/>
    </row>
    <row r="33" spans="2:4" x14ac:dyDescent="0.2">
      <c r="B33" s="9" t="s">
        <v>214</v>
      </c>
      <c r="C33" s="9" t="s">
        <v>208</v>
      </c>
    </row>
    <row r="34" spans="2:4" x14ac:dyDescent="0.2">
      <c r="B34" s="9" t="s">
        <v>11</v>
      </c>
      <c r="C34" s="9" t="s">
        <v>208</v>
      </c>
    </row>
    <row r="36" spans="2:4" x14ac:dyDescent="0.2">
      <c r="B36" s="70" t="s">
        <v>13</v>
      </c>
      <c r="C36" s="70"/>
      <c r="D36" s="4"/>
    </row>
    <row r="37" spans="2:4" x14ac:dyDescent="0.2">
      <c r="B37" s="37"/>
      <c r="C37" s="37"/>
      <c r="D37" s="4"/>
    </row>
    <row r="39" spans="2:4" s="7" customFormat="1" x14ac:dyDescent="0.2">
      <c r="B39" s="7" t="s">
        <v>14</v>
      </c>
    </row>
    <row r="41" spans="2:4" x14ac:dyDescent="0.2">
      <c r="B41" s="66" t="s">
        <v>209</v>
      </c>
    </row>
    <row r="42" spans="2:4" x14ac:dyDescent="0.2">
      <c r="B42" s="4"/>
    </row>
    <row r="43" spans="2:4" x14ac:dyDescent="0.2">
      <c r="B43" s="4"/>
    </row>
    <row r="55" spans="2:2" x14ac:dyDescent="0.2">
      <c r="B55" s="3"/>
    </row>
    <row r="56" spans="2:2" x14ac:dyDescent="0.2">
      <c r="B56" s="22"/>
    </row>
  </sheetData>
  <mergeCells count="1">
    <mergeCell ref="B36:C36"/>
  </mergeCells>
  <hyperlinks>
    <hyperlink ref="B41" r:id="rId1" xr:uid="{1A3FF17A-B77B-48DB-B32A-4A1AB34D1095}"/>
  </hyperlinks>
  <pageMargins left="0.75" right="0.75" top="1" bottom="1" header="0.5" footer="0.5"/>
  <pageSetup paperSize="9" orientation="portrait" r:id="rId2"/>
  <headerFooter alignWithMargins="0"/>
  <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CC"/>
  </sheetPr>
  <dimension ref="B2:Q79"/>
  <sheetViews>
    <sheetView showGridLines="0" zoomScale="85" zoomScaleNormal="85" workbookViewId="0">
      <pane xSplit="6" ySplit="11" topLeftCell="G12" activePane="bottomRight" state="frozen"/>
      <selection activeCell="B6" sqref="B6"/>
      <selection pane="topRight" activeCell="B6" sqref="B6"/>
      <selection pane="bottomLeft" activeCell="B6" sqref="B6"/>
      <selection pane="bottomRight" activeCell="G12" sqref="G12"/>
    </sheetView>
  </sheetViews>
  <sheetFormatPr defaultRowHeight="12.75" x14ac:dyDescent="0.2"/>
  <cols>
    <col min="1" max="1" width="5.7109375" style="2" customWidth="1"/>
    <col min="2" max="2" width="41.42578125" style="2" customWidth="1"/>
    <col min="3" max="5" width="5.7109375" style="2" customWidth="1"/>
    <col min="6" max="6" width="13.7109375" style="2" customWidth="1"/>
    <col min="7" max="7" width="2.7109375" style="2" customWidth="1"/>
    <col min="8" max="8" width="13.7109375" style="2" customWidth="1"/>
    <col min="9" max="9" width="2.7109375" style="2" customWidth="1"/>
    <col min="10" max="10" width="13.7109375" style="2" customWidth="1"/>
    <col min="11" max="11" width="2.7109375" style="2" customWidth="1"/>
    <col min="12" max="16" width="15" style="2" bestFit="1" customWidth="1"/>
    <col min="17" max="17" width="15" style="2" customWidth="1"/>
    <col min="18" max="29" width="13.7109375" style="2" customWidth="1"/>
    <col min="30" max="16384" width="9.140625" style="2"/>
  </cols>
  <sheetData>
    <row r="2" spans="2:17" s="14" customFormat="1" ht="18" x14ac:dyDescent="0.2">
      <c r="B2" s="14" t="s">
        <v>105</v>
      </c>
    </row>
    <row r="4" spans="2:17" x14ac:dyDescent="0.2">
      <c r="B4" s="21" t="s">
        <v>80</v>
      </c>
      <c r="C4" s="1"/>
      <c r="D4" s="1"/>
    </row>
    <row r="5" spans="2:17" x14ac:dyDescent="0.2">
      <c r="B5" s="18" t="s">
        <v>158</v>
      </c>
      <c r="C5" s="18"/>
      <c r="D5" s="18"/>
      <c r="H5" s="15"/>
    </row>
    <row r="6" spans="2:17" x14ac:dyDescent="0.2">
      <c r="B6" s="18"/>
      <c r="C6" s="18"/>
      <c r="D6" s="18"/>
      <c r="H6" s="15"/>
    </row>
    <row r="7" spans="2:17" x14ac:dyDescent="0.2">
      <c r="B7" s="22" t="s">
        <v>63</v>
      </c>
      <c r="C7" s="18"/>
      <c r="D7" s="18"/>
      <c r="H7" s="15"/>
    </row>
    <row r="8" spans="2:17" x14ac:dyDescent="0.2">
      <c r="B8" s="3" t="s">
        <v>139</v>
      </c>
      <c r="C8" s="18"/>
      <c r="D8" s="18"/>
    </row>
    <row r="10" spans="2:17" s="7" customFormat="1" x14ac:dyDescent="0.2">
      <c r="B10" s="7" t="s">
        <v>64</v>
      </c>
      <c r="F10" s="7" t="s">
        <v>65</v>
      </c>
      <c r="H10" s="7" t="s">
        <v>66</v>
      </c>
      <c r="J10" s="7" t="s">
        <v>67</v>
      </c>
      <c r="L10" s="7" t="s">
        <v>96</v>
      </c>
      <c r="M10" s="7" t="s">
        <v>97</v>
      </c>
      <c r="N10" s="7" t="s">
        <v>98</v>
      </c>
      <c r="O10" s="7" t="s">
        <v>99</v>
      </c>
      <c r="P10" s="7" t="s">
        <v>148</v>
      </c>
      <c r="Q10" s="7" t="s">
        <v>198</v>
      </c>
    </row>
    <row r="13" spans="2:17" s="7" customFormat="1" x14ac:dyDescent="0.2">
      <c r="B13" s="7" t="s">
        <v>81</v>
      </c>
    </row>
    <row r="15" spans="2:17" x14ac:dyDescent="0.2">
      <c r="B15" s="2" t="s">
        <v>87</v>
      </c>
      <c r="F15" s="2" t="s">
        <v>118</v>
      </c>
      <c r="H15" s="39">
        <f>'2) Parameters'!H41</f>
        <v>4.5544554455445585E-2</v>
      </c>
    </row>
    <row r="16" spans="2:17" x14ac:dyDescent="0.2">
      <c r="B16" s="2" t="s">
        <v>88</v>
      </c>
      <c r="F16" s="2" t="s">
        <v>118</v>
      </c>
      <c r="H16" s="39">
        <f>'2) Parameters'!H42</f>
        <v>4.6357128273306049E-2</v>
      </c>
    </row>
    <row r="17" spans="2:17" x14ac:dyDescent="0.2">
      <c r="B17" s="2" t="s">
        <v>89</v>
      </c>
      <c r="F17" s="2" t="s">
        <v>118</v>
      </c>
      <c r="H17" s="39">
        <f>'2) Parameters'!H43</f>
        <v>4.415122422106528E-2</v>
      </c>
    </row>
    <row r="18" spans="2:17" x14ac:dyDescent="0.2">
      <c r="B18" s="2" t="s">
        <v>90</v>
      </c>
      <c r="F18" s="2" t="s">
        <v>118</v>
      </c>
      <c r="H18" s="39">
        <f>'2) Parameters'!H44</f>
        <v>4.1945320168824511E-2</v>
      </c>
    </row>
    <row r="19" spans="2:17" x14ac:dyDescent="0.2">
      <c r="B19" s="2" t="s">
        <v>150</v>
      </c>
      <c r="F19" s="2" t="s">
        <v>118</v>
      </c>
      <c r="H19" s="39">
        <f>'2) Parameters'!H45</f>
        <v>3.9739416116583742E-2</v>
      </c>
    </row>
    <row r="20" spans="2:17" x14ac:dyDescent="0.2">
      <c r="B20" s="2" t="s">
        <v>197</v>
      </c>
      <c r="F20" s="2" t="s">
        <v>118</v>
      </c>
      <c r="H20" s="39">
        <f>'2) Parameters'!H46</f>
        <v>3.7533512064342973E-2</v>
      </c>
    </row>
    <row r="21" spans="2:17" x14ac:dyDescent="0.2">
      <c r="B21" s="21"/>
    </row>
    <row r="22" spans="2:17" x14ac:dyDescent="0.2">
      <c r="B22" s="2" t="s">
        <v>94</v>
      </c>
      <c r="F22" s="2" t="s">
        <v>116</v>
      </c>
      <c r="L22" s="33">
        <f>'3) GAW'!L25</f>
        <v>527208421.75877297</v>
      </c>
      <c r="M22" s="33">
        <f>'3) GAW'!M25</f>
        <v>522532320.6550535</v>
      </c>
      <c r="N22" s="33">
        <f>'3) GAW'!N25</f>
        <v>538297200.82372594</v>
      </c>
      <c r="O22" s="33">
        <f>'3) GAW'!O25</f>
        <v>557348345.90680265</v>
      </c>
      <c r="P22" s="33">
        <f>'3) GAW'!P25</f>
        <v>581487484.68463004</v>
      </c>
      <c r="Q22" s="33">
        <f>'3) GAW'!Q25</f>
        <v>611500385.51913202</v>
      </c>
    </row>
    <row r="23" spans="2:17" x14ac:dyDescent="0.2">
      <c r="B23" s="2" t="s">
        <v>95</v>
      </c>
      <c r="F23" s="2" t="s">
        <v>116</v>
      </c>
      <c r="L23" s="33">
        <f>'3) GAW'!L26</f>
        <v>10161155348.035576</v>
      </c>
      <c r="M23" s="33">
        <f>'3) GAW'!M26</f>
        <v>10253818758.932293</v>
      </c>
      <c r="N23" s="33">
        <f>'3) GAW'!N26</f>
        <v>10454375309.511566</v>
      </c>
      <c r="O23" s="33">
        <f>'3) GAW'!O26</f>
        <v>10808761342.492493</v>
      </c>
      <c r="P23" s="33">
        <f>'3) GAW'!P26</f>
        <v>11363819117.179329</v>
      </c>
      <c r="Q23" s="33">
        <f>'3) GAW'!Q26</f>
        <v>12007920636.737396</v>
      </c>
    </row>
    <row r="25" spans="2:17" x14ac:dyDescent="0.2">
      <c r="B25" s="2" t="s">
        <v>186</v>
      </c>
      <c r="F25" s="2" t="s">
        <v>116</v>
      </c>
      <c r="L25" s="36"/>
      <c r="M25" s="36"/>
      <c r="N25" s="33">
        <f>'3) GAW'!N22</f>
        <v>1685064.4052628432</v>
      </c>
      <c r="O25" s="33">
        <f>'3) GAW'!O22</f>
        <v>1367347.2508526316</v>
      </c>
      <c r="P25" s="33">
        <f>'3) GAW'!P22</f>
        <v>0</v>
      </c>
      <c r="Q25" s="33">
        <f>'3) GAW'!Q22</f>
        <v>0</v>
      </c>
    </row>
    <row r="26" spans="2:17" x14ac:dyDescent="0.2">
      <c r="B26" s="2" t="s">
        <v>187</v>
      </c>
      <c r="F26" s="2" t="s">
        <v>116</v>
      </c>
      <c r="L26" s="36"/>
      <c r="M26" s="36"/>
      <c r="N26" s="33">
        <f>'3) GAW'!N23</f>
        <v>1359462.3691118092</v>
      </c>
      <c r="O26" s="33">
        <f>'3) GAW'!O23</f>
        <v>0</v>
      </c>
      <c r="P26" s="33">
        <f>'3) GAW'!P23</f>
        <v>0</v>
      </c>
      <c r="Q26" s="33">
        <f>'3) GAW'!Q23</f>
        <v>0</v>
      </c>
    </row>
    <row r="28" spans="2:17" x14ac:dyDescent="0.2">
      <c r="B28" s="3" t="s">
        <v>223</v>
      </c>
    </row>
    <row r="29" spans="2:17" x14ac:dyDescent="0.2">
      <c r="B29" s="2" t="s">
        <v>91</v>
      </c>
      <c r="F29" s="2" t="s">
        <v>116</v>
      </c>
      <c r="L29" s="33">
        <f>'3) GAW'!L29</f>
        <v>12601190.357499994</v>
      </c>
      <c r="M29" s="33">
        <f>'3) GAW'!M29</f>
        <v>12633312.557518186</v>
      </c>
      <c r="N29" s="33">
        <f>'3) GAW'!N29</f>
        <v>12410754.951348918</v>
      </c>
      <c r="O29" s="33">
        <f>'3) GAW'!O29</f>
        <v>12972698.127070708</v>
      </c>
      <c r="P29" s="33">
        <f>'3) GAW'!P29</f>
        <v>14276162.95944592</v>
      </c>
      <c r="Q29" s="33">
        <f>'3) GAW'!Q29</f>
        <v>15747123.070000004</v>
      </c>
    </row>
    <row r="30" spans="2:17" x14ac:dyDescent="0.2">
      <c r="B30" s="2" t="s">
        <v>92</v>
      </c>
      <c r="F30" s="2" t="s">
        <v>116</v>
      </c>
      <c r="L30" s="33">
        <f>'3) GAW'!L30</f>
        <v>3317823.803205627</v>
      </c>
      <c r="M30" s="33">
        <f>'3) GAW'!M30</f>
        <v>3610425.1827898095</v>
      </c>
      <c r="N30" s="33">
        <f>'3) GAW'!N30</f>
        <v>3733724.3376423875</v>
      </c>
      <c r="O30" s="33">
        <f>'3) GAW'!O30</f>
        <v>3752644.2792296978</v>
      </c>
      <c r="P30" s="33">
        <f>'3) GAW'!P30</f>
        <v>4147086.2763</v>
      </c>
      <c r="Q30" s="33">
        <f>'3) GAW'!Q30</f>
        <v>4567348.6978643145</v>
      </c>
    </row>
    <row r="31" spans="2:17" x14ac:dyDescent="0.2">
      <c r="B31" s="2" t="s">
        <v>93</v>
      </c>
      <c r="F31" s="2" t="s">
        <v>116</v>
      </c>
      <c r="L31" s="33">
        <f>'3) GAW'!L31</f>
        <v>0</v>
      </c>
      <c r="M31" s="33">
        <f>'3) GAW'!M31</f>
        <v>10453.379999999999</v>
      </c>
      <c r="N31" s="33">
        <f>'3) GAW'!N31</f>
        <v>213154.5385</v>
      </c>
      <c r="O31" s="33">
        <f>'3) GAW'!O31</f>
        <v>7063.13</v>
      </c>
      <c r="P31" s="33">
        <f>'3) GAW'!P31</f>
        <v>118278.04000000001</v>
      </c>
      <c r="Q31" s="33">
        <f>'3) GAW'!Q31</f>
        <v>25160</v>
      </c>
    </row>
    <row r="33" spans="2:17" s="7" customFormat="1" x14ac:dyDescent="0.2">
      <c r="B33" s="7" t="s">
        <v>104</v>
      </c>
    </row>
    <row r="35" spans="2:17" x14ac:dyDescent="0.2">
      <c r="B35" s="2" t="s">
        <v>100</v>
      </c>
      <c r="F35" s="2" t="s">
        <v>118</v>
      </c>
      <c r="L35" s="40">
        <f>AVERAGE($H15:$H16)</f>
        <v>4.5950841364375813E-2</v>
      </c>
      <c r="M35" s="40">
        <f>AVERAGE($H15:$H16)</f>
        <v>4.5950841364375813E-2</v>
      </c>
      <c r="N35" s="36"/>
      <c r="O35" s="36"/>
      <c r="P35" s="36"/>
      <c r="Q35" s="36"/>
    </row>
    <row r="36" spans="2:17" x14ac:dyDescent="0.2">
      <c r="B36" s="2" t="s">
        <v>101</v>
      </c>
      <c r="F36" s="2" t="s">
        <v>118</v>
      </c>
      <c r="L36" s="36"/>
      <c r="M36" s="40">
        <f>AVERAGE($H16:$H17)</f>
        <v>4.5254176247185668E-2</v>
      </c>
      <c r="N36" s="40">
        <f>AVERAGE($H16:$H17)</f>
        <v>4.5254176247185668E-2</v>
      </c>
      <c r="O36" s="36"/>
      <c r="P36" s="36"/>
      <c r="Q36" s="36"/>
    </row>
    <row r="37" spans="2:17" x14ac:dyDescent="0.2">
      <c r="B37" s="2" t="s">
        <v>102</v>
      </c>
      <c r="F37" s="2" t="s">
        <v>118</v>
      </c>
      <c r="L37" s="36"/>
      <c r="M37" s="36"/>
      <c r="N37" s="40">
        <f>AVERAGE($H17:$H18)</f>
        <v>4.3048272194944892E-2</v>
      </c>
      <c r="O37" s="40">
        <f>AVERAGE($H17:$H18)</f>
        <v>4.3048272194944892E-2</v>
      </c>
      <c r="P37" s="36"/>
      <c r="Q37" s="36"/>
    </row>
    <row r="38" spans="2:17" x14ac:dyDescent="0.2">
      <c r="B38" s="2" t="s">
        <v>193</v>
      </c>
      <c r="F38" s="2" t="s">
        <v>118</v>
      </c>
      <c r="L38" s="36"/>
      <c r="M38" s="36"/>
      <c r="N38" s="36"/>
      <c r="O38" s="40">
        <f>AVERAGE($H18:$H19)</f>
        <v>4.084236814270413E-2</v>
      </c>
      <c r="P38" s="40">
        <f>AVERAGE($H18:$H19)</f>
        <v>4.084236814270413E-2</v>
      </c>
      <c r="Q38" s="36"/>
    </row>
    <row r="39" spans="2:17" x14ac:dyDescent="0.2">
      <c r="B39" s="2" t="s">
        <v>202</v>
      </c>
      <c r="L39" s="36"/>
      <c r="M39" s="36"/>
      <c r="N39" s="36"/>
      <c r="O39" s="36"/>
      <c r="P39" s="40">
        <f>AVERAGE($H19:$H20)</f>
        <v>3.8636464090463354E-2</v>
      </c>
      <c r="Q39" s="40">
        <f>AVERAGE($H19:$H20)</f>
        <v>3.8636464090463354E-2</v>
      </c>
    </row>
    <row r="41" spans="2:17" s="7" customFormat="1" x14ac:dyDescent="0.2">
      <c r="B41" s="7" t="s">
        <v>105</v>
      </c>
    </row>
    <row r="43" spans="2:17" x14ac:dyDescent="0.2">
      <c r="B43" s="21" t="s">
        <v>106</v>
      </c>
    </row>
    <row r="44" spans="2:17" x14ac:dyDescent="0.2">
      <c r="B44" s="2" t="s">
        <v>106</v>
      </c>
      <c r="F44" s="2" t="s">
        <v>116</v>
      </c>
      <c r="L44" s="34">
        <f t="shared" ref="L44:O44" si="0">L29-L30+L31</f>
        <v>9283366.5542943664</v>
      </c>
      <c r="M44" s="34">
        <f t="shared" si="0"/>
        <v>9033340.7547283769</v>
      </c>
      <c r="N44" s="34">
        <f t="shared" si="0"/>
        <v>8890185.1522065289</v>
      </c>
      <c r="O44" s="34">
        <f t="shared" si="0"/>
        <v>9227116.9778410103</v>
      </c>
      <c r="P44" s="34">
        <f>P29-P30+P31</f>
        <v>10247354.723145919</v>
      </c>
      <c r="Q44" s="34">
        <f>Q29-Q30+Q31</f>
        <v>11204934.372135689</v>
      </c>
    </row>
    <row r="46" spans="2:17" x14ac:dyDescent="0.2">
      <c r="B46" s="21" t="s">
        <v>130</v>
      </c>
    </row>
    <row r="47" spans="2:17" x14ac:dyDescent="0.2">
      <c r="B47" s="2" t="s">
        <v>107</v>
      </c>
      <c r="F47" s="2" t="s">
        <v>116</v>
      </c>
      <c r="L47" s="43">
        <f>L$22+L$23*L35-L$44</f>
        <v>984838692.68084025</v>
      </c>
      <c r="M47" s="43">
        <f>M$22+M$23*M35-M$44</f>
        <v>984670579.07108378</v>
      </c>
      <c r="N47" s="44"/>
      <c r="O47" s="44"/>
      <c r="P47" s="44"/>
      <c r="Q47" s="44"/>
    </row>
    <row r="48" spans="2:17" x14ac:dyDescent="0.2">
      <c r="B48" s="2" t="s">
        <v>108</v>
      </c>
      <c r="F48" s="2" t="s">
        <v>116</v>
      </c>
      <c r="L48" s="44"/>
      <c r="M48" s="43">
        <f>M$22+M$23*M36-M$44</f>
        <v>977527101.22374582</v>
      </c>
      <c r="N48" s="43">
        <f>N$22+N$23*N36-N$44</f>
        <v>1002511158.4823821</v>
      </c>
      <c r="O48" s="44"/>
      <c r="P48" s="44"/>
      <c r="Q48" s="44"/>
    </row>
    <row r="49" spans="2:17" x14ac:dyDescent="0.2">
      <c r="B49" s="2" t="s">
        <v>109</v>
      </c>
      <c r="F49" s="2" t="s">
        <v>116</v>
      </c>
      <c r="L49" s="44"/>
      <c r="M49" s="44"/>
      <c r="N49" s="63">
        <f>N$22-N$25+(N$23-N$26)*N37-N$44</f>
        <v>977706222.71211743</v>
      </c>
      <c r="O49" s="63">
        <f>O$22-O$25+(O$23-O$26)*O37-O$44</f>
        <v>1012052382.0399238</v>
      </c>
      <c r="P49" s="44"/>
      <c r="Q49" s="44"/>
    </row>
    <row r="50" spans="2:17" x14ac:dyDescent="0.2">
      <c r="B50" s="2" t="s">
        <v>152</v>
      </c>
      <c r="F50" s="2" t="s">
        <v>116</v>
      </c>
      <c r="L50" s="44"/>
      <c r="M50" s="44"/>
      <c r="N50" s="44"/>
      <c r="O50" s="63">
        <f>O$22-O$25+(O$23-O$26)*O38-O$44</f>
        <v>988209291.59481633</v>
      </c>
      <c r="P50" s="43">
        <f>P$22+P$23*P38-P$44</f>
        <v>1035365413.8524213</v>
      </c>
      <c r="Q50" s="44"/>
    </row>
    <row r="51" spans="2:17" x14ac:dyDescent="0.2">
      <c r="B51" s="2" t="s">
        <v>203</v>
      </c>
      <c r="F51" s="2" t="s">
        <v>116</v>
      </c>
      <c r="L51" s="44"/>
      <c r="M51" s="44"/>
      <c r="N51" s="44"/>
      <c r="O51" s="44"/>
      <c r="P51" s="43">
        <f>P$22+P$23*P39-P$44</f>
        <v>1010297919.2129042</v>
      </c>
      <c r="Q51" s="43">
        <f>Q$22+Q$23*Q39-Q$44</f>
        <v>1064239045.6294346</v>
      </c>
    </row>
    <row r="52" spans="2:17" x14ac:dyDescent="0.2">
      <c r="L52" s="48"/>
      <c r="M52" s="48"/>
      <c r="N52" s="48"/>
      <c r="O52" s="48"/>
      <c r="P52" s="48"/>
      <c r="Q52" s="48"/>
    </row>
    <row r="53" spans="2:17" x14ac:dyDescent="0.2">
      <c r="L53" s="48"/>
      <c r="M53" s="48"/>
      <c r="N53" s="48"/>
      <c r="O53" s="48"/>
      <c r="P53" s="48"/>
      <c r="Q53" s="48"/>
    </row>
    <row r="54" spans="2:17" x14ac:dyDescent="0.2">
      <c r="L54" s="48"/>
      <c r="M54" s="48"/>
      <c r="N54" s="48"/>
      <c r="O54" s="48"/>
      <c r="P54" s="48"/>
      <c r="Q54" s="48"/>
    </row>
    <row r="55" spans="2:17" x14ac:dyDescent="0.2">
      <c r="L55" s="48"/>
      <c r="M55" s="48"/>
      <c r="N55" s="48"/>
      <c r="O55" s="48"/>
      <c r="P55" s="48"/>
      <c r="Q55" s="48"/>
    </row>
    <row r="56" spans="2:17" x14ac:dyDescent="0.2">
      <c r="L56" s="48"/>
      <c r="M56" s="48"/>
      <c r="N56" s="48"/>
      <c r="O56" s="48"/>
      <c r="P56" s="48"/>
      <c r="Q56" s="48"/>
    </row>
    <row r="57" spans="2:17" x14ac:dyDescent="0.2">
      <c r="L57" s="48"/>
      <c r="M57" s="48"/>
      <c r="N57" s="48"/>
      <c r="O57" s="48"/>
      <c r="P57" s="48"/>
      <c r="Q57" s="48"/>
    </row>
    <row r="58" spans="2:17" x14ac:dyDescent="0.2">
      <c r="L58" s="48"/>
      <c r="M58" s="48"/>
      <c r="N58" s="48"/>
      <c r="O58" s="48"/>
      <c r="P58" s="48"/>
      <c r="Q58" s="48"/>
    </row>
    <row r="59" spans="2:17" x14ac:dyDescent="0.2">
      <c r="L59" s="48"/>
      <c r="M59" s="48"/>
      <c r="N59" s="48"/>
      <c r="O59" s="48"/>
      <c r="P59" s="48"/>
      <c r="Q59" s="48"/>
    </row>
    <row r="60" spans="2:17" x14ac:dyDescent="0.2">
      <c r="L60" s="48"/>
      <c r="M60" s="48"/>
      <c r="N60" s="48"/>
      <c r="O60" s="48"/>
      <c r="P60" s="48"/>
      <c r="Q60" s="48"/>
    </row>
    <row r="61" spans="2:17" x14ac:dyDescent="0.2">
      <c r="L61" s="48"/>
      <c r="M61" s="48"/>
      <c r="N61" s="48"/>
      <c r="O61" s="48"/>
      <c r="P61" s="48"/>
      <c r="Q61" s="48"/>
    </row>
    <row r="62" spans="2:17" x14ac:dyDescent="0.2">
      <c r="L62" s="48"/>
      <c r="M62" s="48"/>
      <c r="N62" s="48"/>
      <c r="O62" s="48"/>
      <c r="P62" s="48"/>
      <c r="Q62" s="48"/>
    </row>
    <row r="63" spans="2:17" x14ac:dyDescent="0.2">
      <c r="L63" s="48"/>
      <c r="M63" s="48"/>
      <c r="N63" s="48"/>
      <c r="O63" s="48"/>
      <c r="P63" s="48"/>
      <c r="Q63" s="48"/>
    </row>
    <row r="64" spans="2:17" x14ac:dyDescent="0.2">
      <c r="L64" s="48"/>
      <c r="M64" s="48"/>
      <c r="N64" s="48"/>
      <c r="O64" s="48"/>
      <c r="P64" s="48"/>
      <c r="Q64" s="48"/>
    </row>
    <row r="65" spans="12:17" x14ac:dyDescent="0.2">
      <c r="L65" s="48"/>
      <c r="M65" s="48"/>
      <c r="N65" s="48"/>
      <c r="O65" s="48"/>
      <c r="P65" s="48"/>
      <c r="Q65" s="48"/>
    </row>
    <row r="66" spans="12:17" x14ac:dyDescent="0.2">
      <c r="L66" s="48"/>
      <c r="M66" s="48"/>
      <c r="N66" s="48"/>
      <c r="O66" s="48"/>
      <c r="P66" s="48"/>
      <c r="Q66" s="48"/>
    </row>
    <row r="67" spans="12:17" x14ac:dyDescent="0.2">
      <c r="L67" s="48"/>
      <c r="M67" s="48"/>
      <c r="N67" s="48"/>
      <c r="O67" s="48"/>
      <c r="P67" s="48"/>
      <c r="Q67" s="48"/>
    </row>
    <row r="68" spans="12:17" x14ac:dyDescent="0.2">
      <c r="L68" s="48"/>
      <c r="M68" s="48"/>
      <c r="N68" s="48"/>
      <c r="O68" s="48"/>
      <c r="P68" s="48"/>
      <c r="Q68" s="48"/>
    </row>
    <row r="69" spans="12:17" x14ac:dyDescent="0.2">
      <c r="L69" s="48"/>
      <c r="M69" s="48"/>
      <c r="N69" s="48"/>
      <c r="O69" s="48"/>
      <c r="P69" s="48"/>
      <c r="Q69" s="48"/>
    </row>
    <row r="70" spans="12:17" x14ac:dyDescent="0.2">
      <c r="L70" s="48"/>
      <c r="M70" s="48"/>
      <c r="N70" s="48"/>
      <c r="O70" s="48"/>
      <c r="P70" s="48"/>
      <c r="Q70" s="48"/>
    </row>
    <row r="71" spans="12:17" x14ac:dyDescent="0.2">
      <c r="L71" s="48"/>
      <c r="M71" s="48"/>
      <c r="N71" s="48"/>
      <c r="O71" s="48"/>
      <c r="P71" s="48"/>
      <c r="Q71" s="48"/>
    </row>
    <row r="72" spans="12:17" x14ac:dyDescent="0.2">
      <c r="L72" s="48"/>
      <c r="M72" s="48"/>
      <c r="N72" s="48"/>
      <c r="O72" s="48"/>
      <c r="P72" s="48"/>
      <c r="Q72" s="48"/>
    </row>
    <row r="73" spans="12:17" x14ac:dyDescent="0.2">
      <c r="L73" s="48"/>
      <c r="M73" s="48"/>
      <c r="N73" s="48"/>
      <c r="O73" s="48"/>
      <c r="P73" s="48"/>
      <c r="Q73" s="48"/>
    </row>
    <row r="74" spans="12:17" x14ac:dyDescent="0.2">
      <c r="L74" s="48"/>
      <c r="M74" s="48"/>
      <c r="N74" s="48"/>
      <c r="O74" s="48"/>
      <c r="P74" s="48"/>
      <c r="Q74" s="48"/>
    </row>
    <row r="75" spans="12:17" x14ac:dyDescent="0.2">
      <c r="L75" s="48"/>
      <c r="M75" s="48"/>
      <c r="N75" s="48"/>
      <c r="O75" s="48"/>
      <c r="P75" s="48"/>
      <c r="Q75" s="48"/>
    </row>
    <row r="76" spans="12:17" x14ac:dyDescent="0.2">
      <c r="L76" s="48"/>
      <c r="M76" s="48"/>
      <c r="N76" s="48"/>
      <c r="O76" s="48"/>
      <c r="P76" s="48"/>
      <c r="Q76" s="48"/>
    </row>
    <row r="77" spans="12:17" x14ac:dyDescent="0.2">
      <c r="L77" s="48"/>
      <c r="M77" s="48"/>
      <c r="N77" s="48"/>
      <c r="O77" s="48"/>
      <c r="P77" s="48"/>
      <c r="Q77" s="48"/>
    </row>
    <row r="78" spans="12:17" x14ac:dyDescent="0.2">
      <c r="L78" s="48"/>
      <c r="M78" s="48"/>
      <c r="N78" s="48"/>
      <c r="O78" s="48"/>
      <c r="P78" s="48"/>
      <c r="Q78" s="48"/>
    </row>
    <row r="79" spans="12:17" x14ac:dyDescent="0.2">
      <c r="L79" s="48"/>
      <c r="M79" s="48"/>
      <c r="N79" s="48"/>
      <c r="O79" s="48"/>
      <c r="P79" s="48"/>
      <c r="Q79" s="48"/>
    </row>
  </sheetData>
  <phoneticPr fontId="29" type="noConversion"/>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CC8D9"/>
  </sheetPr>
  <dimension ref="B2:P68"/>
  <sheetViews>
    <sheetView showGridLines="0" zoomScale="85" zoomScaleNormal="85" workbookViewId="0">
      <pane ySplit="3" topLeftCell="A4" activePane="bottomLeft" state="frozen"/>
      <selection activeCell="O39" sqref="O39"/>
      <selection pane="bottomLeft" activeCell="A4" sqref="A4"/>
    </sheetView>
  </sheetViews>
  <sheetFormatPr defaultRowHeight="12.75" x14ac:dyDescent="0.2"/>
  <cols>
    <col min="1" max="1" width="5.7109375" style="2" customWidth="1"/>
    <col min="2" max="2" width="35.28515625" style="2" customWidth="1"/>
    <col min="3" max="3" width="2.7109375" style="2" customWidth="1"/>
    <col min="4" max="4" width="40.7109375" style="2" customWidth="1"/>
    <col min="5" max="5" width="2.7109375" style="2" customWidth="1"/>
    <col min="6" max="6" width="24.7109375" style="2" customWidth="1"/>
    <col min="7" max="7" width="2.7109375" style="2" customWidth="1"/>
    <col min="8" max="8" width="40.7109375" style="2" customWidth="1"/>
    <col min="9" max="9" width="2.7109375" style="2" customWidth="1"/>
    <col min="10" max="10" width="9.140625" style="2"/>
    <col min="11" max="11" width="2.7109375" style="2" customWidth="1"/>
    <col min="12" max="12" width="40.7109375" style="2" customWidth="1"/>
    <col min="13" max="13" width="2.7109375" style="2" customWidth="1"/>
    <col min="14" max="16384" width="9.140625" style="2"/>
  </cols>
  <sheetData>
    <row r="2" spans="2:16" s="6" customFormat="1" ht="18" x14ac:dyDescent="0.2">
      <c r="B2" s="6" t="s">
        <v>15</v>
      </c>
    </row>
    <row r="5" spans="2:16" s="7" customFormat="1" x14ac:dyDescent="0.2">
      <c r="B5" s="7" t="s">
        <v>16</v>
      </c>
    </row>
    <row r="7" spans="2:16" x14ac:dyDescent="0.2">
      <c r="B7" s="2" t="s">
        <v>219</v>
      </c>
    </row>
    <row r="8" spans="2:16" x14ac:dyDescent="0.2">
      <c r="B8" s="2" t="s">
        <v>162</v>
      </c>
      <c r="H8" s="24"/>
    </row>
    <row r="9" spans="2:16" x14ac:dyDescent="0.2">
      <c r="B9" s="2" t="s">
        <v>163</v>
      </c>
      <c r="H9" s="24"/>
    </row>
    <row r="10" spans="2:16" x14ac:dyDescent="0.2">
      <c r="H10" s="24"/>
    </row>
    <row r="12" spans="2:16" s="7" customFormat="1" x14ac:dyDescent="0.2">
      <c r="B12" s="7" t="s">
        <v>17</v>
      </c>
    </row>
    <row r="14" spans="2:16" x14ac:dyDescent="0.2">
      <c r="D14" s="51" t="s">
        <v>159</v>
      </c>
      <c r="H14" s="51" t="s">
        <v>160</v>
      </c>
      <c r="L14" s="1" t="s">
        <v>161</v>
      </c>
      <c r="P14" s="51"/>
    </row>
    <row r="15" spans="2:16" x14ac:dyDescent="0.2">
      <c r="D15" s="51"/>
      <c r="H15" s="51"/>
      <c r="P15" s="51"/>
    </row>
    <row r="16" spans="2:16" x14ac:dyDescent="0.2">
      <c r="C16" s="52"/>
      <c r="D16" s="53"/>
      <c r="E16" s="54"/>
      <c r="P16" s="51"/>
    </row>
    <row r="17" spans="2:16" x14ac:dyDescent="0.2">
      <c r="C17" s="55"/>
      <c r="D17" s="56" t="s">
        <v>167</v>
      </c>
      <c r="E17" s="57"/>
      <c r="P17" s="51"/>
    </row>
    <row r="18" spans="2:16" x14ac:dyDescent="0.2">
      <c r="C18" s="58"/>
      <c r="D18" s="59"/>
      <c r="E18" s="60"/>
      <c r="P18" s="51"/>
    </row>
    <row r="19" spans="2:16" x14ac:dyDescent="0.2">
      <c r="D19" s="51"/>
    </row>
    <row r="20" spans="2:16" x14ac:dyDescent="0.2">
      <c r="D20" s="51"/>
    </row>
    <row r="21" spans="2:16" x14ac:dyDescent="0.2">
      <c r="C21" s="52"/>
      <c r="D21" s="53"/>
      <c r="E21" s="54"/>
      <c r="G21" s="52"/>
      <c r="H21" s="53"/>
      <c r="I21" s="54"/>
      <c r="K21" s="52"/>
      <c r="L21" s="53"/>
      <c r="M21" s="54"/>
    </row>
    <row r="22" spans="2:16" x14ac:dyDescent="0.2">
      <c r="C22" s="55"/>
      <c r="D22" s="56" t="s">
        <v>166</v>
      </c>
      <c r="E22" s="57"/>
      <c r="G22" s="55"/>
      <c r="H22" s="61" t="s">
        <v>165</v>
      </c>
      <c r="I22" s="57"/>
      <c r="K22" s="55"/>
      <c r="L22" s="62" t="s">
        <v>164</v>
      </c>
      <c r="M22" s="57"/>
    </row>
    <row r="23" spans="2:16" x14ac:dyDescent="0.2">
      <c r="C23" s="58"/>
      <c r="D23" s="59"/>
      <c r="E23" s="60"/>
      <c r="G23" s="58"/>
      <c r="H23" s="59"/>
      <c r="I23" s="60"/>
      <c r="K23" s="58"/>
      <c r="L23" s="59"/>
      <c r="M23" s="60"/>
    </row>
    <row r="26" spans="2:16" x14ac:dyDescent="0.2">
      <c r="C26" s="52"/>
      <c r="D26" s="53"/>
      <c r="E26" s="54"/>
    </row>
    <row r="27" spans="2:16" x14ac:dyDescent="0.2">
      <c r="C27" s="55"/>
      <c r="D27" s="56" t="s">
        <v>168</v>
      </c>
      <c r="E27" s="57"/>
    </row>
    <row r="28" spans="2:16" x14ac:dyDescent="0.2">
      <c r="C28" s="58"/>
      <c r="D28" s="59"/>
      <c r="E28" s="60"/>
    </row>
    <row r="32" spans="2:16" s="7" customFormat="1" x14ac:dyDescent="0.2">
      <c r="B32" s="7" t="s">
        <v>18</v>
      </c>
    </row>
    <row r="33" spans="2:7" x14ac:dyDescent="0.2">
      <c r="C33" s="8"/>
    </row>
    <row r="34" spans="2:7" x14ac:dyDescent="0.2">
      <c r="B34" s="21" t="s">
        <v>19</v>
      </c>
      <c r="C34" s="8"/>
      <c r="D34" s="21" t="s">
        <v>20</v>
      </c>
      <c r="F34" s="10"/>
    </row>
    <row r="35" spans="2:7" x14ac:dyDescent="0.2">
      <c r="C35" s="8"/>
    </row>
    <row r="36" spans="2:7" x14ac:dyDescent="0.2">
      <c r="B36" s="27">
        <v>123</v>
      </c>
      <c r="C36" s="8"/>
      <c r="D36" s="18" t="s">
        <v>21</v>
      </c>
    </row>
    <row r="37" spans="2:7" x14ac:dyDescent="0.2">
      <c r="B37" s="33">
        <f>B36</f>
        <v>123</v>
      </c>
      <c r="C37" s="8"/>
      <c r="D37" s="2" t="s">
        <v>22</v>
      </c>
    </row>
    <row r="38" spans="2:7" x14ac:dyDescent="0.2">
      <c r="B38" s="34">
        <f>B37+B36</f>
        <v>246</v>
      </c>
      <c r="C38" s="8"/>
      <c r="D38" s="2" t="s">
        <v>23</v>
      </c>
    </row>
    <row r="39" spans="2:7" x14ac:dyDescent="0.2">
      <c r="B39" s="23">
        <f>B37+B38</f>
        <v>369</v>
      </c>
      <c r="C39" s="8"/>
      <c r="D39" s="18" t="s">
        <v>24</v>
      </c>
      <c r="E39" s="10"/>
      <c r="F39" s="4"/>
    </row>
    <row r="40" spans="2:7" x14ac:dyDescent="0.2">
      <c r="B40" s="36"/>
      <c r="C40" s="8"/>
      <c r="D40" s="18" t="s">
        <v>25</v>
      </c>
      <c r="E40" s="10"/>
    </row>
    <row r="41" spans="2:7" x14ac:dyDescent="0.2">
      <c r="B41" s="8"/>
      <c r="C41" s="8"/>
    </row>
    <row r="42" spans="2:7" x14ac:dyDescent="0.2">
      <c r="B42" s="22" t="s">
        <v>26</v>
      </c>
      <c r="C42" s="8"/>
      <c r="E42" s="20"/>
    </row>
    <row r="43" spans="2:7" x14ac:dyDescent="0.2">
      <c r="B43" s="25">
        <f>B39+16</f>
        <v>385</v>
      </c>
      <c r="C43" s="8"/>
      <c r="D43" s="2" t="s">
        <v>27</v>
      </c>
    </row>
    <row r="44" spans="2:7" x14ac:dyDescent="0.2">
      <c r="B44" s="26">
        <f>B37*PI()</f>
        <v>386.41589639154455</v>
      </c>
      <c r="C44" s="11"/>
      <c r="D44" s="2" t="s">
        <v>28</v>
      </c>
    </row>
    <row r="45" spans="2:7" x14ac:dyDescent="0.2">
      <c r="B45" s="11"/>
      <c r="C45" s="11"/>
    </row>
    <row r="46" spans="2:7" x14ac:dyDescent="0.2">
      <c r="B46" s="22" t="s">
        <v>29</v>
      </c>
      <c r="C46" s="12"/>
    </row>
    <row r="47" spans="2:7" x14ac:dyDescent="0.2">
      <c r="B47" s="30">
        <v>123</v>
      </c>
      <c r="C47" s="12"/>
      <c r="D47" s="18" t="s">
        <v>30</v>
      </c>
      <c r="G47" s="10"/>
    </row>
    <row r="48" spans="2:7" x14ac:dyDescent="0.2">
      <c r="B48" s="28">
        <v>124</v>
      </c>
      <c r="C48" s="12"/>
      <c r="D48" s="18" t="s">
        <v>31</v>
      </c>
    </row>
    <row r="49" spans="2:4" x14ac:dyDescent="0.2">
      <c r="B49" s="29">
        <f>B47-B48</f>
        <v>-1</v>
      </c>
      <c r="C49" s="13"/>
      <c r="D49" s="2" t="s">
        <v>32</v>
      </c>
    </row>
    <row r="52" spans="2:4" x14ac:dyDescent="0.2">
      <c r="B52" s="21" t="s">
        <v>33</v>
      </c>
    </row>
    <row r="53" spans="2:4" x14ac:dyDescent="0.2">
      <c r="B53" s="1"/>
    </row>
    <row r="54" spans="2:4" x14ac:dyDescent="0.2">
      <c r="B54" s="22" t="s">
        <v>34</v>
      </c>
    </row>
    <row r="55" spans="2:4" x14ac:dyDescent="0.2">
      <c r="B55" s="23" t="s">
        <v>35</v>
      </c>
      <c r="C55" s="8"/>
      <c r="D55" s="18" t="s">
        <v>36</v>
      </c>
    </row>
    <row r="56" spans="2:4" x14ac:dyDescent="0.2">
      <c r="B56" s="27" t="s">
        <v>37</v>
      </c>
      <c r="C56" s="8"/>
      <c r="D56" s="18" t="s">
        <v>38</v>
      </c>
    </row>
    <row r="57" spans="2:4" x14ac:dyDescent="0.2">
      <c r="B57" s="34" t="s">
        <v>39</v>
      </c>
      <c r="C57" s="8"/>
      <c r="D57" s="18" t="s">
        <v>40</v>
      </c>
    </row>
    <row r="58" spans="2:4" x14ac:dyDescent="0.2">
      <c r="B58" s="26" t="s">
        <v>39</v>
      </c>
      <c r="C58" s="8"/>
      <c r="D58" s="18" t="s">
        <v>41</v>
      </c>
    </row>
    <row r="59" spans="2:4" x14ac:dyDescent="0.2">
      <c r="C59" s="8"/>
      <c r="D59" s="18"/>
    </row>
    <row r="60" spans="2:4" x14ac:dyDescent="0.2">
      <c r="B60" s="22" t="s">
        <v>42</v>
      </c>
      <c r="C60" s="8"/>
      <c r="D60" s="18"/>
    </row>
    <row r="61" spans="2:4" x14ac:dyDescent="0.2">
      <c r="B61" s="17" t="s">
        <v>43</v>
      </c>
      <c r="C61" s="8"/>
      <c r="D61" s="18" t="s">
        <v>44</v>
      </c>
    </row>
    <row r="62" spans="2:4" x14ac:dyDescent="0.2">
      <c r="B62" s="38" t="s">
        <v>45</v>
      </c>
      <c r="D62" s="18" t="s">
        <v>46</v>
      </c>
    </row>
    <row r="68" spans="2:2" x14ac:dyDescent="0.2">
      <c r="B68" s="22" t="s">
        <v>1</v>
      </c>
    </row>
  </sheetData>
  <pageMargins left="0.75" right="0.75" top="1" bottom="1" header="0.5" footer="0.5"/>
  <pageSetup paperSize="9"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CC8D9"/>
  </sheetPr>
  <dimension ref="B2:G31"/>
  <sheetViews>
    <sheetView showGridLines="0" zoomScale="85" zoomScaleNormal="85" workbookViewId="0">
      <pane ySplit="3" topLeftCell="A4" activePane="bottomLeft" state="frozen"/>
      <selection activeCell="B6" sqref="B6"/>
      <selection pane="bottomLeft" activeCell="A4" sqref="A4"/>
    </sheetView>
  </sheetViews>
  <sheetFormatPr defaultRowHeight="12.75" x14ac:dyDescent="0.2"/>
  <cols>
    <col min="1" max="1" width="5.7109375" style="2" customWidth="1"/>
    <col min="2" max="2" width="7.5703125" style="2" customWidth="1"/>
    <col min="3" max="3" width="35.140625" style="2" customWidth="1"/>
    <col min="4" max="5" width="36.28515625" style="2" customWidth="1"/>
    <col min="6" max="6" width="40.7109375" style="2" customWidth="1"/>
    <col min="7" max="7" width="49.7109375" style="2" customWidth="1"/>
    <col min="8" max="8" width="5.7109375" style="2" customWidth="1"/>
    <col min="9" max="16384" width="9.140625" style="2"/>
  </cols>
  <sheetData>
    <row r="2" spans="2:7" s="6" customFormat="1" ht="18" x14ac:dyDescent="0.2">
      <c r="B2" s="6" t="s">
        <v>47</v>
      </c>
    </row>
    <row r="5" spans="2:7" s="7" customFormat="1" x14ac:dyDescent="0.2">
      <c r="B5" s="7" t="s">
        <v>48</v>
      </c>
    </row>
    <row r="7" spans="2:7" x14ac:dyDescent="0.2">
      <c r="B7" s="22" t="s">
        <v>49</v>
      </c>
    </row>
    <row r="8" spans="2:7" x14ac:dyDescent="0.2">
      <c r="B8" s="22" t="s">
        <v>50</v>
      </c>
    </row>
    <row r="10" spans="2:7" x14ac:dyDescent="0.2">
      <c r="B10" s="16" t="s">
        <v>51</v>
      </c>
      <c r="C10" s="16" t="s">
        <v>52</v>
      </c>
      <c r="D10" s="16" t="s">
        <v>53</v>
      </c>
      <c r="E10" s="16" t="s">
        <v>54</v>
      </c>
      <c r="F10" s="16" t="s">
        <v>55</v>
      </c>
      <c r="G10" s="16" t="s">
        <v>2</v>
      </c>
    </row>
    <row r="11" spans="2:7" x14ac:dyDescent="0.2">
      <c r="B11" s="19"/>
      <c r="C11" s="19" t="s">
        <v>56</v>
      </c>
      <c r="D11" s="19" t="s">
        <v>57</v>
      </c>
      <c r="E11" s="19" t="s">
        <v>58</v>
      </c>
      <c r="F11" s="19" t="s">
        <v>59</v>
      </c>
      <c r="G11" s="19"/>
    </row>
    <row r="12" spans="2:7" x14ac:dyDescent="0.2">
      <c r="B12" s="5">
        <v>1</v>
      </c>
      <c r="C12" s="5" t="s">
        <v>134</v>
      </c>
      <c r="D12" s="5"/>
      <c r="E12" s="5"/>
      <c r="F12" s="5"/>
      <c r="G12" s="5"/>
    </row>
    <row r="13" spans="2:7" x14ac:dyDescent="0.2">
      <c r="B13" s="5">
        <v>2</v>
      </c>
      <c r="C13" s="5" t="s">
        <v>224</v>
      </c>
      <c r="D13" s="5" t="s">
        <v>184</v>
      </c>
      <c r="E13" s="5"/>
      <c r="F13" s="5"/>
      <c r="G13" s="5"/>
    </row>
    <row r="14" spans="2:7" x14ac:dyDescent="0.2">
      <c r="B14" s="5">
        <v>3</v>
      </c>
      <c r="C14" s="5" t="s">
        <v>185</v>
      </c>
      <c r="D14" s="5"/>
      <c r="E14" s="5"/>
      <c r="F14" s="64" t="s">
        <v>188</v>
      </c>
      <c r="G14" s="5"/>
    </row>
    <row r="15" spans="2:7" x14ac:dyDescent="0.2">
      <c r="B15" s="5">
        <v>4</v>
      </c>
      <c r="C15" s="5" t="s">
        <v>189</v>
      </c>
      <c r="D15" s="5"/>
      <c r="E15" s="5"/>
      <c r="F15" s="31" t="s">
        <v>131</v>
      </c>
      <c r="G15" s="5"/>
    </row>
    <row r="16" spans="2:7" x14ac:dyDescent="0.2">
      <c r="B16" s="5">
        <v>5</v>
      </c>
      <c r="C16" s="5" t="s">
        <v>190</v>
      </c>
      <c r="D16" s="5"/>
      <c r="E16" s="5"/>
      <c r="F16" s="64" t="s">
        <v>191</v>
      </c>
      <c r="G16" s="5"/>
    </row>
    <row r="17" spans="2:7" x14ac:dyDescent="0.2">
      <c r="B17" s="5">
        <v>6</v>
      </c>
      <c r="C17" s="5" t="s">
        <v>215</v>
      </c>
      <c r="D17" s="5"/>
      <c r="E17" s="5"/>
      <c r="F17" s="5"/>
      <c r="G17" s="5"/>
    </row>
    <row r="18" spans="2:7" x14ac:dyDescent="0.2">
      <c r="B18" s="5">
        <v>7</v>
      </c>
      <c r="C18" s="5" t="s">
        <v>216</v>
      </c>
      <c r="D18" s="5"/>
      <c r="E18" s="5"/>
      <c r="F18" s="5"/>
      <c r="G18" s="5"/>
    </row>
    <row r="19" spans="2:7" x14ac:dyDescent="0.2">
      <c r="B19" s="5">
        <v>8</v>
      </c>
      <c r="C19" s="5"/>
      <c r="D19" s="5"/>
      <c r="E19" s="5"/>
      <c r="F19" s="5"/>
      <c r="G19" s="5"/>
    </row>
    <row r="22" spans="2:7" s="7" customFormat="1" x14ac:dyDescent="0.2">
      <c r="B22" s="7" t="s">
        <v>60</v>
      </c>
    </row>
    <row r="24" spans="2:7" x14ac:dyDescent="0.2">
      <c r="B24" s="22" t="s">
        <v>61</v>
      </c>
    </row>
    <row r="25" spans="2:7" x14ac:dyDescent="0.2">
      <c r="B25" s="22" t="s">
        <v>62</v>
      </c>
    </row>
    <row r="31" spans="2:7" x14ac:dyDescent="0.2">
      <c r="B31" s="22" t="s">
        <v>1</v>
      </c>
    </row>
  </sheetData>
  <phoneticPr fontId="29" type="noConversion"/>
  <hyperlinks>
    <hyperlink ref="F14" r:id="rId1" xr:uid="{63B96E20-8A28-42A4-9176-446B6A3F176C}"/>
    <hyperlink ref="F16" r:id="rId2" xr:uid="{E2256BCE-D9CB-4D75-AE1F-8E591C56303B}"/>
    <hyperlink ref="F15" r:id="rId3" xr:uid="{7E6345F0-7C75-437C-A7BD-4E87253AB597}"/>
  </hyperlinks>
  <pageMargins left="0.75" right="0.75" top="1" bottom="1" header="0.5" footer="0.5"/>
  <pageSetup paperSize="9" orientation="portrait" r:id="rId4"/>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27A981-C721-44C5-A0A9-8620DDFDF5E9}">
  <sheetPr>
    <tabColor rgb="FFCCFFFF"/>
  </sheetPr>
  <dimension ref="B2:Q105"/>
  <sheetViews>
    <sheetView showGridLines="0" zoomScale="85" zoomScaleNormal="85" workbookViewId="0">
      <pane xSplit="6" ySplit="8" topLeftCell="G9" activePane="bottomRight" state="frozen"/>
      <selection activeCell="B6" sqref="B6"/>
      <selection pane="topRight" activeCell="B6" sqref="B6"/>
      <selection pane="bottomLeft" activeCell="B6" sqref="B6"/>
      <selection pane="bottomRight" activeCell="G9" sqref="G9"/>
    </sheetView>
  </sheetViews>
  <sheetFormatPr defaultRowHeight="12.75" x14ac:dyDescent="0.2"/>
  <cols>
    <col min="1" max="1" width="5.7109375" style="2" customWidth="1"/>
    <col min="2" max="2" width="41.42578125" style="2" customWidth="1"/>
    <col min="3" max="5" width="5.7109375" style="2" customWidth="1"/>
    <col min="6" max="6" width="13.7109375" style="2" customWidth="1"/>
    <col min="7" max="7" width="2.7109375" style="2" customWidth="1"/>
    <col min="8" max="8" width="13.7109375" style="2" customWidth="1"/>
    <col min="9" max="9" width="2.7109375" style="2" customWidth="1"/>
    <col min="10" max="10" width="13.7109375" style="2" customWidth="1"/>
    <col min="11" max="11" width="2.7109375" style="2" customWidth="1"/>
    <col min="12" max="17" width="14" style="2" customWidth="1"/>
    <col min="18" max="29" width="13.7109375" style="2" customWidth="1"/>
    <col min="30" max="16384" width="9.140625" style="2"/>
  </cols>
  <sheetData>
    <row r="2" spans="2:17" s="14" customFormat="1" ht="18" x14ac:dyDescent="0.2">
      <c r="B2" s="14" t="s">
        <v>156</v>
      </c>
    </row>
    <row r="4" spans="2:17" x14ac:dyDescent="0.2">
      <c r="B4" s="21" t="s">
        <v>80</v>
      </c>
      <c r="C4" s="1"/>
      <c r="D4" s="1"/>
    </row>
    <row r="5" spans="2:17" x14ac:dyDescent="0.2">
      <c r="B5" s="2" t="s">
        <v>172</v>
      </c>
      <c r="C5" s="18"/>
      <c r="D5" s="18"/>
      <c r="H5" s="15"/>
    </row>
    <row r="6" spans="2:17" x14ac:dyDescent="0.2">
      <c r="B6" s="18"/>
      <c r="C6" s="18"/>
      <c r="D6" s="18"/>
      <c r="H6" s="15"/>
    </row>
    <row r="7" spans="2:17" s="7" customFormat="1" x14ac:dyDescent="0.2">
      <c r="B7" s="7" t="s">
        <v>64</v>
      </c>
      <c r="F7" s="7" t="s">
        <v>65</v>
      </c>
      <c r="H7" s="7" t="s">
        <v>66</v>
      </c>
      <c r="J7" s="7" t="s">
        <v>67</v>
      </c>
      <c r="L7" s="7" t="s">
        <v>96</v>
      </c>
      <c r="M7" s="7" t="s">
        <v>97</v>
      </c>
      <c r="N7" s="7" t="s">
        <v>98</v>
      </c>
      <c r="O7" s="7" t="s">
        <v>99</v>
      </c>
      <c r="P7" s="7" t="s">
        <v>148</v>
      </c>
      <c r="Q7" s="7" t="s">
        <v>198</v>
      </c>
    </row>
    <row r="10" spans="2:17" s="7" customFormat="1" x14ac:dyDescent="0.2">
      <c r="B10" s="7" t="s">
        <v>81</v>
      </c>
    </row>
    <row r="12" spans="2:17" x14ac:dyDescent="0.2">
      <c r="B12" s="2" t="s">
        <v>84</v>
      </c>
      <c r="F12" s="2" t="s">
        <v>118</v>
      </c>
      <c r="H12" s="39">
        <f>'2) Parameters'!H16</f>
        <v>2E-3</v>
      </c>
    </row>
    <row r="13" spans="2:17" x14ac:dyDescent="0.2">
      <c r="B13" s="2" t="s">
        <v>85</v>
      </c>
      <c r="F13" s="2" t="s">
        <v>118</v>
      </c>
      <c r="H13" s="39">
        <f>'2) Parameters'!H17</f>
        <v>1.4E-2</v>
      </c>
    </row>
    <row r="14" spans="2:17" x14ac:dyDescent="0.2">
      <c r="B14" s="2" t="s">
        <v>86</v>
      </c>
      <c r="F14" s="2" t="s">
        <v>118</v>
      </c>
      <c r="H14" s="39">
        <f>'2) Parameters'!H18</f>
        <v>2.1000000000000001E-2</v>
      </c>
    </row>
    <row r="15" spans="2:17" x14ac:dyDescent="0.2">
      <c r="B15" s="2" t="s">
        <v>155</v>
      </c>
      <c r="F15" s="2" t="s">
        <v>118</v>
      </c>
      <c r="H15" s="39">
        <f>'2) Parameters'!H19</f>
        <v>2.8000000000000001E-2</v>
      </c>
    </row>
    <row r="16" spans="2:17" x14ac:dyDescent="0.2">
      <c r="B16" s="2" t="s">
        <v>196</v>
      </c>
      <c r="F16" s="2" t="s">
        <v>118</v>
      </c>
      <c r="H16" s="39">
        <f>'2) Parameters'!H20</f>
        <v>7.0000000000000001E-3</v>
      </c>
    </row>
    <row r="18" spans="2:17" x14ac:dyDescent="0.2">
      <c r="B18" s="2" t="s">
        <v>110</v>
      </c>
      <c r="F18" s="2" t="s">
        <v>116</v>
      </c>
      <c r="L18" s="33">
        <f>'4) Overige data'!L15</f>
        <v>911305549.99349415</v>
      </c>
      <c r="M18" s="33">
        <f>'4) Overige data'!M15</f>
        <v>963234682.88586998</v>
      </c>
      <c r="N18" s="36"/>
      <c r="O18" s="36"/>
      <c r="P18" s="36"/>
      <c r="Q18" s="36"/>
    </row>
    <row r="19" spans="2:17" x14ac:dyDescent="0.2">
      <c r="B19" s="2" t="s">
        <v>111</v>
      </c>
      <c r="F19" s="2" t="s">
        <v>116</v>
      </c>
      <c r="L19" s="36"/>
      <c r="M19" s="33">
        <f>'4) Overige data'!M16</f>
        <v>963234682.88586998</v>
      </c>
      <c r="N19" s="33">
        <f>'4) Overige data'!N16</f>
        <v>1009971433.9997885</v>
      </c>
      <c r="O19" s="36"/>
      <c r="P19" s="36"/>
      <c r="Q19" s="36"/>
    </row>
    <row r="20" spans="2:17" x14ac:dyDescent="0.2">
      <c r="B20" s="2" t="s">
        <v>112</v>
      </c>
      <c r="F20" s="2" t="s">
        <v>116</v>
      </c>
      <c r="L20" s="36"/>
      <c r="M20" s="36"/>
      <c r="N20" s="33">
        <f>'4) Overige data'!N17</f>
        <v>1009971433.9997885</v>
      </c>
      <c r="O20" s="33">
        <f>'4) Overige data'!O17</f>
        <v>1087441866.6401911</v>
      </c>
      <c r="P20" s="36"/>
      <c r="Q20" s="36"/>
    </row>
    <row r="21" spans="2:17" x14ac:dyDescent="0.2">
      <c r="B21" s="2" t="s">
        <v>147</v>
      </c>
      <c r="F21" s="2" t="s">
        <v>116</v>
      </c>
      <c r="L21" s="36"/>
      <c r="M21" s="36"/>
      <c r="N21" s="36"/>
      <c r="O21" s="33">
        <f>'4) Overige data'!O18</f>
        <v>1087441866.6401911</v>
      </c>
      <c r="P21" s="33">
        <f>'4) Overige data'!P18</f>
        <v>1162233747.3752635</v>
      </c>
      <c r="Q21" s="36"/>
    </row>
    <row r="22" spans="2:17" x14ac:dyDescent="0.2">
      <c r="B22" s="2" t="s">
        <v>199</v>
      </c>
      <c r="F22" s="2" t="s">
        <v>116</v>
      </c>
      <c r="L22" s="36"/>
      <c r="M22" s="36"/>
      <c r="N22" s="36"/>
      <c r="O22" s="36"/>
      <c r="P22" s="33">
        <f>'4) Overige data'!P19</f>
        <v>1162233747.3752635</v>
      </c>
      <c r="Q22" s="33">
        <f>'4) Overige data'!Q19</f>
        <v>1334971582.76948</v>
      </c>
    </row>
    <row r="24" spans="2:17" x14ac:dyDescent="0.2">
      <c r="B24" s="2" t="s">
        <v>144</v>
      </c>
      <c r="F24" s="2" t="s">
        <v>116</v>
      </c>
      <c r="L24" s="33">
        <f>'4) Overige data'!L23</f>
        <v>119461042.48441979</v>
      </c>
      <c r="M24" s="33">
        <f>'4) Overige data'!M23</f>
        <v>105989089.58187632</v>
      </c>
      <c r="N24" s="36"/>
      <c r="O24" s="36"/>
      <c r="P24" s="36"/>
      <c r="Q24" s="36"/>
    </row>
    <row r="25" spans="2:17" x14ac:dyDescent="0.2">
      <c r="B25" s="2" t="s">
        <v>145</v>
      </c>
      <c r="F25" s="2" t="s">
        <v>116</v>
      </c>
      <c r="L25" s="36"/>
      <c r="M25" s="33">
        <f>'4) Overige data'!M24</f>
        <v>105989089.58187632</v>
      </c>
      <c r="N25" s="33">
        <f>'4) Overige data'!N24</f>
        <v>120974767.46933956</v>
      </c>
      <c r="O25" s="36"/>
      <c r="P25" s="36"/>
      <c r="Q25" s="36"/>
    </row>
    <row r="26" spans="2:17" x14ac:dyDescent="0.2">
      <c r="B26" s="2" t="s">
        <v>146</v>
      </c>
      <c r="F26" s="2" t="s">
        <v>116</v>
      </c>
      <c r="L26" s="36"/>
      <c r="M26" s="36"/>
      <c r="N26" s="33">
        <f>'4) Overige data'!N25</f>
        <v>120974767.46933956</v>
      </c>
      <c r="O26" s="33">
        <f>'4) Overige data'!O25</f>
        <v>143195204.31999993</v>
      </c>
      <c r="P26" s="36"/>
      <c r="Q26" s="36"/>
    </row>
    <row r="27" spans="2:17" x14ac:dyDescent="0.2">
      <c r="B27" s="2" t="s">
        <v>149</v>
      </c>
      <c r="F27" s="2" t="s">
        <v>116</v>
      </c>
      <c r="L27" s="36"/>
      <c r="M27" s="36"/>
      <c r="N27" s="36"/>
      <c r="O27" s="33">
        <f>'4) Overige data'!O26</f>
        <v>143195204.31999993</v>
      </c>
      <c r="P27" s="33">
        <f>'4) Overige data'!P26</f>
        <v>162549288.46165749</v>
      </c>
      <c r="Q27" s="36"/>
    </row>
    <row r="28" spans="2:17" x14ac:dyDescent="0.2">
      <c r="B28" s="2" t="s">
        <v>200</v>
      </c>
      <c r="F28" s="2" t="s">
        <v>116</v>
      </c>
      <c r="L28" s="36"/>
      <c r="M28" s="36"/>
      <c r="N28" s="36"/>
      <c r="O28" s="36"/>
      <c r="P28" s="33">
        <f>'4) Overige data'!P27</f>
        <v>162549288.46165749</v>
      </c>
      <c r="Q28" s="33">
        <f>'4) Overige data'!Q27</f>
        <v>169701244.15769491</v>
      </c>
    </row>
    <row r="30" spans="2:17" x14ac:dyDescent="0.2">
      <c r="B30" s="2" t="s">
        <v>107</v>
      </c>
      <c r="F30" s="2" t="s">
        <v>116</v>
      </c>
      <c r="L30" s="33">
        <f>'5) Berekening kapitaalkosten'!L47</f>
        <v>984838692.68084025</v>
      </c>
      <c r="M30" s="33">
        <f>'5) Berekening kapitaalkosten'!M47</f>
        <v>984670579.07108378</v>
      </c>
      <c r="N30" s="36"/>
      <c r="O30" s="36"/>
      <c r="P30" s="36"/>
      <c r="Q30" s="36"/>
    </row>
    <row r="31" spans="2:17" x14ac:dyDescent="0.2">
      <c r="B31" s="2" t="s">
        <v>108</v>
      </c>
      <c r="F31" s="2" t="s">
        <v>116</v>
      </c>
      <c r="L31" s="36"/>
      <c r="M31" s="33">
        <f>'5) Berekening kapitaalkosten'!M48</f>
        <v>977527101.22374582</v>
      </c>
      <c r="N31" s="33">
        <f>'5) Berekening kapitaalkosten'!N48</f>
        <v>1002511158.4823821</v>
      </c>
      <c r="O31" s="36"/>
      <c r="P31" s="36"/>
      <c r="Q31" s="36"/>
    </row>
    <row r="32" spans="2:17" x14ac:dyDescent="0.2">
      <c r="B32" s="2" t="s">
        <v>109</v>
      </c>
      <c r="F32" s="2" t="s">
        <v>116</v>
      </c>
      <c r="L32" s="36"/>
      <c r="M32" s="36"/>
      <c r="N32" s="33">
        <f>'5) Berekening kapitaalkosten'!N49</f>
        <v>977706222.71211743</v>
      </c>
      <c r="O32" s="33">
        <f>'5) Berekening kapitaalkosten'!O49</f>
        <v>1012052382.0399238</v>
      </c>
      <c r="P32" s="36"/>
      <c r="Q32" s="36"/>
    </row>
    <row r="33" spans="2:17" x14ac:dyDescent="0.2">
      <c r="B33" s="2" t="s">
        <v>152</v>
      </c>
      <c r="F33" s="2" t="s">
        <v>116</v>
      </c>
      <c r="L33" s="36"/>
      <c r="M33" s="36"/>
      <c r="N33" s="36"/>
      <c r="O33" s="33">
        <f>'5) Berekening kapitaalkosten'!O50</f>
        <v>988209291.59481633</v>
      </c>
      <c r="P33" s="33">
        <f>'5) Berekening kapitaalkosten'!P50</f>
        <v>1035365413.8524213</v>
      </c>
      <c r="Q33" s="36"/>
    </row>
    <row r="34" spans="2:17" x14ac:dyDescent="0.2">
      <c r="B34" s="2" t="s">
        <v>203</v>
      </c>
      <c r="F34" s="2" t="s">
        <v>116</v>
      </c>
      <c r="L34" s="36"/>
      <c r="M34" s="36"/>
      <c r="N34" s="36"/>
      <c r="O34" s="36"/>
      <c r="P34" s="33">
        <f>'5) Berekening kapitaalkosten'!P51</f>
        <v>1010297919.2129042</v>
      </c>
      <c r="Q34" s="33">
        <f>'5) Berekening kapitaalkosten'!Q51</f>
        <v>1064239045.6294346</v>
      </c>
    </row>
    <row r="36" spans="2:17" x14ac:dyDescent="0.2">
      <c r="B36" s="2" t="s">
        <v>113</v>
      </c>
      <c r="F36" s="2" t="s">
        <v>117</v>
      </c>
      <c r="L36" s="33">
        <f>'4) Overige data'!L31</f>
        <v>2954853157.7470417</v>
      </c>
      <c r="M36" s="33">
        <f>'4) Overige data'!M31</f>
        <v>2962457272.4339261</v>
      </c>
      <c r="N36" s="36"/>
      <c r="O36" s="36"/>
      <c r="P36" s="36"/>
      <c r="Q36" s="36"/>
    </row>
    <row r="37" spans="2:17" x14ac:dyDescent="0.2">
      <c r="B37" s="2" t="s">
        <v>114</v>
      </c>
      <c r="F37" s="2" t="s">
        <v>117</v>
      </c>
      <c r="L37" s="36"/>
      <c r="M37" s="33">
        <f>'4) Overige data'!M32</f>
        <v>2962457272.4339261</v>
      </c>
      <c r="N37" s="33">
        <f>'4) Overige data'!N32</f>
        <v>3008528518.2299428</v>
      </c>
      <c r="O37" s="36"/>
      <c r="P37" s="36"/>
      <c r="Q37" s="36"/>
    </row>
    <row r="38" spans="2:17" x14ac:dyDescent="0.2">
      <c r="B38" s="2" t="s">
        <v>115</v>
      </c>
      <c r="F38" s="2" t="s">
        <v>117</v>
      </c>
      <c r="L38" s="36"/>
      <c r="M38" s="36"/>
      <c r="N38" s="33">
        <f>'4) Overige data'!N33</f>
        <v>3008528518.2299428</v>
      </c>
      <c r="O38" s="33">
        <f>'4) Overige data'!O33</f>
        <v>3053756461.7246323</v>
      </c>
      <c r="P38" s="36"/>
      <c r="Q38" s="36"/>
    </row>
    <row r="39" spans="2:17" x14ac:dyDescent="0.2">
      <c r="B39" s="2" t="s">
        <v>151</v>
      </c>
      <c r="F39" s="2" t="s">
        <v>117</v>
      </c>
      <c r="L39" s="36"/>
      <c r="M39" s="36"/>
      <c r="N39" s="36"/>
      <c r="O39" s="33">
        <f>'4) Overige data'!O34</f>
        <v>3053756461.7246323</v>
      </c>
      <c r="P39" s="33">
        <f>'4) Overige data'!P34</f>
        <v>3071168038.2981572</v>
      </c>
      <c r="Q39" s="36"/>
    </row>
    <row r="40" spans="2:17" x14ac:dyDescent="0.2">
      <c r="B40" s="2" t="s">
        <v>201</v>
      </c>
      <c r="F40" s="2" t="s">
        <v>117</v>
      </c>
      <c r="L40" s="36"/>
      <c r="M40" s="36"/>
      <c r="N40" s="36"/>
      <c r="O40" s="36"/>
      <c r="P40" s="33">
        <f>'4) Overige data'!P35</f>
        <v>3071168038.2981572</v>
      </c>
      <c r="Q40" s="33">
        <f>'4) Overige data'!Q35</f>
        <v>3096701065.7689776</v>
      </c>
    </row>
    <row r="43" spans="2:17" s="7" customFormat="1" x14ac:dyDescent="0.2">
      <c r="B43" s="7" t="s">
        <v>122</v>
      </c>
    </row>
    <row r="45" spans="2:17" x14ac:dyDescent="0.2">
      <c r="B45" s="2" t="s">
        <v>123</v>
      </c>
      <c r="F45" s="2" t="s">
        <v>119</v>
      </c>
      <c r="L45" s="43">
        <f>(L30+L18+L24)*(1+$H12)</f>
        <v>2019636495.7290719</v>
      </c>
      <c r="M45" s="43">
        <f>M18+M24+M30</f>
        <v>2053894351.53883</v>
      </c>
      <c r="N45" s="42"/>
      <c r="O45" s="42"/>
      <c r="P45" s="42"/>
      <c r="Q45" s="42"/>
    </row>
    <row r="46" spans="2:17" x14ac:dyDescent="0.2">
      <c r="B46" s="2" t="s">
        <v>124</v>
      </c>
      <c r="F46" s="2" t="s">
        <v>120</v>
      </c>
      <c r="L46" s="42"/>
      <c r="M46" s="43">
        <f>(M31+M19+M25)*(1+$H13)</f>
        <v>2075405385.923173</v>
      </c>
      <c r="N46" s="43">
        <f>N19+N25+N31</f>
        <v>2133457359.9515102</v>
      </c>
      <c r="O46" s="42"/>
      <c r="P46" s="42"/>
      <c r="Q46" s="42"/>
    </row>
    <row r="47" spans="2:17" x14ac:dyDescent="0.2">
      <c r="B47" s="2" t="s">
        <v>125</v>
      </c>
      <c r="F47" s="2" t="s">
        <v>121</v>
      </c>
      <c r="L47" s="42"/>
      <c r="M47" s="42"/>
      <c r="N47" s="43">
        <f>(N32+N20+N26)*(1+$H14)</f>
        <v>2152934125.0890517</v>
      </c>
      <c r="O47" s="43">
        <f>O20+O26+O32</f>
        <v>2242689453.0001149</v>
      </c>
      <c r="P47" s="42"/>
      <c r="Q47" s="42"/>
    </row>
    <row r="48" spans="2:17" x14ac:dyDescent="0.2">
      <c r="B48" s="2" t="s">
        <v>153</v>
      </c>
      <c r="F48" s="2" t="s">
        <v>154</v>
      </c>
      <c r="L48" s="42"/>
      <c r="M48" s="42"/>
      <c r="N48" s="42"/>
      <c r="O48" s="43">
        <f>(O33+O21+O27)*(1+$H15)</f>
        <v>2280974060.7065473</v>
      </c>
      <c r="P48" s="43">
        <f>P21+P27+P33</f>
        <v>2360148449.6893425</v>
      </c>
      <c r="Q48" s="42"/>
    </row>
    <row r="49" spans="2:17" x14ac:dyDescent="0.2">
      <c r="B49" s="2" t="s">
        <v>204</v>
      </c>
      <c r="F49" s="2" t="s">
        <v>205</v>
      </c>
      <c r="L49" s="42"/>
      <c r="M49" s="42"/>
      <c r="N49" s="42"/>
      <c r="O49" s="42"/>
      <c r="P49" s="43">
        <f>(P34+P22+P28)*(1+$H16)</f>
        <v>2351426521.7351737</v>
      </c>
      <c r="Q49" s="43">
        <f>Q22+Q28+Q34</f>
        <v>2568911872.5566092</v>
      </c>
    </row>
    <row r="51" spans="2:17" s="7" customFormat="1" x14ac:dyDescent="0.2">
      <c r="B51" s="7" t="s">
        <v>126</v>
      </c>
    </row>
    <row r="53" spans="2:17" x14ac:dyDescent="0.2">
      <c r="B53" s="2" t="s">
        <v>127</v>
      </c>
      <c r="F53" s="2" t="s">
        <v>118</v>
      </c>
      <c r="L53" s="42"/>
      <c r="M53" s="40">
        <f>1-(M45/M36)/(L45/L36)</f>
        <v>-1.4352020687201428E-2</v>
      </c>
      <c r="N53" s="40">
        <f>1-(N46/N37)/(M46/M37)</f>
        <v>-1.2229501073723448E-2</v>
      </c>
      <c r="O53" s="40">
        <f>1-(O47/O38)/(N47/N38)</f>
        <v>-2.6261726712915934E-2</v>
      </c>
      <c r="P53" s="40">
        <f>1-(P48/P39)/(O48/O39)</f>
        <v>-2.8844625651797573E-2</v>
      </c>
      <c r="Q53" s="40">
        <f>1-(Q49/Q40)/(P49/P40)</f>
        <v>-8.3482969751491387E-2</v>
      </c>
    </row>
    <row r="55" spans="2:17" x14ac:dyDescent="0.2">
      <c r="B55" s="2" t="s">
        <v>128</v>
      </c>
      <c r="F55" s="2" t="s">
        <v>117</v>
      </c>
      <c r="L55" s="42"/>
      <c r="M55" s="45">
        <f t="shared" ref="M55:Q55" si="0">1+M53</f>
        <v>0.98564797931279857</v>
      </c>
      <c r="N55" s="45">
        <f t="shared" si="0"/>
        <v>0.98777049892627655</v>
      </c>
      <c r="O55" s="45">
        <f t="shared" si="0"/>
        <v>0.97373827328708407</v>
      </c>
      <c r="P55" s="45">
        <f t="shared" si="0"/>
        <v>0.97115537434820243</v>
      </c>
      <c r="Q55" s="45">
        <f t="shared" si="0"/>
        <v>0.91651703024850861</v>
      </c>
    </row>
    <row r="57" spans="2:17" x14ac:dyDescent="0.2">
      <c r="B57" s="2" t="s">
        <v>129</v>
      </c>
      <c r="F57" s="2" t="s">
        <v>118</v>
      </c>
      <c r="H57" s="69">
        <f>GEOMEAN(M55:Q55)-1</f>
        <v>-3.3393131208133475E-2</v>
      </c>
    </row>
    <row r="61" spans="2:17" x14ac:dyDescent="0.2">
      <c r="L61" s="49"/>
      <c r="M61" s="49"/>
      <c r="N61" s="49"/>
      <c r="O61" s="49"/>
      <c r="P61" s="49"/>
      <c r="Q61" s="49"/>
    </row>
    <row r="63" spans="2:17" x14ac:dyDescent="0.2">
      <c r="L63" s="49"/>
      <c r="M63" s="49"/>
      <c r="N63" s="49"/>
      <c r="O63" s="49"/>
      <c r="P63" s="49"/>
      <c r="Q63" s="49"/>
    </row>
    <row r="66" spans="12:17" x14ac:dyDescent="0.2">
      <c r="L66" s="48"/>
      <c r="M66" s="48"/>
      <c r="N66" s="48"/>
      <c r="O66" s="48"/>
      <c r="P66" s="48"/>
      <c r="Q66" s="48"/>
    </row>
    <row r="67" spans="12:17" x14ac:dyDescent="0.2">
      <c r="L67" s="48"/>
      <c r="M67" s="48"/>
      <c r="N67" s="48"/>
      <c r="O67" s="48"/>
      <c r="P67" s="48"/>
      <c r="Q67" s="48"/>
    </row>
    <row r="68" spans="12:17" x14ac:dyDescent="0.2">
      <c r="L68" s="48"/>
      <c r="M68" s="48"/>
      <c r="N68" s="48"/>
      <c r="O68" s="48"/>
      <c r="P68" s="48"/>
      <c r="Q68" s="48"/>
    </row>
    <row r="69" spans="12:17" x14ac:dyDescent="0.2">
      <c r="L69" s="48"/>
      <c r="M69" s="48"/>
      <c r="N69" s="48"/>
      <c r="O69" s="48"/>
      <c r="P69" s="48"/>
      <c r="Q69" s="48"/>
    </row>
    <row r="70" spans="12:17" x14ac:dyDescent="0.2">
      <c r="L70" s="48"/>
      <c r="M70" s="48"/>
      <c r="N70" s="48"/>
      <c r="O70" s="48"/>
      <c r="P70" s="48"/>
      <c r="Q70" s="48"/>
    </row>
    <row r="71" spans="12:17" x14ac:dyDescent="0.2">
      <c r="L71" s="48"/>
      <c r="M71" s="48"/>
      <c r="N71" s="48"/>
      <c r="O71" s="48"/>
      <c r="P71" s="48"/>
      <c r="Q71" s="48"/>
    </row>
    <row r="72" spans="12:17" x14ac:dyDescent="0.2">
      <c r="L72" s="48"/>
      <c r="M72" s="48"/>
      <c r="N72" s="48"/>
      <c r="O72" s="48"/>
      <c r="P72" s="48"/>
      <c r="Q72" s="48"/>
    </row>
    <row r="73" spans="12:17" x14ac:dyDescent="0.2">
      <c r="L73" s="48"/>
      <c r="M73" s="48"/>
      <c r="N73" s="48"/>
      <c r="O73" s="48"/>
      <c r="P73" s="48"/>
      <c r="Q73" s="48"/>
    </row>
    <row r="74" spans="12:17" x14ac:dyDescent="0.2">
      <c r="L74" s="48"/>
      <c r="M74" s="48"/>
      <c r="N74" s="48"/>
      <c r="O74" s="48"/>
      <c r="P74" s="48"/>
      <c r="Q74" s="48"/>
    </row>
    <row r="75" spans="12:17" x14ac:dyDescent="0.2">
      <c r="L75" s="48"/>
      <c r="M75" s="48"/>
      <c r="N75" s="48"/>
      <c r="O75" s="48"/>
      <c r="P75" s="48"/>
      <c r="Q75" s="48"/>
    </row>
    <row r="76" spans="12:17" x14ac:dyDescent="0.2">
      <c r="L76" s="48"/>
      <c r="M76" s="48"/>
      <c r="N76" s="48"/>
      <c r="O76" s="48"/>
      <c r="P76" s="48"/>
      <c r="Q76" s="48"/>
    </row>
    <row r="77" spans="12:17" x14ac:dyDescent="0.2">
      <c r="L77" s="48"/>
      <c r="M77" s="48"/>
      <c r="N77" s="48"/>
      <c r="O77" s="48"/>
      <c r="P77" s="48"/>
      <c r="Q77" s="48"/>
    </row>
    <row r="78" spans="12:17" x14ac:dyDescent="0.2">
      <c r="L78" s="48"/>
      <c r="M78" s="48"/>
      <c r="N78" s="48"/>
      <c r="O78" s="48"/>
      <c r="P78" s="48"/>
      <c r="Q78" s="48"/>
    </row>
    <row r="79" spans="12:17" x14ac:dyDescent="0.2">
      <c r="L79" s="48"/>
      <c r="M79" s="48"/>
      <c r="N79" s="48"/>
      <c r="O79" s="48"/>
      <c r="P79" s="48"/>
      <c r="Q79" s="48"/>
    </row>
    <row r="80" spans="12:17" x14ac:dyDescent="0.2">
      <c r="L80" s="48"/>
      <c r="M80" s="48"/>
      <c r="N80" s="48"/>
      <c r="O80" s="48"/>
      <c r="P80" s="48"/>
      <c r="Q80" s="48"/>
    </row>
    <row r="81" spans="12:17" x14ac:dyDescent="0.2">
      <c r="L81" s="48"/>
      <c r="M81" s="48"/>
      <c r="N81" s="48"/>
      <c r="O81" s="48"/>
      <c r="P81" s="48"/>
      <c r="Q81" s="48"/>
    </row>
    <row r="82" spans="12:17" x14ac:dyDescent="0.2">
      <c r="L82" s="48"/>
      <c r="M82" s="48"/>
      <c r="N82" s="48"/>
      <c r="O82" s="48"/>
      <c r="P82" s="48"/>
      <c r="Q82" s="48"/>
    </row>
    <row r="83" spans="12:17" x14ac:dyDescent="0.2">
      <c r="L83" s="48"/>
      <c r="M83" s="48"/>
      <c r="N83" s="48"/>
      <c r="O83" s="48"/>
      <c r="P83" s="48"/>
      <c r="Q83" s="48"/>
    </row>
    <row r="84" spans="12:17" x14ac:dyDescent="0.2">
      <c r="L84" s="48"/>
      <c r="M84" s="48"/>
      <c r="N84" s="48"/>
      <c r="O84" s="48"/>
      <c r="P84" s="48"/>
      <c r="Q84" s="48"/>
    </row>
    <row r="85" spans="12:17" x14ac:dyDescent="0.2">
      <c r="L85" s="48"/>
      <c r="M85" s="48"/>
      <c r="N85" s="48"/>
      <c r="O85" s="48"/>
      <c r="P85" s="48"/>
      <c r="Q85" s="48"/>
    </row>
    <row r="86" spans="12:17" x14ac:dyDescent="0.2">
      <c r="L86" s="48"/>
      <c r="M86" s="48"/>
      <c r="N86" s="48"/>
      <c r="O86" s="48"/>
      <c r="P86" s="48"/>
      <c r="Q86" s="48"/>
    </row>
    <row r="87" spans="12:17" x14ac:dyDescent="0.2">
      <c r="L87" s="48"/>
      <c r="M87" s="48"/>
      <c r="N87" s="48"/>
      <c r="O87" s="48"/>
      <c r="P87" s="48"/>
      <c r="Q87" s="48"/>
    </row>
    <row r="88" spans="12:17" x14ac:dyDescent="0.2">
      <c r="L88" s="48"/>
      <c r="M88" s="48"/>
      <c r="N88" s="48"/>
      <c r="O88" s="48"/>
      <c r="P88" s="48"/>
      <c r="Q88" s="48"/>
    </row>
    <row r="89" spans="12:17" x14ac:dyDescent="0.2">
      <c r="L89" s="48"/>
      <c r="M89" s="48"/>
      <c r="N89" s="48"/>
      <c r="O89" s="48"/>
      <c r="P89" s="48"/>
      <c r="Q89" s="48"/>
    </row>
    <row r="90" spans="12:17" x14ac:dyDescent="0.2">
      <c r="L90" s="48"/>
      <c r="M90" s="48"/>
      <c r="N90" s="48"/>
      <c r="O90" s="48"/>
      <c r="P90" s="48"/>
      <c r="Q90" s="48"/>
    </row>
    <row r="91" spans="12:17" x14ac:dyDescent="0.2">
      <c r="L91" s="48"/>
      <c r="M91" s="48"/>
      <c r="N91" s="48"/>
      <c r="O91" s="48"/>
      <c r="P91" s="48"/>
      <c r="Q91" s="48"/>
    </row>
    <row r="92" spans="12:17" x14ac:dyDescent="0.2">
      <c r="L92" s="48"/>
      <c r="M92" s="48"/>
      <c r="N92" s="48"/>
      <c r="O92" s="48"/>
      <c r="P92" s="48"/>
      <c r="Q92" s="48"/>
    </row>
    <row r="93" spans="12:17" x14ac:dyDescent="0.2">
      <c r="L93" s="48"/>
      <c r="M93" s="48"/>
      <c r="N93" s="48"/>
      <c r="O93" s="48"/>
      <c r="P93" s="48"/>
      <c r="Q93" s="48"/>
    </row>
    <row r="94" spans="12:17" x14ac:dyDescent="0.2">
      <c r="L94" s="48"/>
      <c r="M94" s="48"/>
      <c r="N94" s="48"/>
      <c r="O94" s="48"/>
      <c r="P94" s="48"/>
      <c r="Q94" s="48"/>
    </row>
    <row r="95" spans="12:17" x14ac:dyDescent="0.2">
      <c r="L95" s="48"/>
      <c r="M95" s="48"/>
      <c r="N95" s="48"/>
      <c r="O95" s="48"/>
      <c r="P95" s="48"/>
      <c r="Q95" s="48"/>
    </row>
    <row r="96" spans="12:17" x14ac:dyDescent="0.2">
      <c r="L96" s="48"/>
      <c r="M96" s="48"/>
      <c r="N96" s="48"/>
      <c r="O96" s="48"/>
      <c r="P96" s="48"/>
      <c r="Q96" s="48"/>
    </row>
    <row r="97" spans="12:17" x14ac:dyDescent="0.2">
      <c r="L97" s="48"/>
      <c r="M97" s="48"/>
      <c r="N97" s="48"/>
      <c r="O97" s="48"/>
      <c r="P97" s="48"/>
      <c r="Q97" s="48"/>
    </row>
    <row r="98" spans="12:17" x14ac:dyDescent="0.2">
      <c r="L98" s="48"/>
      <c r="M98" s="48"/>
      <c r="N98" s="48"/>
      <c r="O98" s="48"/>
      <c r="P98" s="48"/>
      <c r="Q98" s="48"/>
    </row>
    <row r="99" spans="12:17" x14ac:dyDescent="0.2">
      <c r="L99" s="48"/>
      <c r="M99" s="48"/>
      <c r="N99" s="48"/>
      <c r="O99" s="48"/>
      <c r="P99" s="48"/>
      <c r="Q99" s="48"/>
    </row>
    <row r="100" spans="12:17" x14ac:dyDescent="0.2">
      <c r="L100" s="48"/>
      <c r="M100" s="48"/>
      <c r="N100" s="48"/>
      <c r="O100" s="48"/>
      <c r="P100" s="48"/>
      <c r="Q100" s="48"/>
    </row>
    <row r="101" spans="12:17" x14ac:dyDescent="0.2">
      <c r="L101" s="48"/>
      <c r="M101" s="48"/>
      <c r="N101" s="48"/>
      <c r="O101" s="48"/>
      <c r="P101" s="48"/>
      <c r="Q101" s="48"/>
    </row>
    <row r="102" spans="12:17" x14ac:dyDescent="0.2">
      <c r="L102" s="48"/>
    </row>
    <row r="103" spans="12:17" x14ac:dyDescent="0.2">
      <c r="L103" s="48"/>
      <c r="M103" s="48"/>
    </row>
    <row r="104" spans="12:17" x14ac:dyDescent="0.2">
      <c r="M104" s="48"/>
      <c r="N104" s="48"/>
    </row>
    <row r="105" spans="12:17" x14ac:dyDescent="0.2">
      <c r="N105" s="48"/>
      <c r="O105" s="48"/>
      <c r="P105" s="48"/>
      <c r="Q105" s="48"/>
    </row>
  </sheetData>
  <phoneticPr fontId="29" type="noConversion"/>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tint="-4.9989318521683403E-2"/>
  </sheetPr>
  <dimension ref="B2:B3"/>
  <sheetViews>
    <sheetView showGridLines="0" zoomScale="85" zoomScaleNormal="85" workbookViewId="0"/>
  </sheetViews>
  <sheetFormatPr defaultRowHeight="12.75" x14ac:dyDescent="0.2"/>
  <cols>
    <col min="1" max="1" width="5.7109375" style="17" customWidth="1"/>
    <col min="2" max="16384" width="9.140625" style="17"/>
  </cols>
  <sheetData>
    <row r="2" spans="2:2" x14ac:dyDescent="0.2">
      <c r="B2" s="35"/>
    </row>
    <row r="3" spans="2:2" x14ac:dyDescent="0.2">
      <c r="B3" s="35"/>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CD856C-CE78-4619-B59C-5E428A2434D9}">
  <sheetPr>
    <tabColor rgb="FFE1FFE1"/>
  </sheetPr>
  <dimension ref="B2:Y46"/>
  <sheetViews>
    <sheetView showGridLines="0" zoomScale="85" zoomScaleNormal="85" workbookViewId="0">
      <pane xSplit="6" ySplit="12" topLeftCell="G13" activePane="bottomRight" state="frozen"/>
      <selection activeCell="B6" sqref="B6"/>
      <selection pane="topRight" activeCell="B6" sqref="B6"/>
      <selection pane="bottomLeft" activeCell="B6" sqref="B6"/>
      <selection pane="bottomRight" activeCell="G13" sqref="G13"/>
    </sheetView>
  </sheetViews>
  <sheetFormatPr defaultRowHeight="12.75" x14ac:dyDescent="0.2"/>
  <cols>
    <col min="1" max="1" width="5.7109375" style="2" customWidth="1"/>
    <col min="2" max="2" width="41.42578125" style="2" customWidth="1"/>
    <col min="3" max="5" width="5.7109375" style="2" customWidth="1"/>
    <col min="6" max="6" width="13.7109375" style="2" customWidth="1"/>
    <col min="7" max="7" width="2.7109375" style="2" customWidth="1"/>
    <col min="8" max="8" width="13.7109375" style="2" customWidth="1"/>
    <col min="9" max="9" width="2.7109375" style="2" customWidth="1"/>
    <col min="10" max="10" width="13.7109375" style="2" customWidth="1"/>
    <col min="11" max="22" width="2.7109375" style="2" customWidth="1"/>
    <col min="23" max="23" width="70.42578125" style="2" customWidth="1"/>
    <col min="24" max="24" width="2.7109375" style="2" customWidth="1"/>
    <col min="25" max="25" width="30.7109375" style="2" customWidth="1"/>
    <col min="26" max="26" width="2.7109375" style="2" customWidth="1"/>
    <col min="27" max="41" width="13.7109375" style="2" customWidth="1"/>
    <col min="42" max="16384" width="9.140625" style="2"/>
  </cols>
  <sheetData>
    <row r="2" spans="2:25" s="14" customFormat="1" ht="18" x14ac:dyDescent="0.2">
      <c r="B2" s="14" t="s">
        <v>135</v>
      </c>
    </row>
    <row r="4" spans="2:25" x14ac:dyDescent="0.2">
      <c r="B4" s="21" t="s">
        <v>78</v>
      </c>
      <c r="C4" s="1"/>
      <c r="D4" s="1"/>
      <c r="L4"/>
    </row>
    <row r="5" spans="2:25" x14ac:dyDescent="0.2">
      <c r="B5" s="18" t="s">
        <v>138</v>
      </c>
      <c r="C5" s="18"/>
      <c r="D5" s="18"/>
      <c r="H5" s="15"/>
    </row>
    <row r="6" spans="2:25" x14ac:dyDescent="0.2">
      <c r="B6" s="18"/>
      <c r="C6" s="18"/>
      <c r="D6" s="18"/>
      <c r="H6" s="15"/>
    </row>
    <row r="7" spans="2:25" x14ac:dyDescent="0.2">
      <c r="B7" s="22" t="s">
        <v>63</v>
      </c>
      <c r="C7" s="18"/>
      <c r="D7" s="18"/>
      <c r="H7" s="15"/>
    </row>
    <row r="8" spans="2:25" x14ac:dyDescent="0.2">
      <c r="B8" s="22" t="s">
        <v>174</v>
      </c>
      <c r="C8" s="18"/>
      <c r="D8" s="18"/>
    </row>
    <row r="9" spans="2:25" x14ac:dyDescent="0.2">
      <c r="B9" s="22" t="s">
        <v>173</v>
      </c>
    </row>
    <row r="11" spans="2:25" s="7" customFormat="1" x14ac:dyDescent="0.2">
      <c r="B11" s="7" t="s">
        <v>64</v>
      </c>
      <c r="F11" s="7" t="s">
        <v>65</v>
      </c>
      <c r="H11" s="7" t="s">
        <v>66</v>
      </c>
      <c r="J11" s="7" t="s">
        <v>67</v>
      </c>
      <c r="L11" s="7" t="s">
        <v>68</v>
      </c>
      <c r="M11" s="7" t="s">
        <v>69</v>
      </c>
      <c r="N11" s="7" t="s">
        <v>70</v>
      </c>
      <c r="O11" s="7" t="s">
        <v>71</v>
      </c>
      <c r="P11" s="7" t="s">
        <v>72</v>
      </c>
      <c r="Q11" s="7" t="s">
        <v>73</v>
      </c>
      <c r="R11" s="7" t="s">
        <v>74</v>
      </c>
      <c r="S11" s="7" t="s">
        <v>75</v>
      </c>
      <c r="T11" s="7" t="s">
        <v>76</v>
      </c>
      <c r="U11" s="7" t="s">
        <v>77</v>
      </c>
      <c r="W11" s="7" t="s">
        <v>79</v>
      </c>
      <c r="Y11" s="7" t="s">
        <v>0</v>
      </c>
    </row>
    <row r="14" spans="2:25" s="7" customFormat="1" x14ac:dyDescent="0.2">
      <c r="B14" s="7" t="s">
        <v>83</v>
      </c>
    </row>
    <row r="16" spans="2:25" x14ac:dyDescent="0.2">
      <c r="B16" s="2" t="s">
        <v>84</v>
      </c>
      <c r="H16" s="41">
        <v>2E-3</v>
      </c>
    </row>
    <row r="17" spans="2:23" x14ac:dyDescent="0.2">
      <c r="B17" s="2" t="s">
        <v>85</v>
      </c>
      <c r="H17" s="41">
        <v>1.4E-2</v>
      </c>
    </row>
    <row r="18" spans="2:23" x14ac:dyDescent="0.2">
      <c r="B18" s="2" t="s">
        <v>86</v>
      </c>
      <c r="H18" s="41">
        <v>2.1000000000000001E-2</v>
      </c>
    </row>
    <row r="19" spans="2:23" x14ac:dyDescent="0.2">
      <c r="B19" s="2" t="s">
        <v>155</v>
      </c>
      <c r="H19" s="41">
        <v>2.8000000000000001E-2</v>
      </c>
    </row>
    <row r="20" spans="2:23" x14ac:dyDescent="0.2">
      <c r="B20" s="2" t="s">
        <v>196</v>
      </c>
      <c r="H20" s="41">
        <v>7.0000000000000001E-3</v>
      </c>
    </row>
    <row r="22" spans="2:23" s="7" customFormat="1" x14ac:dyDescent="0.2">
      <c r="B22" s="7" t="s">
        <v>195</v>
      </c>
    </row>
    <row r="24" spans="2:23" x14ac:dyDescent="0.2">
      <c r="B24" s="2" t="s">
        <v>140</v>
      </c>
      <c r="H24" s="50">
        <v>0.5</v>
      </c>
    </row>
    <row r="26" spans="2:23" x14ac:dyDescent="0.2">
      <c r="B26" s="2" t="s">
        <v>175</v>
      </c>
      <c r="H26" s="41">
        <v>5.6000000000000001E-2</v>
      </c>
      <c r="W26" s="2" t="s">
        <v>185</v>
      </c>
    </row>
    <row r="27" spans="2:23" x14ac:dyDescent="0.2">
      <c r="B27" s="2" t="s">
        <v>169</v>
      </c>
      <c r="H27" s="41">
        <v>0.02</v>
      </c>
      <c r="W27" s="31"/>
    </row>
    <row r="29" spans="2:23" x14ac:dyDescent="0.2">
      <c r="B29" s="2" t="s">
        <v>132</v>
      </c>
      <c r="H29" s="41">
        <v>5.2600000000000001E-2</v>
      </c>
      <c r="W29" s="2" t="s">
        <v>189</v>
      </c>
    </row>
    <row r="30" spans="2:23" x14ac:dyDescent="0.2">
      <c r="B30" s="2" t="s">
        <v>133</v>
      </c>
      <c r="H30" s="41">
        <v>4.4900000000000002E-2</v>
      </c>
      <c r="W30" s="2" t="s">
        <v>190</v>
      </c>
    </row>
    <row r="31" spans="2:23" x14ac:dyDescent="0.2">
      <c r="B31" s="2" t="s">
        <v>170</v>
      </c>
      <c r="H31" s="41">
        <v>7.7000000000000002E-3</v>
      </c>
    </row>
    <row r="32" spans="2:23" x14ac:dyDescent="0.2">
      <c r="B32" s="2" t="s">
        <v>176</v>
      </c>
      <c r="H32" s="40">
        <f>H31-(($H$31-$H$36)/5)</f>
        <v>9.0000000000000011E-3</v>
      </c>
    </row>
    <row r="33" spans="2:23" x14ac:dyDescent="0.2">
      <c r="B33" s="2" t="s">
        <v>177</v>
      </c>
      <c r="H33" s="40">
        <f>H32-(($H$31-$H$36)/5)</f>
        <v>1.0300000000000002E-2</v>
      </c>
    </row>
    <row r="34" spans="2:23" x14ac:dyDescent="0.2">
      <c r="B34" s="2" t="s">
        <v>178</v>
      </c>
      <c r="H34" s="40">
        <f>H33-(($H$31-$H$36)/5)</f>
        <v>1.1600000000000003E-2</v>
      </c>
    </row>
    <row r="35" spans="2:23" x14ac:dyDescent="0.2">
      <c r="B35" s="2" t="s">
        <v>179</v>
      </c>
      <c r="H35" s="40">
        <f>H34-(($H$31-$H$36)/5)</f>
        <v>1.2900000000000003E-2</v>
      </c>
    </row>
    <row r="36" spans="2:23" x14ac:dyDescent="0.2">
      <c r="B36" s="2" t="s">
        <v>171</v>
      </c>
      <c r="H36" s="41">
        <v>1.4200000000000001E-2</v>
      </c>
    </row>
    <row r="37" spans="2:23" x14ac:dyDescent="0.2">
      <c r="B37" s="2" t="s">
        <v>141</v>
      </c>
      <c r="H37" s="40">
        <f>(1+H29)/(1+H31*$H$24)-1</f>
        <v>4.8563032325546818E-2</v>
      </c>
      <c r="J37" s="65"/>
    </row>
    <row r="38" spans="2:23" x14ac:dyDescent="0.2">
      <c r="B38" s="2" t="s">
        <v>142</v>
      </c>
      <c r="H38" s="40">
        <f>(1+H30)/(1+H36*$H$24)-1</f>
        <v>3.7533512064342966E-2</v>
      </c>
      <c r="J38" s="65"/>
    </row>
    <row r="39" spans="2:23" x14ac:dyDescent="0.2">
      <c r="W39" s="31"/>
    </row>
    <row r="40" spans="2:23" x14ac:dyDescent="0.2">
      <c r="B40" s="21" t="s">
        <v>194</v>
      </c>
      <c r="W40" s="31"/>
    </row>
    <row r="41" spans="2:23" x14ac:dyDescent="0.2">
      <c r="B41" s="2" t="s">
        <v>87</v>
      </c>
      <c r="H41" s="40">
        <f>(1+H26)/(1+H27*$H$24)-1</f>
        <v>4.5544554455445585E-2</v>
      </c>
      <c r="W41" s="31"/>
    </row>
    <row r="42" spans="2:23" x14ac:dyDescent="0.2">
      <c r="B42" s="2" t="s">
        <v>88</v>
      </c>
      <c r="H42" s="40">
        <f>H37-(($H$37-$H$38)/5)</f>
        <v>4.6357128273306049E-2</v>
      </c>
    </row>
    <row r="43" spans="2:23" x14ac:dyDescent="0.2">
      <c r="B43" s="2" t="s">
        <v>89</v>
      </c>
      <c r="H43" s="40">
        <f>H42-(($H$37-$H$38)/5)</f>
        <v>4.415122422106528E-2</v>
      </c>
    </row>
    <row r="44" spans="2:23" x14ac:dyDescent="0.2">
      <c r="B44" s="2" t="s">
        <v>90</v>
      </c>
      <c r="H44" s="40">
        <f>H43-(($H$37-$H$38)/5)</f>
        <v>4.1945320168824511E-2</v>
      </c>
    </row>
    <row r="45" spans="2:23" x14ac:dyDescent="0.2">
      <c r="B45" s="2" t="s">
        <v>150</v>
      </c>
      <c r="H45" s="40">
        <f>H44-(($H$37-$H$38)/5)</f>
        <v>3.9739416116583742E-2</v>
      </c>
    </row>
    <row r="46" spans="2:23" x14ac:dyDescent="0.2">
      <c r="B46" s="2" t="s">
        <v>197</v>
      </c>
      <c r="H46" s="40">
        <f>H45-(($H$37-$H$38)/5)</f>
        <v>3.7533512064342973E-2</v>
      </c>
    </row>
  </sheetData>
  <phoneticPr fontId="29" type="noConversion"/>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C8E71C-B8FA-4C28-B7AB-D8E86321AC31}">
  <sheetPr>
    <tabColor rgb="FFE1FFE1"/>
  </sheetPr>
  <dimension ref="B2:S31"/>
  <sheetViews>
    <sheetView showGridLines="0" zoomScale="85" zoomScaleNormal="85" workbookViewId="0">
      <pane xSplit="6" ySplit="13" topLeftCell="G14" activePane="bottomRight" state="frozen"/>
      <selection activeCell="B6" sqref="B6"/>
      <selection pane="topRight" activeCell="B6" sqref="B6"/>
      <selection pane="bottomLeft" activeCell="B6" sqref="B6"/>
      <selection pane="bottomRight" activeCell="G14" sqref="G14"/>
    </sheetView>
  </sheetViews>
  <sheetFormatPr defaultRowHeight="12.75" x14ac:dyDescent="0.2"/>
  <cols>
    <col min="1" max="1" width="5.7109375" style="2" customWidth="1"/>
    <col min="2" max="2" width="41.42578125" style="2" customWidth="1"/>
    <col min="3" max="5" width="5.7109375" style="2" customWidth="1"/>
    <col min="6" max="6" width="13.7109375" style="2" customWidth="1"/>
    <col min="7" max="7" width="2.7109375" style="2" customWidth="1"/>
    <col min="8" max="8" width="13.7109375" style="2" customWidth="1"/>
    <col min="9" max="9" width="2.7109375" style="2" customWidth="1"/>
    <col min="10" max="10" width="13.7109375" style="2" customWidth="1"/>
    <col min="11" max="11" width="2.7109375" style="2" customWidth="1"/>
    <col min="12" max="16" width="15" style="2" bestFit="1" customWidth="1"/>
    <col min="17" max="17" width="15" style="2" customWidth="1"/>
    <col min="18" max="18" width="2.7109375" style="2" customWidth="1"/>
    <col min="19" max="19" width="32" style="2" customWidth="1"/>
    <col min="20" max="31" width="13.7109375" style="2" customWidth="1"/>
    <col min="32" max="16384" width="9.140625" style="2"/>
  </cols>
  <sheetData>
    <row r="2" spans="2:19" s="14" customFormat="1" ht="18" x14ac:dyDescent="0.2">
      <c r="B2" s="14" t="s">
        <v>95</v>
      </c>
    </row>
    <row r="4" spans="2:19" x14ac:dyDescent="0.2">
      <c r="B4" s="21" t="s">
        <v>78</v>
      </c>
      <c r="C4" s="1"/>
      <c r="D4" s="1"/>
    </row>
    <row r="5" spans="2:19" x14ac:dyDescent="0.2">
      <c r="B5" s="18" t="s">
        <v>157</v>
      </c>
      <c r="C5" s="18"/>
      <c r="D5" s="18"/>
      <c r="H5" s="15"/>
    </row>
    <row r="6" spans="2:19" x14ac:dyDescent="0.2">
      <c r="B6" s="18" t="s">
        <v>221</v>
      </c>
      <c r="C6" s="18"/>
      <c r="D6" s="18"/>
      <c r="H6" s="15"/>
    </row>
    <row r="7" spans="2:19" x14ac:dyDescent="0.2">
      <c r="B7" s="18"/>
      <c r="C7" s="18"/>
      <c r="D7" s="18"/>
      <c r="H7" s="15"/>
    </row>
    <row r="8" spans="2:19" x14ac:dyDescent="0.2">
      <c r="B8" s="22" t="s">
        <v>63</v>
      </c>
      <c r="C8" s="18"/>
      <c r="D8" s="18"/>
      <c r="H8" s="15"/>
    </row>
    <row r="9" spans="2:19" x14ac:dyDescent="0.2">
      <c r="B9" s="22" t="s">
        <v>206</v>
      </c>
      <c r="C9" s="18"/>
      <c r="D9" s="18"/>
    </row>
    <row r="10" spans="2:19" x14ac:dyDescent="0.2">
      <c r="B10" s="22" t="s">
        <v>220</v>
      </c>
      <c r="C10" s="18"/>
      <c r="D10" s="18"/>
    </row>
    <row r="11" spans="2:19" s="68" customFormat="1" x14ac:dyDescent="0.2"/>
    <row r="12" spans="2:19" s="7" customFormat="1" x14ac:dyDescent="0.2">
      <c r="B12" s="7" t="s">
        <v>64</v>
      </c>
      <c r="F12" s="7" t="s">
        <v>65</v>
      </c>
      <c r="H12" s="7" t="s">
        <v>66</v>
      </c>
      <c r="J12" s="7" t="s">
        <v>67</v>
      </c>
      <c r="L12" s="7" t="s">
        <v>96</v>
      </c>
      <c r="M12" s="7" t="s">
        <v>97</v>
      </c>
      <c r="N12" s="7" t="s">
        <v>98</v>
      </c>
      <c r="O12" s="7" t="s">
        <v>99</v>
      </c>
      <c r="P12" s="7" t="s">
        <v>148</v>
      </c>
      <c r="Q12" s="7">
        <v>2021</v>
      </c>
      <c r="S12" s="7" t="s">
        <v>79</v>
      </c>
    </row>
    <row r="15" spans="2:19" s="7" customFormat="1" x14ac:dyDescent="0.2">
      <c r="B15" s="7" t="s">
        <v>192</v>
      </c>
    </row>
    <row r="17" spans="2:19" x14ac:dyDescent="0.2">
      <c r="B17" s="2" t="s">
        <v>180</v>
      </c>
      <c r="F17" s="2" t="s">
        <v>116</v>
      </c>
      <c r="L17" s="27">
        <v>527803773.11437267</v>
      </c>
      <c r="M17" s="27">
        <v>523130351.09175336</v>
      </c>
      <c r="N17" s="27">
        <v>538898311.11717486</v>
      </c>
      <c r="O17" s="27">
        <v>557348345.90680265</v>
      </c>
      <c r="P17" s="27">
        <v>581487484.68463004</v>
      </c>
      <c r="Q17" s="67">
        <v>611500385.51913202</v>
      </c>
      <c r="S17" s="2" t="s">
        <v>225</v>
      </c>
    </row>
    <row r="18" spans="2:19" x14ac:dyDescent="0.2">
      <c r="B18" s="2" t="s">
        <v>183</v>
      </c>
      <c r="F18" s="2" t="s">
        <v>116</v>
      </c>
      <c r="L18" s="27">
        <v>10162346050.746775</v>
      </c>
      <c r="M18" s="27">
        <v>10254416789.368994</v>
      </c>
      <c r="N18" s="27">
        <v>10454375309.511566</v>
      </c>
      <c r="O18" s="27">
        <v>10808761342.492493</v>
      </c>
      <c r="P18" s="27">
        <v>11363819117.179329</v>
      </c>
      <c r="Q18" s="67">
        <v>12007920636.737396</v>
      </c>
      <c r="S18" s="2" t="s">
        <v>226</v>
      </c>
    </row>
    <row r="19" spans="2:19" x14ac:dyDescent="0.2">
      <c r="B19" s="2" t="s">
        <v>182</v>
      </c>
      <c r="F19" s="2" t="s">
        <v>116</v>
      </c>
      <c r="L19" s="27">
        <v>595351.35559969209</v>
      </c>
      <c r="M19" s="27">
        <v>598030.43669989076</v>
      </c>
      <c r="N19" s="27">
        <v>601110.2934488951</v>
      </c>
      <c r="O19" s="27">
        <v>0</v>
      </c>
      <c r="P19" s="27">
        <v>0</v>
      </c>
      <c r="Q19" s="27">
        <v>0</v>
      </c>
      <c r="S19" s="2" t="s">
        <v>227</v>
      </c>
    </row>
    <row r="20" spans="2:19" x14ac:dyDescent="0.2">
      <c r="B20" s="2" t="s">
        <v>181</v>
      </c>
      <c r="F20" s="2" t="s">
        <v>116</v>
      </c>
      <c r="L20" s="27">
        <v>1190702.7111993732</v>
      </c>
      <c r="M20" s="27">
        <v>598030.43669987959</v>
      </c>
      <c r="N20" s="27">
        <v>0</v>
      </c>
      <c r="O20" s="27">
        <v>0</v>
      </c>
      <c r="P20" s="27">
        <v>0</v>
      </c>
      <c r="Q20" s="27">
        <v>0</v>
      </c>
      <c r="S20" s="2" t="s">
        <v>228</v>
      </c>
    </row>
    <row r="22" spans="2:19" x14ac:dyDescent="0.2">
      <c r="B22" s="2" t="s">
        <v>186</v>
      </c>
      <c r="F22" s="2" t="s">
        <v>116</v>
      </c>
      <c r="L22" s="36"/>
      <c r="M22" s="36"/>
      <c r="N22" s="27">
        <v>1685064.4052628432</v>
      </c>
      <c r="O22" s="27">
        <v>1367347.2508526316</v>
      </c>
      <c r="P22" s="27">
        <v>0</v>
      </c>
      <c r="Q22" s="27">
        <v>0</v>
      </c>
      <c r="S22" s="2" t="s">
        <v>229</v>
      </c>
    </row>
    <row r="23" spans="2:19" x14ac:dyDescent="0.2">
      <c r="B23" s="2" t="s">
        <v>187</v>
      </c>
      <c r="F23" s="2" t="s">
        <v>116</v>
      </c>
      <c r="L23" s="36"/>
      <c r="M23" s="36"/>
      <c r="N23" s="27">
        <v>1359462.3691118092</v>
      </c>
      <c r="O23" s="27">
        <v>0</v>
      </c>
      <c r="P23" s="27">
        <v>0</v>
      </c>
      <c r="Q23" s="27">
        <v>0</v>
      </c>
      <c r="S23" s="2" t="s">
        <v>230</v>
      </c>
    </row>
    <row r="25" spans="2:19" x14ac:dyDescent="0.2">
      <c r="B25" s="2" t="s">
        <v>94</v>
      </c>
      <c r="F25" s="2" t="s">
        <v>116</v>
      </c>
      <c r="L25" s="34">
        <f t="shared" ref="L25:P25" si="0">L17-L19</f>
        <v>527208421.75877297</v>
      </c>
      <c r="M25" s="34">
        <f t="shared" si="0"/>
        <v>522532320.6550535</v>
      </c>
      <c r="N25" s="34">
        <f t="shared" si="0"/>
        <v>538297200.82372594</v>
      </c>
      <c r="O25" s="34">
        <f t="shared" si="0"/>
        <v>557348345.90680265</v>
      </c>
      <c r="P25" s="34">
        <f t="shared" si="0"/>
        <v>581487484.68463004</v>
      </c>
      <c r="Q25" s="34">
        <f t="shared" ref="Q25" si="1">Q17-Q19</f>
        <v>611500385.51913202</v>
      </c>
    </row>
    <row r="26" spans="2:19" x14ac:dyDescent="0.2">
      <c r="B26" s="2" t="s">
        <v>95</v>
      </c>
      <c r="F26" s="2" t="s">
        <v>116</v>
      </c>
      <c r="L26" s="34">
        <f t="shared" ref="L26:P26" si="2">L18-L20</f>
        <v>10161155348.035576</v>
      </c>
      <c r="M26" s="34">
        <f t="shared" si="2"/>
        <v>10253818758.932293</v>
      </c>
      <c r="N26" s="34">
        <f t="shared" si="2"/>
        <v>10454375309.511566</v>
      </c>
      <c r="O26" s="34">
        <f t="shared" si="2"/>
        <v>10808761342.492493</v>
      </c>
      <c r="P26" s="34">
        <f t="shared" si="2"/>
        <v>11363819117.179329</v>
      </c>
      <c r="Q26" s="34">
        <f t="shared" ref="Q26" si="3">Q18-Q20</f>
        <v>12007920636.737396</v>
      </c>
    </row>
    <row r="27" spans="2:19" x14ac:dyDescent="0.2">
      <c r="B27" s="47"/>
    </row>
    <row r="28" spans="2:19" x14ac:dyDescent="0.2">
      <c r="B28" s="3" t="s">
        <v>223</v>
      </c>
    </row>
    <row r="29" spans="2:19" x14ac:dyDescent="0.2">
      <c r="B29" s="2" t="s">
        <v>91</v>
      </c>
      <c r="F29" s="2" t="s">
        <v>116</v>
      </c>
      <c r="L29" s="27">
        <v>12601190.357499994</v>
      </c>
      <c r="M29" s="27">
        <v>12633312.557518186</v>
      </c>
      <c r="N29" s="27">
        <v>12410754.951348918</v>
      </c>
      <c r="O29" s="27">
        <v>12972698.127070708</v>
      </c>
      <c r="P29" s="27">
        <v>14276162.95944592</v>
      </c>
      <c r="Q29" s="27">
        <v>15747123.070000004</v>
      </c>
      <c r="S29" s="2" t="s">
        <v>231</v>
      </c>
    </row>
    <row r="30" spans="2:19" x14ac:dyDescent="0.2">
      <c r="B30" s="2" t="s">
        <v>92</v>
      </c>
      <c r="F30" s="2" t="s">
        <v>116</v>
      </c>
      <c r="L30" s="27">
        <v>3317823.803205627</v>
      </c>
      <c r="M30" s="27">
        <v>3610425.1827898095</v>
      </c>
      <c r="N30" s="27">
        <v>3733724.3376423875</v>
      </c>
      <c r="O30" s="27">
        <v>3752644.2792296978</v>
      </c>
      <c r="P30" s="27">
        <v>4147086.2763</v>
      </c>
      <c r="Q30" s="27">
        <v>4567348.6978643145</v>
      </c>
      <c r="S30" s="2" t="s">
        <v>232</v>
      </c>
    </row>
    <row r="31" spans="2:19" x14ac:dyDescent="0.2">
      <c r="B31" s="2" t="s">
        <v>93</v>
      </c>
      <c r="F31" s="2" t="s">
        <v>116</v>
      </c>
      <c r="L31" s="27">
        <v>0</v>
      </c>
      <c r="M31" s="27">
        <v>10453.379999999999</v>
      </c>
      <c r="N31" s="27">
        <v>213154.5385</v>
      </c>
      <c r="O31" s="27">
        <v>7063.13</v>
      </c>
      <c r="P31" s="27">
        <v>118278.04000000001</v>
      </c>
      <c r="Q31" s="27">
        <v>25160</v>
      </c>
      <c r="S31" s="2" t="s">
        <v>233</v>
      </c>
    </row>
  </sheetData>
  <phoneticPr fontId="29" type="noConversion"/>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1FFE1"/>
  </sheetPr>
  <dimension ref="B2:S36"/>
  <sheetViews>
    <sheetView showGridLines="0" zoomScale="85" zoomScaleNormal="85" workbookViewId="0">
      <pane xSplit="6" ySplit="11" topLeftCell="G12" activePane="bottomRight" state="frozen"/>
      <selection activeCell="B6" sqref="B6"/>
      <selection pane="topRight" activeCell="B6" sqref="B6"/>
      <selection pane="bottomLeft" activeCell="B6" sqref="B6"/>
      <selection pane="bottomRight" activeCell="G12" sqref="G12"/>
    </sheetView>
  </sheetViews>
  <sheetFormatPr defaultRowHeight="12.75" x14ac:dyDescent="0.2"/>
  <cols>
    <col min="1" max="1" width="5.7109375" style="2" customWidth="1"/>
    <col min="2" max="2" width="41.42578125" style="2" customWidth="1"/>
    <col min="3" max="5" width="5.7109375" style="2" customWidth="1"/>
    <col min="6" max="6" width="13.7109375" style="2" customWidth="1"/>
    <col min="7" max="7" width="2.7109375" style="2" customWidth="1"/>
    <col min="8" max="8" width="13.7109375" style="2" customWidth="1"/>
    <col min="9" max="9" width="2.7109375" style="2" customWidth="1"/>
    <col min="10" max="10" width="13.7109375" style="2" customWidth="1"/>
    <col min="11" max="11" width="2.7109375" style="2" customWidth="1"/>
    <col min="12" max="17" width="14" style="2" customWidth="1"/>
    <col min="18" max="18" width="13.7109375" style="2" customWidth="1"/>
    <col min="19" max="19" width="86.42578125" style="2" customWidth="1"/>
    <col min="20" max="31" width="13.7109375" style="2" customWidth="1"/>
    <col min="32" max="16384" width="9.140625" style="2"/>
  </cols>
  <sheetData>
    <row r="2" spans="2:19" s="14" customFormat="1" ht="18" x14ac:dyDescent="0.2">
      <c r="B2" s="14" t="s">
        <v>136</v>
      </c>
    </row>
    <row r="4" spans="2:19" x14ac:dyDescent="0.2">
      <c r="B4" s="21" t="s">
        <v>78</v>
      </c>
      <c r="C4" s="1"/>
      <c r="D4" s="1"/>
    </row>
    <row r="5" spans="2:19" x14ac:dyDescent="0.2">
      <c r="B5" s="18" t="s">
        <v>137</v>
      </c>
      <c r="C5" s="18"/>
      <c r="D5" s="18"/>
      <c r="H5" s="15"/>
    </row>
    <row r="6" spans="2:19" x14ac:dyDescent="0.2">
      <c r="B6" s="18"/>
      <c r="C6" s="18"/>
      <c r="D6" s="18"/>
      <c r="H6" s="15"/>
    </row>
    <row r="7" spans="2:19" x14ac:dyDescent="0.2">
      <c r="B7" s="22" t="s">
        <v>63</v>
      </c>
      <c r="C7" s="18"/>
      <c r="D7" s="18"/>
      <c r="H7" s="15"/>
    </row>
    <row r="8" spans="2:19" x14ac:dyDescent="0.2">
      <c r="B8" s="22" t="s">
        <v>208</v>
      </c>
      <c r="C8" s="18"/>
      <c r="D8" s="18"/>
    </row>
    <row r="10" spans="2:19" s="7" customFormat="1" x14ac:dyDescent="0.2">
      <c r="B10" s="7" t="s">
        <v>64</v>
      </c>
      <c r="F10" s="7" t="s">
        <v>65</v>
      </c>
      <c r="H10" s="7" t="s">
        <v>66</v>
      </c>
      <c r="J10" s="7" t="s">
        <v>67</v>
      </c>
      <c r="L10" s="7" t="s">
        <v>96</v>
      </c>
      <c r="M10" s="7" t="s">
        <v>97</v>
      </c>
      <c r="N10" s="7" t="s">
        <v>98</v>
      </c>
      <c r="O10" s="7" t="s">
        <v>99</v>
      </c>
      <c r="P10" s="7" t="s">
        <v>148</v>
      </c>
      <c r="Q10" s="7" t="s">
        <v>198</v>
      </c>
      <c r="S10" s="7" t="s">
        <v>79</v>
      </c>
    </row>
    <row r="13" spans="2:19" s="7" customFormat="1" x14ac:dyDescent="0.2">
      <c r="B13" s="7" t="s">
        <v>82</v>
      </c>
    </row>
    <row r="15" spans="2:19" x14ac:dyDescent="0.2">
      <c r="B15" s="2" t="s">
        <v>110</v>
      </c>
      <c r="F15" s="2" t="s">
        <v>116</v>
      </c>
      <c r="L15" s="27">
        <v>911305549.99349415</v>
      </c>
      <c r="M15" s="27">
        <v>963234682.88586998</v>
      </c>
      <c r="N15" s="36"/>
      <c r="O15" s="36"/>
      <c r="P15" s="36"/>
      <c r="Q15" s="36"/>
      <c r="S15" s="2" t="s">
        <v>234</v>
      </c>
    </row>
    <row r="16" spans="2:19" x14ac:dyDescent="0.2">
      <c r="B16" s="2" t="s">
        <v>111</v>
      </c>
      <c r="F16" s="2" t="s">
        <v>116</v>
      </c>
      <c r="L16" s="36"/>
      <c r="M16" s="27">
        <v>963234682.88586998</v>
      </c>
      <c r="N16" s="27">
        <v>1009971433.9997885</v>
      </c>
      <c r="O16" s="36"/>
      <c r="P16" s="36"/>
      <c r="Q16" s="36"/>
      <c r="S16" s="2" t="s">
        <v>235</v>
      </c>
    </row>
    <row r="17" spans="2:19" x14ac:dyDescent="0.2">
      <c r="B17" s="2" t="s">
        <v>112</v>
      </c>
      <c r="F17" s="2" t="s">
        <v>116</v>
      </c>
      <c r="L17" s="36"/>
      <c r="M17" s="36"/>
      <c r="N17" s="27">
        <v>1009971433.9997885</v>
      </c>
      <c r="O17" s="27">
        <v>1087441866.6401911</v>
      </c>
      <c r="P17" s="36"/>
      <c r="Q17" s="36"/>
      <c r="S17" s="2" t="s">
        <v>236</v>
      </c>
    </row>
    <row r="18" spans="2:19" x14ac:dyDescent="0.2">
      <c r="B18" s="2" t="s">
        <v>147</v>
      </c>
      <c r="F18" s="2" t="s">
        <v>116</v>
      </c>
      <c r="L18" s="36"/>
      <c r="M18" s="36"/>
      <c r="N18" s="36"/>
      <c r="O18" s="27">
        <v>1087441866.6401911</v>
      </c>
      <c r="P18" s="27">
        <v>1162233747.3752635</v>
      </c>
      <c r="Q18" s="36"/>
      <c r="S18" s="2" t="s">
        <v>237</v>
      </c>
    </row>
    <row r="19" spans="2:19" x14ac:dyDescent="0.2">
      <c r="B19" s="2" t="s">
        <v>199</v>
      </c>
      <c r="F19" s="2" t="s">
        <v>116</v>
      </c>
      <c r="L19" s="36"/>
      <c r="M19" s="36"/>
      <c r="N19" s="36"/>
      <c r="O19" s="36"/>
      <c r="P19" s="27">
        <v>1162233747.3752635</v>
      </c>
      <c r="Q19" s="27">
        <v>1334971582.76948</v>
      </c>
      <c r="S19" s="2" t="s">
        <v>238</v>
      </c>
    </row>
    <row r="21" spans="2:19" s="7" customFormat="1" x14ac:dyDescent="0.2">
      <c r="B21" s="7" t="s">
        <v>143</v>
      </c>
    </row>
    <row r="23" spans="2:19" x14ac:dyDescent="0.2">
      <c r="B23" s="2" t="s">
        <v>144</v>
      </c>
      <c r="F23" s="2" t="s">
        <v>116</v>
      </c>
      <c r="L23" s="27">
        <v>119461042.48441979</v>
      </c>
      <c r="M23" s="27">
        <v>105989089.58187632</v>
      </c>
      <c r="N23" s="36"/>
      <c r="O23" s="36"/>
      <c r="P23" s="36"/>
      <c r="Q23" s="36"/>
      <c r="S23" s="2" t="s">
        <v>239</v>
      </c>
    </row>
    <row r="24" spans="2:19" x14ac:dyDescent="0.2">
      <c r="B24" s="2" t="s">
        <v>145</v>
      </c>
      <c r="F24" s="2" t="s">
        <v>116</v>
      </c>
      <c r="L24" s="36"/>
      <c r="M24" s="27">
        <v>105989089.58187632</v>
      </c>
      <c r="N24" s="27">
        <v>120974767.46933956</v>
      </c>
      <c r="O24" s="36"/>
      <c r="P24" s="36"/>
      <c r="Q24" s="36"/>
      <c r="S24" s="2" t="s">
        <v>240</v>
      </c>
    </row>
    <row r="25" spans="2:19" x14ac:dyDescent="0.2">
      <c r="B25" s="2" t="s">
        <v>146</v>
      </c>
      <c r="F25" s="2" t="s">
        <v>116</v>
      </c>
      <c r="L25" s="36"/>
      <c r="M25" s="36"/>
      <c r="N25" s="27">
        <v>120974767.46933956</v>
      </c>
      <c r="O25" s="27">
        <v>143195204.31999993</v>
      </c>
      <c r="P25" s="36"/>
      <c r="Q25" s="36"/>
      <c r="S25" s="2" t="s">
        <v>241</v>
      </c>
    </row>
    <row r="26" spans="2:19" x14ac:dyDescent="0.2">
      <c r="B26" s="2" t="s">
        <v>149</v>
      </c>
      <c r="F26" s="2" t="s">
        <v>116</v>
      </c>
      <c r="L26" s="36"/>
      <c r="M26" s="36"/>
      <c r="N26" s="36"/>
      <c r="O26" s="27">
        <v>143195204.31999993</v>
      </c>
      <c r="P26" s="27">
        <v>162549288.46165749</v>
      </c>
      <c r="Q26" s="36"/>
      <c r="S26" s="2" t="s">
        <v>242</v>
      </c>
    </row>
    <row r="27" spans="2:19" x14ac:dyDescent="0.2">
      <c r="B27" s="2" t="s">
        <v>200</v>
      </c>
      <c r="F27" s="2" t="s">
        <v>116</v>
      </c>
      <c r="L27" s="36"/>
      <c r="M27" s="36"/>
      <c r="N27" s="36"/>
      <c r="O27" s="36"/>
      <c r="P27" s="27">
        <v>162549288.46165749</v>
      </c>
      <c r="Q27" s="27">
        <v>169701244.15769491</v>
      </c>
      <c r="S27" s="2" t="s">
        <v>243</v>
      </c>
    </row>
    <row r="29" spans="2:19" s="7" customFormat="1" x14ac:dyDescent="0.2">
      <c r="B29" s="7" t="s">
        <v>103</v>
      </c>
    </row>
    <row r="31" spans="2:19" x14ac:dyDescent="0.2">
      <c r="B31" s="2" t="s">
        <v>113</v>
      </c>
      <c r="F31" s="2" t="s">
        <v>117</v>
      </c>
      <c r="L31" s="27">
        <v>2954853157.7470417</v>
      </c>
      <c r="M31" s="27">
        <v>2962457272.4339261</v>
      </c>
      <c r="N31" s="36"/>
      <c r="O31" s="36"/>
      <c r="P31" s="36"/>
      <c r="Q31" s="36"/>
      <c r="S31" s="2" t="s">
        <v>244</v>
      </c>
    </row>
    <row r="32" spans="2:19" x14ac:dyDescent="0.2">
      <c r="B32" s="2" t="s">
        <v>114</v>
      </c>
      <c r="F32" s="2" t="s">
        <v>117</v>
      </c>
      <c r="L32" s="36"/>
      <c r="M32" s="27">
        <v>2962457272.4339261</v>
      </c>
      <c r="N32" s="27">
        <v>3008528518.2299428</v>
      </c>
      <c r="O32" s="36"/>
      <c r="P32" s="36"/>
      <c r="Q32" s="36"/>
      <c r="S32" s="2" t="s">
        <v>245</v>
      </c>
    </row>
    <row r="33" spans="2:19" x14ac:dyDescent="0.2">
      <c r="B33" s="2" t="s">
        <v>115</v>
      </c>
      <c r="F33" s="2" t="s">
        <v>117</v>
      </c>
      <c r="L33" s="36"/>
      <c r="M33" s="36"/>
      <c r="N33" s="27">
        <v>3008528518.2299428</v>
      </c>
      <c r="O33" s="27">
        <v>3053756461.7246323</v>
      </c>
      <c r="P33" s="36"/>
      <c r="Q33" s="36"/>
      <c r="S33" s="2" t="s">
        <v>246</v>
      </c>
    </row>
    <row r="34" spans="2:19" x14ac:dyDescent="0.2">
      <c r="B34" s="2" t="s">
        <v>151</v>
      </c>
      <c r="F34" s="2" t="s">
        <v>117</v>
      </c>
      <c r="L34" s="36"/>
      <c r="M34" s="36"/>
      <c r="N34" s="36"/>
      <c r="O34" s="27">
        <v>3053756461.7246323</v>
      </c>
      <c r="P34" s="27">
        <v>3071168038.2981572</v>
      </c>
      <c r="Q34" s="36"/>
      <c r="S34" s="2" t="s">
        <v>247</v>
      </c>
    </row>
    <row r="35" spans="2:19" x14ac:dyDescent="0.2">
      <c r="B35" s="2" t="s">
        <v>201</v>
      </c>
      <c r="F35" s="2" t="s">
        <v>117</v>
      </c>
      <c r="L35" s="36"/>
      <c r="M35" s="36"/>
      <c r="N35" s="36"/>
      <c r="O35" s="36"/>
      <c r="P35" s="27">
        <v>3071168038.2981572</v>
      </c>
      <c r="Q35" s="27">
        <v>3096701065.7689776</v>
      </c>
      <c r="S35" s="2" t="s">
        <v>248</v>
      </c>
    </row>
    <row r="36" spans="2:19" x14ac:dyDescent="0.2">
      <c r="S36" s="46"/>
    </row>
  </sheetData>
  <phoneticPr fontId="29" type="noConversion"/>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tint="-4.9989318521683403E-2"/>
  </sheetPr>
  <dimension ref="B2:B3"/>
  <sheetViews>
    <sheetView showGridLines="0" zoomScale="85" zoomScaleNormal="85" workbookViewId="0"/>
  </sheetViews>
  <sheetFormatPr defaultRowHeight="12.75" x14ac:dyDescent="0.2"/>
  <cols>
    <col min="1" max="1" width="5.7109375" style="17" customWidth="1"/>
    <col min="2" max="16384" width="9.140625" style="17"/>
  </cols>
  <sheetData>
    <row r="2" spans="2:2" x14ac:dyDescent="0.2">
      <c r="B2" s="35"/>
    </row>
    <row r="3" spans="2:2" x14ac:dyDescent="0.2">
      <c r="B3" s="35"/>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459BCFB3BA7984093AF6B5FDACCE3FF" ma:contentTypeVersion="3" ma:contentTypeDescription="Een nieuw document maken." ma:contentTypeScope="" ma:versionID="44c9b78b1b5f99b81785515933270f61">
  <xsd:schema xmlns:xsd="http://www.w3.org/2001/XMLSchema" xmlns:xs="http://www.w3.org/2001/XMLSchema" xmlns:p="http://schemas.microsoft.com/office/2006/metadata/properties" xmlns:ns2="5e7bef76-b888-41a2-a261-5f525b37d47e" xmlns:ns3="94b38974-1436-4631-a0be-797faa579778" targetNamespace="http://schemas.microsoft.com/office/2006/metadata/properties" ma:root="true" ma:fieldsID="682d6accd8b13bfc1b5fd9028b61781a" ns2:_="" ns3:_="">
    <xsd:import namespace="5e7bef76-b888-41a2-a261-5f525b37d47e"/>
    <xsd:import namespace="94b38974-1436-4631-a0be-797faa579778"/>
    <xsd:element name="properties">
      <xsd:complexType>
        <xsd:sequence>
          <xsd:element name="documentManagement">
            <xsd:complexType>
              <xsd:all>
                <xsd:element ref="ns2:_dlc_DocId" minOccurs="0"/>
                <xsd:element ref="ns2:_dlc_DocIdUrl" minOccurs="0"/>
                <xsd:element ref="ns2:_dlc_DocIdPersistId" minOccurs="0"/>
                <xsd:element ref="ns3: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e7bef76-b888-41a2-a261-5f525b37d47e"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94b38974-1436-4631-a0be-797faa579778" elementFormDefault="qualified">
    <xsd:import namespace="http://schemas.microsoft.com/office/2006/documentManagement/types"/>
    <xsd:import namespace="http://schemas.microsoft.com/office/infopath/2007/PartnerControls"/>
    <xsd:element name="Status" ma:index="11" nillable="true" ma:displayName="Status" ma:default="Actueel" ma:format="RadioButtons" ma:internalName="Status">
      <xsd:simpleType>
        <xsd:restriction base="dms:Choice">
          <xsd:enumeration value="Actueel"/>
          <xsd:enumeration value="Archief"/>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dlc_DocId xmlns="5e7bef76-b888-41a2-a261-5f525b37d47e">ECT67VDXDTCW-640230012-21</_dlc_DocId>
    <_dlc_DocIdUrl xmlns="5e7bef76-b888-41a2-a261-5f525b37d47e">
      <Url>https://intranet.acm.local/project/excellent-in-excel/_layouts/15/DocIdRedir.aspx?ID=ECT67VDXDTCW-640230012-21</Url>
      <Description>ECT67VDXDTCW-640230012-21</Description>
    </_dlc_DocIdUrl>
    <Status xmlns="94b38974-1436-4631-a0be-797faa579778">Actueel</Status>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file>

<file path=customXml/itemProps1.xml><?xml version="1.0" encoding="utf-8"?>
<ds:datastoreItem xmlns:ds="http://schemas.openxmlformats.org/officeDocument/2006/customXml" ds:itemID="{6CC6FFD4-6886-43C8-A0FE-6773F44A661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e7bef76-b888-41a2-a261-5f525b37d47e"/>
    <ds:schemaRef ds:uri="94b38974-1436-4631-a0be-797faa57977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6DC4B28-42FD-4275-AD39-0DAE99CBE63F}">
  <ds:schemaRefs>
    <ds:schemaRef ds:uri="5e7bef76-b888-41a2-a261-5f525b37d47e"/>
    <ds:schemaRef ds:uri="http://purl.org/dc/elements/1.1/"/>
    <ds:schemaRef ds:uri="http://schemas.microsoft.com/office/2006/metadata/properties"/>
    <ds:schemaRef ds:uri="http://schemas.openxmlformats.org/package/2006/metadata/core-properties"/>
    <ds:schemaRef ds:uri="94b38974-1436-4631-a0be-797faa579778"/>
    <ds:schemaRef ds:uri="http://purl.org/dc/term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BACF5907-5A9C-413A-AB63-8A8AE74C2D68}">
  <ds:schemaRefs>
    <ds:schemaRef ds:uri="http://schemas.microsoft.com/sharepoint/events"/>
  </ds:schemaRefs>
</ds:datastoreItem>
</file>

<file path=customXml/itemProps4.xml><?xml version="1.0" encoding="utf-8"?>
<ds:datastoreItem xmlns:ds="http://schemas.openxmlformats.org/officeDocument/2006/customXml" ds:itemID="{21CB1C9F-CCF9-4E38-862A-1CB92CDDD7E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10</vt:i4>
      </vt:variant>
    </vt:vector>
  </HeadingPairs>
  <TitlesOfParts>
    <vt:vector size="10" baseType="lpstr">
      <vt:lpstr>Titelblad</vt:lpstr>
      <vt:lpstr>Toelichting</vt:lpstr>
      <vt:lpstr>Bronnen en toepassingen</vt:lpstr>
      <vt:lpstr>1) Berekening PV</vt:lpstr>
      <vt:lpstr>Input --&gt;</vt:lpstr>
      <vt:lpstr>2) Parameters</vt:lpstr>
      <vt:lpstr>3) GAW</vt:lpstr>
      <vt:lpstr>4) Overige data</vt:lpstr>
      <vt:lpstr>Berekeningen --&gt;</vt:lpstr>
      <vt:lpstr>5) Berekening kapitaalkosten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2021-06-08T09:19:18Z</dcterms:created>
  <dcterms:modified xsi:type="dcterms:W3CDTF">2024-04-09T08:47:23Z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0x010100F459BCFB3BA7984093AF6B5FDACCE3FF</vt:lpwstr>
  </property>
  <property fmtid="{D5CDD505-2E9C-101B-9397-08002B2CF9AE}" pid="3" name="_dlc_DocIdItemGuid">
    <vt:lpwstr>7b9a7e49-6114-4146-8cc6-356e1063ad5d</vt:lpwstr>
  </property>
</Properties>
</file>