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2F1C7CF1-DA7F-4005-A456-C7B17D59B5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itelblad" sheetId="9" r:id="rId1"/>
    <sheet name="Toelichting" sheetId="10" r:id="rId2"/>
    <sheet name="Bronnen en toepassingen" sheetId="11" r:id="rId3"/>
    <sheet name="Resultaat" sheetId="21" r:id="rId4"/>
    <sheet name="Input --&gt;" sheetId="13" r:id="rId5"/>
    <sheet name="Data" sheetId="18" r:id="rId6"/>
    <sheet name="Berekeningen --&gt;" sheetId="15" r:id="rId7"/>
    <sheet name="Berekening" sheetId="2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22" l="1"/>
  <c r="M45" i="22" s="1"/>
  <c r="N32" i="22"/>
  <c r="N45" i="22" s="1"/>
  <c r="O32" i="22"/>
  <c r="O45" i="22" s="1"/>
  <c r="P32" i="22"/>
  <c r="P45" i="22" s="1"/>
  <c r="Q32" i="22"/>
  <c r="Q45" i="22" s="1"/>
  <c r="R32" i="22"/>
  <c r="R45" i="22" s="1"/>
  <c r="S32" i="22"/>
  <c r="S45" i="22" s="1"/>
  <c r="L32" i="22"/>
  <c r="L45" i="22" s="1"/>
  <c r="L33" i="22"/>
  <c r="M24" i="22"/>
  <c r="N24" i="22"/>
  <c r="O24" i="22"/>
  <c r="P24" i="22"/>
  <c r="Q24" i="22"/>
  <c r="R24" i="22"/>
  <c r="S24" i="22"/>
  <c r="M25" i="22"/>
  <c r="N25" i="22"/>
  <c r="O25" i="22"/>
  <c r="P25" i="22"/>
  <c r="Q25" i="22"/>
  <c r="R25" i="22"/>
  <c r="S25" i="22"/>
  <c r="M28" i="22"/>
  <c r="N28" i="22"/>
  <c r="O28" i="22"/>
  <c r="P28" i="22"/>
  <c r="Q28" i="22"/>
  <c r="R28" i="22"/>
  <c r="S28" i="22"/>
  <c r="M29" i="22"/>
  <c r="N29" i="22"/>
  <c r="O29" i="22"/>
  <c r="P29" i="22"/>
  <c r="Q29" i="22"/>
  <c r="R29" i="22"/>
  <c r="S29" i="22"/>
  <c r="M35" i="22"/>
  <c r="N35" i="22"/>
  <c r="O35" i="22"/>
  <c r="P35" i="22"/>
  <c r="Q35" i="22"/>
  <c r="R35" i="22"/>
  <c r="S35" i="22"/>
  <c r="M36" i="22"/>
  <c r="N36" i="22"/>
  <c r="O36" i="22"/>
  <c r="P36" i="22"/>
  <c r="Q36" i="22"/>
  <c r="R36" i="22"/>
  <c r="S36" i="22"/>
  <c r="L25" i="22"/>
  <c r="L28" i="22"/>
  <c r="L29" i="22"/>
  <c r="L35" i="22"/>
  <c r="L36" i="22"/>
  <c r="L24" i="22"/>
  <c r="S47" i="22" l="1"/>
  <c r="R47" i="22"/>
  <c r="N47" i="22"/>
  <c r="S42" i="22"/>
  <c r="O42" i="22"/>
  <c r="O46" i="22"/>
  <c r="O47" i="22" s="1"/>
  <c r="L46" i="22"/>
  <c r="L42" i="22"/>
  <c r="R46" i="22"/>
  <c r="S46" i="22"/>
  <c r="P46" i="22"/>
  <c r="N46" i="22"/>
  <c r="Q46" i="22"/>
  <c r="Q47" i="22" s="1"/>
  <c r="Q48" i="22" s="1"/>
  <c r="M46" i="22"/>
  <c r="Q42" i="22"/>
  <c r="Q51" i="22" s="1"/>
  <c r="Q52" i="22" s="1"/>
  <c r="M42" i="22"/>
  <c r="P42" i="22"/>
  <c r="R42" i="22"/>
  <c r="N42" i="22"/>
  <c r="R51" i="22" l="1"/>
  <c r="R52" i="22" s="1"/>
  <c r="R17" i="21" s="1"/>
  <c r="P47" i="22"/>
  <c r="P48" i="22" s="1"/>
  <c r="P51" i="22" s="1"/>
  <c r="P52" i="22" s="1"/>
  <c r="P17" i="21" s="1"/>
  <c r="M48" i="22"/>
  <c r="M51" i="22" s="1"/>
  <c r="M52" i="22" s="1"/>
  <c r="S48" i="22"/>
  <c r="M47" i="22"/>
  <c r="O48" i="22"/>
  <c r="O51" i="22" s="1"/>
  <c r="O52" i="22" s="1"/>
  <c r="O17" i="21" s="1"/>
  <c r="N48" i="22"/>
  <c r="N51" i="22" s="1"/>
  <c r="N52" i="22" s="1"/>
  <c r="N17" i="21" s="1"/>
  <c r="R48" i="22"/>
  <c r="L47" i="22"/>
  <c r="L48" i="22" s="1"/>
  <c r="L51" i="22" s="1"/>
  <c r="L52" i="22" s="1"/>
  <c r="L17" i="21" s="1"/>
  <c r="Q17" i="21"/>
  <c r="M17" i="21"/>
  <c r="S51" i="22" l="1"/>
  <c r="S52" i="22" s="1"/>
  <c r="S17" i="21" s="1"/>
  <c r="B15" i="10"/>
  <c r="B16" i="10" l="1"/>
  <c r="B17" i="10" l="1"/>
</calcChain>
</file>

<file path=xl/sharedStrings.xml><?xml version="1.0" encoding="utf-8"?>
<sst xmlns="http://schemas.openxmlformats.org/spreadsheetml/2006/main" count="202" uniqueCount="120">
  <si>
    <t>Titelblad</t>
  </si>
  <si>
    <t>Over dit bestand</t>
  </si>
  <si>
    <t>Zaaknummer</t>
  </si>
  <si>
    <t>Titel</t>
  </si>
  <si>
    <t>Ondertitel</t>
  </si>
  <si>
    <t>Hoort bij besluit(en):</t>
  </si>
  <si>
    <t>Kenmerk besluit(en)</t>
  </si>
  <si>
    <t>Samenhang met andere rekenbestanden</t>
  </si>
  <si>
    <t>Overig opmerkingen</t>
  </si>
  <si>
    <t>Over de status van dit bestand</t>
  </si>
  <si>
    <t>Toelichting bij de werking van dit model</t>
  </si>
  <si>
    <t>Legenda voor gebruik van celkleuren en tabkleuren</t>
  </si>
  <si>
    <t>Beschrijving</t>
  </si>
  <si>
    <t>Waarde die zonder berekening wordt overgenomen uit een andere cel</t>
  </si>
  <si>
    <t>Berekende waarde</t>
  </si>
  <si>
    <t>Cel is niet van toepassing (dus leeg, niet nul), maar er wordt door een formule wel naar verwezen</t>
  </si>
  <si>
    <t>Bronnenoverzicht en specifieke toepassingen</t>
  </si>
  <si>
    <t>Bronnenoverzicht</t>
  </si>
  <si>
    <t>Exacte bestandsnaam</t>
  </si>
  <si>
    <t>Eenheid</t>
  </si>
  <si>
    <t>Constante</t>
  </si>
  <si>
    <t>Beschrijving gegevens</t>
  </si>
  <si>
    <t>Toelichting bij bijzonderheden</t>
  </si>
  <si>
    <t>Resultaat</t>
  </si>
  <si>
    <t>Celkleur getallen</t>
  </si>
  <si>
    <t>Omschrijving</t>
  </si>
  <si>
    <t>Bronverwijzing</t>
  </si>
  <si>
    <t>Opmerking</t>
  </si>
  <si>
    <t>Ophalen gegevens voor berekening</t>
  </si>
  <si>
    <t>Rijtotaal</t>
  </si>
  <si>
    <t>In rekenmodellen probeert ACM zoveel mogelijk eenvoudige navolgbare berekeningen te maken en geen ingewikkelde functies of toepassingen te gebruiken.</t>
  </si>
  <si>
    <t>Wanneer toch gebruik wordt gemaakt van cel- en rangenamen, macro's of andere bijzondere functies in Excel wordt de werking ervan hier toegelicht</t>
  </si>
  <si>
    <t>Duiding van specifieke Excel-toepassingen en overige bijzonderheden</t>
  </si>
  <si>
    <t>Toelichting bij dit bestand</t>
  </si>
  <si>
    <t>Nr.</t>
  </si>
  <si>
    <t xml:space="preserve">Verkorte naam </t>
  </si>
  <si>
    <t>Beschrijving berekening</t>
  </si>
  <si>
    <t>Beschrijving resultaat</t>
  </si>
  <si>
    <t>Zoals gebruikt in dit bestand</t>
  </si>
  <si>
    <t>Ophalen resultaat</t>
  </si>
  <si>
    <t>Zaaknummer en/of kenmerk ACM</t>
  </si>
  <si>
    <t>In onderstaand overzicht houdt ACM bij welke bronnen gebruikt zijn voor de data en berekeningen in dit bestand.</t>
  </si>
  <si>
    <t>Ieder inputblad heeft een kolom 'bronverwijzing', waarin gebruikte bronnen met een verkorte naam worden aangeduid. Deze bronnen worden verder toegelicht in deze tabel.</t>
  </si>
  <si>
    <t>Indien van toepassing</t>
  </si>
  <si>
    <t>Data en input (bron wordt vermeld)</t>
  </si>
  <si>
    <t>Berekende waarde die wordt opgehaald op een ander tabblad, incl. (eind)resultaat van berekening</t>
  </si>
  <si>
    <t>Definitief? (ja/nee)</t>
  </si>
  <si>
    <t>Indien publicatie, datum van dit bestand:</t>
  </si>
  <si>
    <t>Indien definitief, wordt bestand openbaar en/of gepubliceerd? (ja/nee)</t>
  </si>
  <si>
    <t>Juridisch integraal onderdeel van bovenstaande besluit(en) (ja/nee)?</t>
  </si>
  <si>
    <t>Indien publicatie, bevat bedrijfsvertrouwelijke gegevens? (ja/nee)</t>
  </si>
  <si>
    <t>[ EINDE TABBLAD ]</t>
  </si>
  <si>
    <t>Naam bestand</t>
  </si>
  <si>
    <t>Aanvullende gegevens bestand</t>
  </si>
  <si>
    <t>Datum/wijze ontvangst, versie nr., URL, etc.</t>
  </si>
  <si>
    <t>ACM/22/178893</t>
  </si>
  <si>
    <t xml:space="preserve">Dit model bevat de berekening van het redelijk rendement (WACC) voor warmteleveranciers voor de historische jaren 2018-2022 en de toekomstige jaren 2023-2025. De ACM gebruikt de WACC voor de uitvoering van de rendementstoets. </t>
  </si>
  <si>
    <t>Excelbestand bij adviesrapport Brattle 2023</t>
  </si>
  <si>
    <t>WACC for the Heating sector 2023 and 2024-2025</t>
  </si>
  <si>
    <t>2018</t>
  </si>
  <si>
    <t>2019</t>
  </si>
  <si>
    <t>2020</t>
  </si>
  <si>
    <t>2021</t>
  </si>
  <si>
    <t>2022</t>
  </si>
  <si>
    <t>2023</t>
  </si>
  <si>
    <t>2024</t>
  </si>
  <si>
    <t>2025</t>
  </si>
  <si>
    <t>Nominale WACC</t>
  </si>
  <si>
    <t>Brondata WACC</t>
  </si>
  <si>
    <t xml:space="preserve">Op dit tabblad geeft de ACM alle gegevens weer die zij heeft gebruikt voor de berekening van de WACC. </t>
  </si>
  <si>
    <t>Algemeen</t>
  </si>
  <si>
    <t>Gearing (vreemd vermogen vs totaal vermogen)</t>
  </si>
  <si>
    <t>Belastingvoet</t>
  </si>
  <si>
    <t>Kostenvoet vreemd vermogen</t>
  </si>
  <si>
    <t>Kostenvoet eigen vermogen</t>
  </si>
  <si>
    <t>Marktrisicopremie</t>
  </si>
  <si>
    <t>Asset bèta</t>
  </si>
  <si>
    <t>%</t>
  </si>
  <si>
    <t>Bodemwaarde risicovrije rente</t>
  </si>
  <si>
    <t>Uitspraak CBb t.a.v. bodemwaarde risicovrije rente</t>
  </si>
  <si>
    <t>Cost of Debt for the Heating sector</t>
  </si>
  <si>
    <t>Excelbestand kostenvoet vreemd vermogen</t>
  </si>
  <si>
    <t>Opslag daadwerkelijke transactiekosten</t>
  </si>
  <si>
    <t>Daadwerkelijke kostenvoet vreemd vermogen</t>
  </si>
  <si>
    <t>Berekening WACC</t>
  </si>
  <si>
    <t xml:space="preserve">De gegevens worden tussendoor nergens afgerond, alleen het eindresultaat wordt afgerond. </t>
  </si>
  <si>
    <t>Op dit tabblad berekent de ACM de WACC voor de historische jaren 2018-2022 en voor de toekomstige jaren 2023-2025.</t>
  </si>
  <si>
    <t>Kostenvoet vreemd vermogen (nominaal, voor belasting)</t>
  </si>
  <si>
    <t>Berekening kostenvoet vreemd vermogen</t>
  </si>
  <si>
    <t>Berekening kostenvoet eigen vermogen</t>
  </si>
  <si>
    <t>Berekening nominale WACC voor belasting</t>
  </si>
  <si>
    <t>Equity bèta</t>
  </si>
  <si>
    <t>Kostenvoet eigen vermogen (nominaal, na belasting)</t>
  </si>
  <si>
    <t>Kostenvoet eigen vermogen (nominaal, voor belasting)</t>
  </si>
  <si>
    <t>Nominale WACC voor belasting</t>
  </si>
  <si>
    <t>De re-leveringformule van Modigliani en Miller zoals die in de tekstboeken staat, maakt gebruik van gearing = vreemd vermogen / eigen vermogen.</t>
  </si>
  <si>
    <t>De formule luidt dan: equity bèta = asset bèta * (1 + (1 - belastingvoet) * VV / EV).</t>
  </si>
  <si>
    <t>Dat kan herschreven worden zodat gearing = vreemd vermogen / totaal vermogen gebruikt kan worden:</t>
  </si>
  <si>
    <t>De formule luidt dan: equity bèta = asset bèta * ((1 - g) + g * (1 - belastingvoet) / (1 - g )).</t>
  </si>
  <si>
    <t>De uitkomst voor de equity bèta is hetzelfde.</t>
  </si>
  <si>
    <t>De ACM past deze formule hieronder toe bij de berekening van de equity bèta.</t>
  </si>
  <si>
    <t>Dit tabblad presenteert de resultaten voor de nominale WACC voor warmteleveranciers voor de historische jaren 2018-2022 en de toekomstige jaren 2023-2025.</t>
  </si>
  <si>
    <t>Op basis van mediaan in jaar T (voor WACC 2023-2025: op basis van mediaan in 2022).</t>
  </si>
  <si>
    <t>Op basis van gewogen gemiddelde in jaar T (voor WACC 2023-2025: op basis van gewogen gemiddelde in 2022).</t>
  </si>
  <si>
    <t>De kostenvoet vreemd vermogen voor jaar T is berekend op basis van de daadwerkelijke kosten voor vreemd vermogen van warmteleveranciers in jaar T (voor WACC 2023-2025: op basis van daadwerkelijke kosten in 2022).</t>
  </si>
  <si>
    <t>Ja</t>
  </si>
  <si>
    <t>Nee</t>
  </si>
  <si>
    <t>WACC-model rendementstoets warmte extern</t>
  </si>
  <si>
    <t>Documentnummer</t>
  </si>
  <si>
    <t>ACM/UIT/603077</t>
  </si>
  <si>
    <t>Geen.</t>
  </si>
  <si>
    <t>Risicovrije rente zonder toepassing bodemwaarde</t>
  </si>
  <si>
    <t>Risicovrije rente met toepassing bodemwaarde</t>
  </si>
  <si>
    <t>Nominale WACC voor belasting, afgerond op één decimaal</t>
  </si>
  <si>
    <t>De ACM rondt de berekende WACC af op één decimaal achter de komma, maar omdat het om een percentage gaat rondt de formule af op drie decimalen.</t>
  </si>
  <si>
    <t>Besluit WACC warmteleveranciers 2018-2022 en 2023-2025</t>
  </si>
  <si>
    <t>ECLI:NL:CBB:2023:321, 4 juli 2023</t>
  </si>
  <si>
    <t>ECLI:NL:CBB:2022:184, 26 april 2022; ECLI:NL:CBB:2023:348, 11 juli 2023</t>
  </si>
  <si>
    <t>Uitspraken CBb over kostenvoet vreemd vermogen</t>
  </si>
  <si>
    <t>ACM/UIT/600827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</si>
</sst>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_ ;_ * \-#,##0.00_ ;_ * &quot;-&quot;_ ;_ @_ "/>
    <numFmt numFmtId="165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sz val="9.5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top"/>
    </xf>
    <xf numFmtId="49" fontId="8" fillId="5" borderId="1">
      <alignment vertical="top"/>
    </xf>
    <xf numFmtId="49" fontId="6" fillId="16" borderId="1">
      <alignment vertical="top"/>
    </xf>
    <xf numFmtId="49" fontId="6" fillId="0" borderId="0">
      <alignment vertical="top"/>
    </xf>
    <xf numFmtId="41" fontId="5" fillId="9" borderId="0">
      <alignment vertical="top"/>
    </xf>
    <xf numFmtId="41" fontId="5" fillId="8" borderId="0">
      <alignment vertical="top"/>
    </xf>
    <xf numFmtId="41" fontId="5" fillId="7" borderId="0">
      <alignment vertical="top"/>
    </xf>
    <xf numFmtId="41" fontId="5" fillId="43" borderId="0">
      <alignment vertical="top"/>
    </xf>
    <xf numFmtId="41" fontId="5" fillId="6" borderId="0">
      <alignment vertical="top"/>
    </xf>
    <xf numFmtId="41" fontId="5" fillId="10" borderId="0">
      <alignment vertical="top"/>
    </xf>
    <xf numFmtId="49" fontId="10" fillId="0" borderId="0">
      <alignment vertical="top"/>
    </xf>
    <xf numFmtId="49" fontId="9" fillId="0" borderId="0">
      <alignment vertical="top"/>
    </xf>
    <xf numFmtId="0" fontId="14" fillId="12" borderId="3" applyNumberFormat="0" applyAlignment="0" applyProtection="0"/>
    <xf numFmtId="0" fontId="15" fillId="13" borderId="4" applyNumberFormat="0" applyAlignment="0" applyProtection="0"/>
    <xf numFmtId="0" fontId="16" fillId="13" borderId="3" applyNumberFormat="0" applyAlignment="0" applyProtection="0"/>
    <xf numFmtId="0" fontId="17" fillId="0" borderId="5" applyNumberFormat="0" applyFill="0" applyAlignment="0" applyProtection="0"/>
    <xf numFmtId="0" fontId="11" fillId="14" borderId="6" applyNumberFormat="0" applyAlignment="0" applyProtection="0"/>
    <xf numFmtId="0" fontId="13" fillId="15" borderId="7" applyNumberFormat="0" applyFont="0" applyAlignment="0" applyProtection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0" borderId="0" applyNumberFormat="0" applyFill="0" applyBorder="0" applyAlignment="0" applyProtection="0"/>
    <xf numFmtId="49" fontId="19" fillId="0" borderId="0" applyFill="0" applyBorder="0" applyAlignment="0" applyProtection="0"/>
    <xf numFmtId="43" fontId="5" fillId="41" borderId="0" applyNumberFormat="0">
      <alignment vertical="top"/>
    </xf>
    <xf numFmtId="10" fontId="5" fillId="0" borderId="0" applyFont="0" applyFill="0" applyBorder="0" applyAlignment="0" applyProtection="0">
      <alignment vertical="top"/>
    </xf>
    <xf numFmtId="41" fontId="5" fillId="42" borderId="0">
      <alignment vertical="top"/>
    </xf>
  </cellStyleXfs>
  <cellXfs count="41">
    <xf numFmtId="0" fontId="0" fillId="0" borderId="0" xfId="0">
      <alignment vertical="top"/>
    </xf>
    <xf numFmtId="0" fontId="6" fillId="0" borderId="0" xfId="4" applyFont="1">
      <alignment vertical="top"/>
    </xf>
    <xf numFmtId="0" fontId="5" fillId="0" borderId="0" xfId="4">
      <alignment vertical="top"/>
    </xf>
    <xf numFmtId="0" fontId="7" fillId="0" borderId="0" xfId="4" applyFont="1">
      <alignment vertical="top"/>
    </xf>
    <xf numFmtId="0" fontId="9" fillId="0" borderId="0" xfId="4" applyFont="1">
      <alignment vertical="top"/>
    </xf>
    <xf numFmtId="0" fontId="10" fillId="0" borderId="0" xfId="4" applyFont="1">
      <alignment vertical="top"/>
    </xf>
    <xf numFmtId="49" fontId="8" fillId="5" borderId="1" xfId="5">
      <alignment vertical="top"/>
    </xf>
    <xf numFmtId="49" fontId="6" fillId="16" borderId="1" xfId="6">
      <alignment vertical="top"/>
    </xf>
    <xf numFmtId="0" fontId="7" fillId="0" borderId="2" xfId="4" applyFont="1" applyBorder="1" applyAlignment="1">
      <alignment horizontal="left" vertical="top" wrapText="1"/>
    </xf>
    <xf numFmtId="0" fontId="5" fillId="0" borderId="2" xfId="4" applyBorder="1" applyAlignment="1">
      <alignment horizontal="left" vertical="top" wrapText="1"/>
    </xf>
    <xf numFmtId="0" fontId="8" fillId="5" borderId="1" xfId="5" applyNumberFormat="1">
      <alignment vertical="top"/>
    </xf>
    <xf numFmtId="0" fontId="12" fillId="0" borderId="0" xfId="4" applyFont="1">
      <alignment vertical="top"/>
    </xf>
    <xf numFmtId="0" fontId="5" fillId="11" borderId="0" xfId="4" applyFill="1">
      <alignment vertical="top"/>
    </xf>
    <xf numFmtId="49" fontId="10" fillId="0" borderId="0" xfId="14">
      <alignment vertical="top"/>
    </xf>
    <xf numFmtId="49" fontId="6" fillId="0" borderId="0" xfId="7">
      <alignment vertical="top"/>
    </xf>
    <xf numFmtId="49" fontId="9" fillId="0" borderId="0" xfId="15">
      <alignment vertical="top"/>
    </xf>
    <xf numFmtId="41" fontId="5" fillId="9" borderId="0" xfId="8">
      <alignment vertical="top"/>
    </xf>
    <xf numFmtId="9" fontId="5" fillId="0" borderId="0" xfId="4" applyNumberFormat="1">
      <alignment vertical="top"/>
    </xf>
    <xf numFmtId="41" fontId="5" fillId="43" borderId="0" xfId="11">
      <alignment vertical="top"/>
    </xf>
    <xf numFmtId="41" fontId="5" fillId="10" borderId="0" xfId="13">
      <alignment vertical="top"/>
    </xf>
    <xf numFmtId="41" fontId="5" fillId="8" borderId="0" xfId="9">
      <alignment vertical="top"/>
    </xf>
    <xf numFmtId="0" fontId="9" fillId="11" borderId="0" xfId="4" applyFont="1" applyFill="1">
      <alignment vertical="top"/>
    </xf>
    <xf numFmtId="0" fontId="5" fillId="41" borderId="0" xfId="62" applyNumberFormat="1">
      <alignment vertical="top"/>
    </xf>
    <xf numFmtId="10" fontId="5" fillId="43" borderId="0" xfId="63" applyFill="1">
      <alignment vertical="top"/>
    </xf>
    <xf numFmtId="2" fontId="5" fillId="43" borderId="0" xfId="63" applyNumberFormat="1" applyFill="1">
      <alignment vertical="top"/>
    </xf>
    <xf numFmtId="10" fontId="5" fillId="0" borderId="0" xfId="63" applyFill="1">
      <alignment vertical="top"/>
    </xf>
    <xf numFmtId="10" fontId="5" fillId="8" borderId="0" xfId="63" applyFill="1">
      <alignment vertical="top"/>
    </xf>
    <xf numFmtId="49" fontId="5" fillId="0" borderId="0" xfId="15" applyFont="1">
      <alignment vertical="top"/>
    </xf>
    <xf numFmtId="10" fontId="5" fillId="0" borderId="0" xfId="4" applyNumberFormat="1">
      <alignment vertical="top"/>
    </xf>
    <xf numFmtId="10" fontId="5" fillId="10" borderId="0" xfId="63" applyFill="1">
      <alignment vertical="top"/>
    </xf>
    <xf numFmtId="2" fontId="5" fillId="10" borderId="0" xfId="63" applyNumberFormat="1" applyFill="1">
      <alignment vertical="top"/>
    </xf>
    <xf numFmtId="164" fontId="5" fillId="8" borderId="0" xfId="9" applyNumberFormat="1">
      <alignment vertical="top"/>
    </xf>
    <xf numFmtId="15" fontId="5" fillId="0" borderId="2" xfId="4" applyNumberFormat="1" applyBorder="1" applyAlignment="1">
      <alignment horizontal="left" vertical="top" wrapText="1"/>
    </xf>
    <xf numFmtId="49" fontId="11" fillId="5" borderId="2" xfId="5" applyFont="1" applyBorder="1" applyAlignment="1">
      <alignment vertical="top" wrapText="1"/>
    </xf>
    <xf numFmtId="49" fontId="7" fillId="16" borderId="2" xfId="6" applyFont="1" applyBorder="1" applyAlignment="1">
      <alignment horizontal="left" vertical="top" wrapText="1"/>
    </xf>
    <xf numFmtId="49" fontId="5" fillId="16" borderId="2" xfId="6" applyFont="1" applyBorder="1" applyAlignment="1">
      <alignment horizontal="left" vertical="top" wrapText="1"/>
    </xf>
    <xf numFmtId="14" fontId="5" fillId="0" borderId="2" xfId="4" applyNumberFormat="1" applyBorder="1" applyAlignment="1">
      <alignment horizontal="left" vertical="top" wrapText="1"/>
    </xf>
    <xf numFmtId="49" fontId="6" fillId="16" borderId="1" xfId="6" applyAlignment="1">
      <alignment horizontal="right" vertical="top"/>
    </xf>
    <xf numFmtId="165" fontId="5" fillId="9" borderId="0" xfId="8" applyNumberFormat="1">
      <alignment vertical="top"/>
    </xf>
    <xf numFmtId="165" fontId="5" fillId="9" borderId="0" xfId="63" applyNumberFormat="1" applyFill="1">
      <alignment vertical="top"/>
    </xf>
    <xf numFmtId="0" fontId="29" fillId="0" borderId="2" xfId="0" applyFont="1" applyBorder="1">
      <alignment vertical="top"/>
    </xf>
  </cellXfs>
  <cellStyles count="65">
    <cellStyle name="_kop1 Bladtitel" xfId="5" xr:uid="{00000000-0005-0000-0000-000000000000}"/>
    <cellStyle name="_kop2 Bloktitel" xfId="6" xr:uid="{00000000-0005-0000-0000-000001000000}"/>
    <cellStyle name="_kop3 Subkop" xfId="7" xr:uid="{00000000-0005-0000-0000-000002000000}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 xr:uid="{00000000-0005-0000-0000-00001C000000}"/>
    <cellStyle name="Cel Berekening" xfId="9" xr:uid="{00000000-0005-0000-0000-00001D000000}"/>
    <cellStyle name="Cel Bijzonderheid" xfId="10" xr:uid="{00000000-0005-0000-0000-00001E000000}"/>
    <cellStyle name="Cel Dataverzoek" xfId="64" xr:uid="{00000000-0005-0000-0000-00001F000000}"/>
    <cellStyle name="Cel Input" xfId="11" xr:uid="{00000000-0005-0000-0000-000020000000}"/>
    <cellStyle name="Cel n.v.t. (leeg)" xfId="62" xr:uid="{00000000-0005-0000-0000-000021000000}"/>
    <cellStyle name="Cel PM extern" xfId="12" xr:uid="{00000000-0005-0000-0000-000022000000}"/>
    <cellStyle name="Cel Verwijzing" xfId="13" xr:uid="{00000000-0005-0000-0000-000023000000}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 [0]" xfId="24" builtinId="6" hidden="1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 xr:uid="{00000000-0005-0000-0000-000035000000}"/>
    <cellStyle name="Procent" xfId="27" builtinId="5" hidden="1"/>
    <cellStyle name="Procent" xfId="63" builtinId="5"/>
    <cellStyle name="Standaard" xfId="0" builtinId="0" customBuiltin="1"/>
    <cellStyle name="Standaard ACM-DE" xfId="4" xr:uid="{00000000-0005-0000-0000-000039000000}"/>
    <cellStyle name="Titel" xfId="28" builtinId="15" hidden="1"/>
    <cellStyle name="Toelichting" xfId="15" xr:uid="{00000000-0005-0000-0000-00003B000000}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0"/>
  <tableStyles count="0" defaultTableStyle="TableStyleMedium2" defaultPivotStyle="PivotStyleLight16"/>
  <colors>
    <mruColors>
      <color rgb="FFE1FFE1"/>
      <color rgb="FF99FF99"/>
      <color rgb="FFFFFFCC"/>
      <color rgb="FFCCC8D9"/>
      <color rgb="FFCCFF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8D9"/>
  </sheetPr>
  <dimension ref="B2:E37"/>
  <sheetViews>
    <sheetView showGridLines="0" tabSelected="1" zoomScale="85" zoomScaleNormal="85" workbookViewId="0">
      <pane ySplit="3" topLeftCell="A4" activePane="bottomLeft" state="frozen"/>
      <selection activeCell="O39" sqref="O39"/>
      <selection pane="bottomLeft"/>
    </sheetView>
  </sheetViews>
  <sheetFormatPr defaultRowHeight="12.75" x14ac:dyDescent="0.2"/>
  <cols>
    <col min="1" max="1" width="5.7109375" style="2" customWidth="1"/>
    <col min="2" max="2" width="43.7109375" style="2" customWidth="1"/>
    <col min="3" max="3" width="91.85546875" style="2" customWidth="1"/>
    <col min="4" max="4" width="5.7109375" style="2" customWidth="1"/>
    <col min="5" max="16384" width="9.140625" style="2"/>
  </cols>
  <sheetData>
    <row r="2" spans="2:5" s="6" customFormat="1" ht="18" x14ac:dyDescent="0.2">
      <c r="B2" s="6" t="s">
        <v>0</v>
      </c>
    </row>
    <row r="5" spans="2:5" x14ac:dyDescent="0.2">
      <c r="E5" s="13"/>
    </row>
    <row r="6" spans="2:5" x14ac:dyDescent="0.2">
      <c r="B6" s="3"/>
      <c r="E6" s="5"/>
    </row>
    <row r="13" spans="2:5" s="7" customFormat="1" x14ac:dyDescent="0.2">
      <c r="B13" s="7" t="s">
        <v>1</v>
      </c>
    </row>
    <row r="15" spans="2:5" x14ac:dyDescent="0.2">
      <c r="B15" s="8" t="s">
        <v>2</v>
      </c>
      <c r="C15" s="9" t="s">
        <v>55</v>
      </c>
      <c r="E15" s="13"/>
    </row>
    <row r="16" spans="2:5" x14ac:dyDescent="0.2">
      <c r="B16" s="9" t="s">
        <v>108</v>
      </c>
      <c r="C16" s="9" t="s">
        <v>109</v>
      </c>
      <c r="E16" s="13"/>
    </row>
    <row r="17" spans="2:5" x14ac:dyDescent="0.2">
      <c r="B17" s="8" t="s">
        <v>3</v>
      </c>
      <c r="C17" s="9" t="s">
        <v>107</v>
      </c>
      <c r="E17" s="13"/>
    </row>
    <row r="18" spans="2:5" x14ac:dyDescent="0.2">
      <c r="B18" s="8" t="s">
        <v>4</v>
      </c>
      <c r="C18" s="9"/>
    </row>
    <row r="19" spans="2:5" x14ac:dyDescent="0.2">
      <c r="B19" s="8" t="s">
        <v>5</v>
      </c>
      <c r="C19" s="9" t="s">
        <v>115</v>
      </c>
      <c r="E19" s="13"/>
    </row>
    <row r="20" spans="2:5" x14ac:dyDescent="0.2">
      <c r="B20" s="8" t="s">
        <v>6</v>
      </c>
      <c r="C20" s="9" t="s">
        <v>119</v>
      </c>
    </row>
    <row r="21" spans="2:5" x14ac:dyDescent="0.2">
      <c r="B21" s="8" t="s">
        <v>7</v>
      </c>
      <c r="C21" s="9"/>
    </row>
    <row r="22" spans="2:5" x14ac:dyDescent="0.2">
      <c r="B22" s="8" t="s">
        <v>8</v>
      </c>
      <c r="C22" s="9"/>
    </row>
    <row r="24" spans="2:5" x14ac:dyDescent="0.2">
      <c r="B24" s="15"/>
    </row>
    <row r="27" spans="2:5" s="7" customFormat="1" x14ac:dyDescent="0.2">
      <c r="B27" s="7" t="s">
        <v>9</v>
      </c>
    </row>
    <row r="29" spans="2:5" x14ac:dyDescent="0.2">
      <c r="B29" s="9" t="s">
        <v>46</v>
      </c>
      <c r="C29" s="9" t="s">
        <v>105</v>
      </c>
    </row>
    <row r="30" spans="2:5" ht="25.5" x14ac:dyDescent="0.2">
      <c r="B30" s="9" t="s">
        <v>48</v>
      </c>
      <c r="C30" s="9" t="s">
        <v>105</v>
      </c>
    </row>
    <row r="31" spans="2:5" x14ac:dyDescent="0.2">
      <c r="B31" s="9" t="s">
        <v>47</v>
      </c>
      <c r="C31" s="32">
        <v>45160</v>
      </c>
    </row>
    <row r="32" spans="2:5" ht="25.5" x14ac:dyDescent="0.2">
      <c r="B32" s="9" t="s">
        <v>49</v>
      </c>
      <c r="C32" s="9" t="s">
        <v>105</v>
      </c>
    </row>
    <row r="33" spans="2:3" ht="25.5" x14ac:dyDescent="0.2">
      <c r="B33" s="9" t="s">
        <v>50</v>
      </c>
      <c r="C33" s="9" t="s">
        <v>106</v>
      </c>
    </row>
    <row r="34" spans="2:3" x14ac:dyDescent="0.2">
      <c r="B34" s="8" t="s">
        <v>8</v>
      </c>
      <c r="C34" s="9"/>
    </row>
    <row r="36" spans="2:3" x14ac:dyDescent="0.2">
      <c r="B36" s="4"/>
    </row>
    <row r="37" spans="2:3" x14ac:dyDescent="0.2">
      <c r="B37" s="15" t="s">
        <v>51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8D9"/>
  </sheetPr>
  <dimension ref="B2:H21"/>
  <sheetViews>
    <sheetView showGridLines="0" zoomScale="85" zoomScaleNormal="85" workbookViewId="0">
      <pane ySplit="3" topLeftCell="A4" activePane="bottomLeft" state="frozen"/>
      <selection activeCell="O39" sqref="O39"/>
      <selection pane="bottomLeft"/>
    </sheetView>
  </sheetViews>
  <sheetFormatPr defaultRowHeight="12.75" x14ac:dyDescent="0.2"/>
  <cols>
    <col min="1" max="1" width="5.7109375" style="2" customWidth="1"/>
    <col min="2" max="2" width="35.28515625" style="2" customWidth="1"/>
    <col min="3" max="3" width="2.7109375" style="2" customWidth="1"/>
    <col min="4" max="4" width="86.140625" style="2" customWidth="1"/>
    <col min="5" max="5" width="29.85546875" style="2" customWidth="1"/>
    <col min="6" max="6" width="24.7109375" style="2" customWidth="1"/>
    <col min="7" max="7" width="37.28515625" style="2" customWidth="1"/>
    <col min="8" max="16384" width="9.140625" style="2"/>
  </cols>
  <sheetData>
    <row r="2" spans="2:8" s="6" customFormat="1" ht="18" x14ac:dyDescent="0.2">
      <c r="B2" s="6" t="s">
        <v>33</v>
      </c>
    </row>
    <row r="5" spans="2:8" s="7" customFormat="1" x14ac:dyDescent="0.2">
      <c r="B5" s="7" t="s">
        <v>10</v>
      </c>
    </row>
    <row r="7" spans="2:8" x14ac:dyDescent="0.2">
      <c r="B7" s="2" t="s">
        <v>56</v>
      </c>
    </row>
    <row r="8" spans="2:8" x14ac:dyDescent="0.2">
      <c r="H8" s="17"/>
    </row>
    <row r="10" spans="2:8" s="7" customFormat="1" x14ac:dyDescent="0.2">
      <c r="B10" s="7" t="s">
        <v>11</v>
      </c>
    </row>
    <row r="12" spans="2:8" x14ac:dyDescent="0.2">
      <c r="B12" s="14" t="s">
        <v>24</v>
      </c>
      <c r="D12" s="14" t="s">
        <v>12</v>
      </c>
      <c r="F12" s="5"/>
    </row>
    <row r="14" spans="2:8" x14ac:dyDescent="0.2">
      <c r="B14" s="18">
        <v>123</v>
      </c>
      <c r="D14" s="2" t="s">
        <v>44</v>
      </c>
    </row>
    <row r="15" spans="2:8" x14ac:dyDescent="0.2">
      <c r="B15" s="19">
        <f>B14</f>
        <v>123</v>
      </c>
      <c r="D15" s="2" t="s">
        <v>13</v>
      </c>
    </row>
    <row r="16" spans="2:8" x14ac:dyDescent="0.2">
      <c r="B16" s="20">
        <f>B15+B14</f>
        <v>246</v>
      </c>
      <c r="D16" s="2" t="s">
        <v>14</v>
      </c>
    </row>
    <row r="17" spans="2:6" x14ac:dyDescent="0.2">
      <c r="B17" s="16">
        <f>B15+B16</f>
        <v>369</v>
      </c>
      <c r="D17" s="2" t="s">
        <v>45</v>
      </c>
      <c r="E17" s="5"/>
      <c r="F17" s="5"/>
    </row>
    <row r="18" spans="2:6" x14ac:dyDescent="0.2">
      <c r="B18" s="22"/>
      <c r="D18" s="2" t="s">
        <v>15</v>
      </c>
      <c r="E18" s="5"/>
    </row>
    <row r="21" spans="2:6" x14ac:dyDescent="0.2">
      <c r="B21" s="15" t="s">
        <v>51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8D9"/>
  </sheetPr>
  <dimension ref="B2:H33"/>
  <sheetViews>
    <sheetView showGridLines="0" zoomScale="85" zoomScaleNormal="85" workbookViewId="0">
      <pane ySplit="3" topLeftCell="A4" activePane="bottomLeft" state="frozen"/>
      <selection activeCell="B6" sqref="B6"/>
      <selection pane="bottomLeft"/>
    </sheetView>
  </sheetViews>
  <sheetFormatPr defaultRowHeight="12.75" x14ac:dyDescent="0.2"/>
  <cols>
    <col min="1" max="1" width="5.7109375" style="2" customWidth="1"/>
    <col min="2" max="2" width="7.5703125" style="2" customWidth="1"/>
    <col min="3" max="3" width="37.5703125" style="2" bestFit="1" customWidth="1"/>
    <col min="4" max="4" width="43.42578125" style="2" bestFit="1" customWidth="1"/>
    <col min="5" max="5" width="36.28515625" style="2" customWidth="1"/>
    <col min="6" max="6" width="61.7109375" style="2" customWidth="1"/>
    <col min="7" max="7" width="5.7109375" style="2" customWidth="1"/>
    <col min="8" max="16384" width="9.140625" style="2"/>
  </cols>
  <sheetData>
    <row r="2" spans="2:8" s="6" customFormat="1" ht="18" x14ac:dyDescent="0.2">
      <c r="B2" s="6" t="s">
        <v>16</v>
      </c>
    </row>
    <row r="5" spans="2:8" s="7" customFormat="1" x14ac:dyDescent="0.2">
      <c r="B5" s="7" t="s">
        <v>17</v>
      </c>
    </row>
    <row r="7" spans="2:8" x14ac:dyDescent="0.2">
      <c r="B7" s="15" t="s">
        <v>41</v>
      </c>
    </row>
    <row r="8" spans="2:8" x14ac:dyDescent="0.2">
      <c r="B8" s="15" t="s">
        <v>42</v>
      </c>
    </row>
    <row r="10" spans="2:8" x14ac:dyDescent="0.2">
      <c r="B10" s="33" t="s">
        <v>34</v>
      </c>
      <c r="C10" s="33" t="s">
        <v>35</v>
      </c>
      <c r="D10" s="33" t="s">
        <v>52</v>
      </c>
      <c r="E10" s="33" t="s">
        <v>40</v>
      </c>
      <c r="F10" s="33" t="s">
        <v>53</v>
      </c>
      <c r="H10" s="13"/>
    </row>
    <row r="11" spans="2:8" x14ac:dyDescent="0.2">
      <c r="B11" s="34"/>
      <c r="C11" s="35" t="s">
        <v>38</v>
      </c>
      <c r="D11" s="35" t="s">
        <v>18</v>
      </c>
      <c r="E11" s="35" t="s">
        <v>43</v>
      </c>
      <c r="F11" s="35" t="s">
        <v>54</v>
      </c>
    </row>
    <row r="12" spans="2:8" ht="25.5" x14ac:dyDescent="0.2">
      <c r="B12" s="9">
        <v>1</v>
      </c>
      <c r="C12" s="9" t="s">
        <v>57</v>
      </c>
      <c r="D12" s="9" t="s">
        <v>58</v>
      </c>
      <c r="E12" s="9" t="s">
        <v>55</v>
      </c>
      <c r="F12" s="36">
        <v>45128</v>
      </c>
    </row>
    <row r="13" spans="2:8" ht="25.5" x14ac:dyDescent="0.2">
      <c r="B13" s="9">
        <v>2</v>
      </c>
      <c r="C13" s="9" t="s">
        <v>81</v>
      </c>
      <c r="D13" s="9" t="s">
        <v>80</v>
      </c>
      <c r="E13" s="9" t="s">
        <v>55</v>
      </c>
      <c r="F13" s="36">
        <v>45128</v>
      </c>
    </row>
    <row r="14" spans="2:8" ht="25.5" x14ac:dyDescent="0.2">
      <c r="B14" s="9">
        <v>3</v>
      </c>
      <c r="C14" s="9" t="s">
        <v>79</v>
      </c>
      <c r="D14" s="9"/>
      <c r="E14" s="9"/>
      <c r="F14" s="9" t="s">
        <v>116</v>
      </c>
      <c r="H14" s="5"/>
    </row>
    <row r="15" spans="2:8" ht="25.5" x14ac:dyDescent="0.2">
      <c r="B15" s="9">
        <v>4</v>
      </c>
      <c r="C15" s="9" t="s">
        <v>118</v>
      </c>
      <c r="D15" s="9"/>
      <c r="E15" s="9"/>
      <c r="F15" s="40" t="s">
        <v>117</v>
      </c>
    </row>
    <row r="16" spans="2:8" x14ac:dyDescent="0.2">
      <c r="B16" s="9">
        <v>5</v>
      </c>
      <c r="C16" s="9"/>
      <c r="D16" s="9"/>
      <c r="E16" s="9"/>
      <c r="F16" s="9"/>
    </row>
    <row r="17" spans="2:6" x14ac:dyDescent="0.2">
      <c r="B17" s="9">
        <v>6</v>
      </c>
      <c r="C17" s="9"/>
      <c r="D17" s="9"/>
      <c r="E17" s="9"/>
      <c r="F17" s="9"/>
    </row>
    <row r="18" spans="2:6" x14ac:dyDescent="0.2">
      <c r="B18" s="9">
        <v>7</v>
      </c>
      <c r="C18" s="9"/>
      <c r="D18" s="9"/>
      <c r="E18" s="9"/>
      <c r="F18" s="9"/>
    </row>
    <row r="19" spans="2:6" x14ac:dyDescent="0.2">
      <c r="B19" s="9">
        <v>8</v>
      </c>
      <c r="C19" s="9"/>
      <c r="D19" s="9"/>
      <c r="E19" s="9"/>
      <c r="F19" s="9"/>
    </row>
    <row r="20" spans="2:6" x14ac:dyDescent="0.2">
      <c r="B20" s="9">
        <v>9</v>
      </c>
      <c r="C20" s="9"/>
      <c r="D20" s="9"/>
      <c r="E20" s="9"/>
      <c r="F20" s="9"/>
    </row>
    <row r="21" spans="2:6" x14ac:dyDescent="0.2">
      <c r="B21" s="9">
        <v>10</v>
      </c>
      <c r="C21" s="9"/>
      <c r="D21" s="9"/>
      <c r="E21" s="9"/>
      <c r="F21" s="9"/>
    </row>
    <row r="24" spans="2:6" s="7" customFormat="1" x14ac:dyDescent="0.2">
      <c r="B24" s="7" t="s">
        <v>32</v>
      </c>
    </row>
    <row r="26" spans="2:6" x14ac:dyDescent="0.2">
      <c r="B26" s="15" t="s">
        <v>30</v>
      </c>
    </row>
    <row r="27" spans="2:6" x14ac:dyDescent="0.2">
      <c r="B27" s="15" t="s">
        <v>31</v>
      </c>
    </row>
    <row r="33" spans="2:2" x14ac:dyDescent="0.2">
      <c r="B33" s="15" t="s">
        <v>51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</sheetPr>
  <dimension ref="B2:W20"/>
  <sheetViews>
    <sheetView showGridLines="0" zoomScale="85" zoomScaleNormal="85" workbookViewId="0">
      <pane xSplit="6" ySplit="12" topLeftCell="G13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.75" x14ac:dyDescent="0.2"/>
  <cols>
    <col min="1" max="1" width="5.7109375" style="2" customWidth="1"/>
    <col min="2" max="2" width="41.42578125" style="2" customWidth="1"/>
    <col min="3" max="5" width="5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2.7109375" style="2" customWidth="1"/>
    <col min="10" max="10" width="13.7109375" style="2" customWidth="1"/>
    <col min="11" max="11" width="2.7109375" style="2" customWidth="1"/>
    <col min="12" max="19" width="12.5703125" style="2" customWidth="1"/>
    <col min="20" max="22" width="2.7109375" style="2" customWidth="1"/>
    <col min="23" max="23" width="30.85546875" style="2" customWidth="1"/>
    <col min="24" max="37" width="13.7109375" style="2" customWidth="1"/>
    <col min="38" max="16384" width="9.140625" style="2"/>
  </cols>
  <sheetData>
    <row r="2" spans="2:23" s="10" customFormat="1" ht="18" x14ac:dyDescent="0.2">
      <c r="B2" s="10" t="s">
        <v>23</v>
      </c>
    </row>
    <row r="4" spans="2:23" x14ac:dyDescent="0.2">
      <c r="B4" s="14" t="s">
        <v>37</v>
      </c>
      <c r="C4" s="1"/>
      <c r="D4" s="1"/>
    </row>
    <row r="5" spans="2:23" x14ac:dyDescent="0.2">
      <c r="B5" s="2" t="s">
        <v>101</v>
      </c>
      <c r="C5" s="3"/>
      <c r="D5" s="3"/>
      <c r="H5" s="11"/>
    </row>
    <row r="6" spans="2:23" x14ac:dyDescent="0.2">
      <c r="C6" s="3"/>
      <c r="D6" s="3"/>
      <c r="H6" s="11"/>
    </row>
    <row r="7" spans="2:23" x14ac:dyDescent="0.2">
      <c r="B7" s="15" t="s">
        <v>22</v>
      </c>
      <c r="C7" s="3"/>
      <c r="D7" s="3"/>
      <c r="H7" s="11"/>
    </row>
    <row r="8" spans="2:23" x14ac:dyDescent="0.2">
      <c r="B8" s="27" t="s">
        <v>110</v>
      </c>
      <c r="C8" s="3"/>
      <c r="D8" s="3"/>
    </row>
    <row r="9" spans="2:23" x14ac:dyDescent="0.2">
      <c r="B9" s="4"/>
      <c r="C9" s="3"/>
      <c r="D9" s="3"/>
    </row>
    <row r="11" spans="2:23" s="7" customFormat="1" x14ac:dyDescent="0.2">
      <c r="B11" s="7" t="s">
        <v>25</v>
      </c>
      <c r="F11" s="7" t="s">
        <v>19</v>
      </c>
      <c r="H11" s="7" t="s">
        <v>20</v>
      </c>
      <c r="J11" s="7" t="s">
        <v>29</v>
      </c>
      <c r="L11" s="37" t="s">
        <v>59</v>
      </c>
      <c r="M11" s="37" t="s">
        <v>60</v>
      </c>
      <c r="N11" s="37" t="s">
        <v>61</v>
      </c>
      <c r="O11" s="37" t="s">
        <v>62</v>
      </c>
      <c r="P11" s="37" t="s">
        <v>63</v>
      </c>
      <c r="Q11" s="37" t="s">
        <v>64</v>
      </c>
      <c r="R11" s="37" t="s">
        <v>65</v>
      </c>
      <c r="S11" s="37" t="s">
        <v>66</v>
      </c>
      <c r="W11" s="7" t="s">
        <v>27</v>
      </c>
    </row>
    <row r="14" spans="2:23" s="7" customFormat="1" x14ac:dyDescent="0.2">
      <c r="B14" s="7" t="s">
        <v>39</v>
      </c>
    </row>
    <row r="16" spans="2:23" x14ac:dyDescent="0.2">
      <c r="B16" s="14" t="s">
        <v>67</v>
      </c>
    </row>
    <row r="17" spans="2:23" x14ac:dyDescent="0.2">
      <c r="B17" s="2" t="s">
        <v>113</v>
      </c>
      <c r="L17" s="38">
        <f>Berekening!L52</f>
        <v>4.4999999999999998E-2</v>
      </c>
      <c r="M17" s="38">
        <f>Berekening!M52</f>
        <v>4.7E-2</v>
      </c>
      <c r="N17" s="38">
        <f>Berekening!N52</f>
        <v>0.05</v>
      </c>
      <c r="O17" s="38">
        <f>Berekening!O52</f>
        <v>0.05</v>
      </c>
      <c r="P17" s="38">
        <f>Berekening!P52</f>
        <v>0.05</v>
      </c>
      <c r="Q17" s="38">
        <f>Berekening!Q52</f>
        <v>4.9000000000000002E-2</v>
      </c>
      <c r="R17" s="38">
        <f>Berekening!R52</f>
        <v>4.7E-2</v>
      </c>
      <c r="S17" s="38">
        <f>Berekening!S52</f>
        <v>4.7E-2</v>
      </c>
      <c r="W17" s="11"/>
    </row>
    <row r="18" spans="2:23" x14ac:dyDescent="0.2">
      <c r="W18" s="11"/>
    </row>
    <row r="19" spans="2:23" x14ac:dyDescent="0.2">
      <c r="B19" s="5"/>
      <c r="W19" s="11"/>
    </row>
    <row r="20" spans="2:23" x14ac:dyDescent="0.2">
      <c r="B20" s="15" t="s">
        <v>51</v>
      </c>
      <c r="W20" s="11"/>
    </row>
  </sheetData>
  <pageMargins left="0.7" right="0.7" top="0.75" bottom="0.75" header="0.3" footer="0.3"/>
  <pageSetup paperSize="9" orientation="portrait" r:id="rId1"/>
  <ignoredErrors>
    <ignoredError sqref="L11:S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B2:B3"/>
  <sheetViews>
    <sheetView showGridLines="0" zoomScale="85" zoomScaleNormal="85" workbookViewId="0"/>
  </sheetViews>
  <sheetFormatPr defaultRowHeight="12.75" x14ac:dyDescent="0.2"/>
  <cols>
    <col min="1" max="1" width="5.7109375" style="12" customWidth="1"/>
    <col min="2" max="16384" width="9.140625" style="12"/>
  </cols>
  <sheetData>
    <row r="2" spans="2:2" x14ac:dyDescent="0.2">
      <c r="B2" s="21"/>
    </row>
    <row r="3" spans="2:2" x14ac:dyDescent="0.2">
      <c r="B3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1FFE1"/>
  </sheetPr>
  <dimension ref="B2:W34"/>
  <sheetViews>
    <sheetView showGridLines="0" zoomScale="85" zoomScaleNormal="85" workbookViewId="0">
      <pane xSplit="6" ySplit="12" topLeftCell="G13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.75" x14ac:dyDescent="0.2"/>
  <cols>
    <col min="1" max="1" width="5.7109375" style="2" customWidth="1"/>
    <col min="2" max="2" width="41.42578125" style="2" customWidth="1"/>
    <col min="3" max="5" width="5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2.7109375" style="2" customWidth="1"/>
    <col min="10" max="10" width="13.7109375" style="2" customWidth="1"/>
    <col min="11" max="11" width="2.7109375" style="2" customWidth="1"/>
    <col min="12" max="19" width="12.5703125" style="2" customWidth="1"/>
    <col min="20" max="20" width="2.7109375" style="2" customWidth="1"/>
    <col min="21" max="21" width="43.7109375" style="2" bestFit="1" customWidth="1"/>
    <col min="22" max="22" width="2.7109375" style="2" customWidth="1"/>
    <col min="23" max="23" width="30.7109375" style="2" customWidth="1"/>
    <col min="24" max="24" width="2.7109375" style="2" customWidth="1"/>
    <col min="25" max="39" width="13.7109375" style="2" customWidth="1"/>
    <col min="40" max="16384" width="9.140625" style="2"/>
  </cols>
  <sheetData>
    <row r="2" spans="2:23" s="10" customFormat="1" ht="18" x14ac:dyDescent="0.2">
      <c r="B2" s="10" t="s">
        <v>68</v>
      </c>
    </row>
    <row r="4" spans="2:23" x14ac:dyDescent="0.2">
      <c r="B4" s="14" t="s">
        <v>21</v>
      </c>
      <c r="C4" s="1"/>
      <c r="D4" s="1"/>
      <c r="L4"/>
    </row>
    <row r="5" spans="2:23" x14ac:dyDescent="0.2">
      <c r="B5" s="2" t="s">
        <v>69</v>
      </c>
      <c r="C5" s="3"/>
      <c r="D5" s="3"/>
      <c r="H5" s="11"/>
    </row>
    <row r="6" spans="2:23" x14ac:dyDescent="0.2">
      <c r="C6" s="3"/>
      <c r="D6" s="3"/>
      <c r="H6" s="11"/>
    </row>
    <row r="7" spans="2:23" x14ac:dyDescent="0.2">
      <c r="B7" s="15" t="s">
        <v>22</v>
      </c>
      <c r="C7" s="3"/>
      <c r="D7" s="3"/>
      <c r="H7" s="11"/>
    </row>
    <row r="8" spans="2:23" x14ac:dyDescent="0.2">
      <c r="B8" s="27" t="s">
        <v>104</v>
      </c>
      <c r="C8" s="3"/>
      <c r="D8" s="3"/>
    </row>
    <row r="11" spans="2:23" s="7" customFormat="1" x14ac:dyDescent="0.2">
      <c r="B11" s="7" t="s">
        <v>25</v>
      </c>
      <c r="F11" s="7" t="s">
        <v>19</v>
      </c>
      <c r="H11" s="7" t="s">
        <v>20</v>
      </c>
      <c r="J11" s="7" t="s">
        <v>29</v>
      </c>
      <c r="L11" s="37" t="s">
        <v>59</v>
      </c>
      <c r="M11" s="37" t="s">
        <v>60</v>
      </c>
      <c r="N11" s="37" t="s">
        <v>61</v>
      </c>
      <c r="O11" s="37" t="s">
        <v>62</v>
      </c>
      <c r="P11" s="37" t="s">
        <v>63</v>
      </c>
      <c r="Q11" s="37" t="s">
        <v>64</v>
      </c>
      <c r="R11" s="37" t="s">
        <v>65</v>
      </c>
      <c r="S11" s="37" t="s">
        <v>66</v>
      </c>
      <c r="U11" s="7" t="s">
        <v>26</v>
      </c>
      <c r="W11" s="7" t="s">
        <v>27</v>
      </c>
    </row>
    <row r="14" spans="2:23" s="7" customFormat="1" x14ac:dyDescent="0.2">
      <c r="B14" s="7" t="s">
        <v>68</v>
      </c>
    </row>
    <row r="16" spans="2:23" x14ac:dyDescent="0.2">
      <c r="B16" s="14" t="s">
        <v>70</v>
      </c>
    </row>
    <row r="17" spans="2:23" x14ac:dyDescent="0.2">
      <c r="B17" s="2" t="s">
        <v>71</v>
      </c>
      <c r="F17" s="2" t="s">
        <v>77</v>
      </c>
      <c r="L17" s="23">
        <v>0.43</v>
      </c>
      <c r="M17" s="23">
        <v>0.43</v>
      </c>
      <c r="N17" s="23">
        <v>0.41</v>
      </c>
      <c r="O17" s="23">
        <v>0.41</v>
      </c>
      <c r="P17" s="23">
        <v>0.44</v>
      </c>
      <c r="Q17" s="23">
        <v>0.44</v>
      </c>
      <c r="R17" s="23">
        <v>0.44</v>
      </c>
      <c r="S17" s="23">
        <v>0.44</v>
      </c>
      <c r="U17" s="2" t="s">
        <v>57</v>
      </c>
      <c r="W17" s="2" t="s">
        <v>102</v>
      </c>
    </row>
    <row r="18" spans="2:23" x14ac:dyDescent="0.2">
      <c r="B18" s="2" t="s">
        <v>72</v>
      </c>
      <c r="F18" s="2" t="s">
        <v>77</v>
      </c>
      <c r="L18" s="23">
        <v>0.25</v>
      </c>
      <c r="M18" s="23">
        <v>0.25</v>
      </c>
      <c r="N18" s="23">
        <v>0.25</v>
      </c>
      <c r="O18" s="23">
        <v>0.25</v>
      </c>
      <c r="P18" s="23">
        <v>0.25800000000000001</v>
      </c>
      <c r="Q18" s="23">
        <v>0.25800000000000001</v>
      </c>
      <c r="R18" s="23">
        <v>0.25800000000000001</v>
      </c>
      <c r="S18" s="23">
        <v>0.25800000000000001</v>
      </c>
      <c r="U18" s="2" t="s">
        <v>57</v>
      </c>
    </row>
    <row r="20" spans="2:23" x14ac:dyDescent="0.2">
      <c r="B20" s="1" t="s">
        <v>73</v>
      </c>
    </row>
    <row r="21" spans="2:23" x14ac:dyDescent="0.2">
      <c r="B21" s="2" t="s">
        <v>83</v>
      </c>
      <c r="F21" s="2" t="s">
        <v>77</v>
      </c>
      <c r="L21" s="23">
        <v>2.4560853225248539E-2</v>
      </c>
      <c r="M21" s="23">
        <v>3.0377503535024063E-2</v>
      </c>
      <c r="N21" s="23">
        <v>2.9820327898740139E-2</v>
      </c>
      <c r="O21" s="23">
        <v>2.9418494801680049E-2</v>
      </c>
      <c r="P21" s="23">
        <v>3.0238318936847381E-2</v>
      </c>
      <c r="Q21" s="23">
        <v>3.0238318936847381E-2</v>
      </c>
      <c r="R21" s="23">
        <v>3.0238318936847381E-2</v>
      </c>
      <c r="S21" s="23">
        <v>3.0238318936847381E-2</v>
      </c>
      <c r="U21" s="2" t="s">
        <v>81</v>
      </c>
      <c r="W21" s="2" t="s">
        <v>103</v>
      </c>
    </row>
    <row r="22" spans="2:23" x14ac:dyDescent="0.2">
      <c r="B22" s="2" t="s">
        <v>82</v>
      </c>
      <c r="F22" s="2" t="s">
        <v>77</v>
      </c>
      <c r="L22" s="23">
        <v>9.1724220739603928E-5</v>
      </c>
      <c r="M22" s="23">
        <v>0</v>
      </c>
      <c r="N22" s="23">
        <v>1.4247314719620499E-4</v>
      </c>
      <c r="O22" s="23">
        <v>4.7297982327120115E-3</v>
      </c>
      <c r="P22" s="23">
        <v>2.8421514071803266E-3</v>
      </c>
      <c r="Q22" s="23">
        <v>2.8421514071803266E-3</v>
      </c>
      <c r="R22" s="23">
        <v>2.8421514071803266E-3</v>
      </c>
      <c r="S22" s="23">
        <v>2.8421514071803266E-3</v>
      </c>
      <c r="U22" s="2" t="s">
        <v>81</v>
      </c>
      <c r="W22" s="2" t="s">
        <v>103</v>
      </c>
    </row>
    <row r="23" spans="2:23" x14ac:dyDescent="0.2">
      <c r="M23" s="11"/>
    </row>
    <row r="24" spans="2:23" x14ac:dyDescent="0.2">
      <c r="B24" s="1" t="s">
        <v>74</v>
      </c>
    </row>
    <row r="25" spans="2:23" x14ac:dyDescent="0.2">
      <c r="B25" s="2" t="s">
        <v>111</v>
      </c>
      <c r="F25" s="2" t="s">
        <v>77</v>
      </c>
      <c r="L25" s="23">
        <v>8.6272378516623945E-3</v>
      </c>
      <c r="M25" s="23">
        <v>8.0836253196930937E-3</v>
      </c>
      <c r="N25" s="23">
        <v>6.7297119078105049E-3</v>
      </c>
      <c r="O25" s="23">
        <v>3.1898531289910491E-3</v>
      </c>
      <c r="P25" s="23">
        <v>1.7859514687101013E-4</v>
      </c>
      <c r="Q25" s="23">
        <v>4.2675287356321832E-3</v>
      </c>
      <c r="R25" s="23">
        <v>8.323773946360153E-3</v>
      </c>
      <c r="S25" s="23">
        <v>8.3000000000000001E-3</v>
      </c>
      <c r="U25" s="2" t="s">
        <v>57</v>
      </c>
    </row>
    <row r="26" spans="2:23" x14ac:dyDescent="0.2">
      <c r="B26" s="2" t="s">
        <v>78</v>
      </c>
      <c r="F26" s="2" t="s">
        <v>77</v>
      </c>
      <c r="H26" s="23">
        <v>5.0000000000000001E-3</v>
      </c>
      <c r="L26" s="25"/>
      <c r="M26" s="25"/>
      <c r="N26" s="25"/>
      <c r="O26" s="25"/>
      <c r="P26" s="25"/>
      <c r="Q26" s="25"/>
      <c r="R26" s="25"/>
      <c r="S26" s="25"/>
      <c r="U26" s="2" t="s">
        <v>79</v>
      </c>
    </row>
    <row r="27" spans="2:23" x14ac:dyDescent="0.2">
      <c r="B27" s="2" t="s">
        <v>75</v>
      </c>
      <c r="F27" s="2" t="s">
        <v>77</v>
      </c>
      <c r="L27" s="23">
        <v>0.05</v>
      </c>
      <c r="M27" s="23">
        <v>0.05</v>
      </c>
      <c r="N27" s="23">
        <v>0.05</v>
      </c>
      <c r="O27" s="23">
        <v>0.05</v>
      </c>
      <c r="P27" s="23">
        <v>0.05</v>
      </c>
      <c r="Q27" s="23">
        <v>0.05</v>
      </c>
      <c r="R27" s="23">
        <v>0.05</v>
      </c>
      <c r="S27" s="23">
        <v>0.05</v>
      </c>
      <c r="U27" s="2" t="s">
        <v>57</v>
      </c>
    </row>
    <row r="28" spans="2:23" x14ac:dyDescent="0.2">
      <c r="B28" s="2" t="s">
        <v>76</v>
      </c>
      <c r="F28" s="2" t="s">
        <v>77</v>
      </c>
      <c r="L28" s="24">
        <v>0.47089619292831558</v>
      </c>
      <c r="M28" s="24">
        <v>0.47088553651493725</v>
      </c>
      <c r="N28" s="24">
        <v>0.53537905380155182</v>
      </c>
      <c r="O28" s="24">
        <v>0.532831431518756</v>
      </c>
      <c r="P28" s="24">
        <v>0.53770055418456031</v>
      </c>
      <c r="Q28" s="24">
        <v>0.50963702880339512</v>
      </c>
      <c r="R28" s="24">
        <v>0.43699850777458682</v>
      </c>
      <c r="S28" s="24">
        <v>0.43699850777458682</v>
      </c>
      <c r="U28" s="2" t="s">
        <v>57</v>
      </c>
    </row>
    <row r="33" spans="2:12" x14ac:dyDescent="0.2">
      <c r="B33" s="15" t="s">
        <v>51</v>
      </c>
    </row>
    <row r="34" spans="2:12" x14ac:dyDescent="0.2">
      <c r="L34" s="5"/>
    </row>
  </sheetData>
  <phoneticPr fontId="28" type="noConversion"/>
  <pageMargins left="0.7" right="0.7" top="0.75" bottom="0.75" header="0.3" footer="0.3"/>
  <pageSetup paperSize="9" orientation="portrait" r:id="rId1"/>
  <ignoredErrors>
    <ignoredError sqref="L11:S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4.9989318521683403E-2"/>
  </sheetPr>
  <dimension ref="B2:B3"/>
  <sheetViews>
    <sheetView showGridLines="0" zoomScale="85" zoomScaleNormal="85" workbookViewId="0"/>
  </sheetViews>
  <sheetFormatPr defaultRowHeight="12.75" x14ac:dyDescent="0.2"/>
  <cols>
    <col min="1" max="1" width="5.7109375" style="12" customWidth="1"/>
    <col min="2" max="16384" width="9.140625" style="12"/>
  </cols>
  <sheetData>
    <row r="2" spans="2:2" x14ac:dyDescent="0.2">
      <c r="B2" s="21"/>
    </row>
    <row r="3" spans="2:2" x14ac:dyDescent="0.2">
      <c r="B3" s="2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CC"/>
  </sheetPr>
  <dimension ref="B2:W54"/>
  <sheetViews>
    <sheetView showGridLines="0" zoomScale="85" zoomScaleNormal="85" workbookViewId="0">
      <pane xSplit="6" ySplit="19" topLeftCell="G20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.75" x14ac:dyDescent="0.2"/>
  <cols>
    <col min="1" max="1" width="5.7109375" style="2" customWidth="1"/>
    <col min="2" max="2" width="41.42578125" style="2" customWidth="1"/>
    <col min="3" max="5" width="5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2.7109375" style="2" customWidth="1"/>
    <col min="10" max="10" width="13.7109375" style="2" customWidth="1"/>
    <col min="11" max="11" width="2.7109375" style="2" customWidth="1"/>
    <col min="12" max="19" width="12.5703125" style="2" customWidth="1"/>
    <col min="20" max="22" width="2.7109375" style="2" customWidth="1"/>
    <col min="23" max="23" width="30.7109375" style="2" customWidth="1"/>
    <col min="24" max="37" width="13.7109375" style="2" customWidth="1"/>
    <col min="38" max="16384" width="9.140625" style="2"/>
  </cols>
  <sheetData>
    <row r="2" spans="2:8" s="10" customFormat="1" ht="18" x14ac:dyDescent="0.2">
      <c r="B2" s="10" t="s">
        <v>84</v>
      </c>
    </row>
    <row r="4" spans="2:8" x14ac:dyDescent="0.2">
      <c r="B4" s="14" t="s">
        <v>36</v>
      </c>
      <c r="C4" s="1"/>
      <c r="D4" s="1"/>
    </row>
    <row r="5" spans="2:8" x14ac:dyDescent="0.2">
      <c r="B5" s="2" t="s">
        <v>86</v>
      </c>
      <c r="C5" s="3"/>
      <c r="D5" s="3"/>
      <c r="H5" s="11"/>
    </row>
    <row r="6" spans="2:8" x14ac:dyDescent="0.2">
      <c r="C6" s="3"/>
      <c r="D6" s="3"/>
      <c r="H6" s="11"/>
    </row>
    <row r="7" spans="2:8" x14ac:dyDescent="0.2">
      <c r="B7" s="15" t="s">
        <v>22</v>
      </c>
      <c r="C7" s="3"/>
      <c r="D7" s="3"/>
      <c r="H7" s="11"/>
    </row>
    <row r="8" spans="2:8" x14ac:dyDescent="0.2">
      <c r="B8" s="2" t="s">
        <v>85</v>
      </c>
      <c r="C8" s="3"/>
      <c r="D8" s="3"/>
    </row>
    <row r="9" spans="2:8" x14ac:dyDescent="0.2">
      <c r="B9" s="4"/>
      <c r="C9" s="3"/>
      <c r="D9" s="3"/>
    </row>
    <row r="10" spans="2:8" x14ac:dyDescent="0.2">
      <c r="B10" s="2" t="s">
        <v>95</v>
      </c>
    </row>
    <row r="11" spans="2:8" x14ac:dyDescent="0.2">
      <c r="B11" s="2" t="s">
        <v>96</v>
      </c>
    </row>
    <row r="12" spans="2:8" x14ac:dyDescent="0.2">
      <c r="B12" s="2" t="s">
        <v>97</v>
      </c>
    </row>
    <row r="13" spans="2:8" x14ac:dyDescent="0.2">
      <c r="B13" s="2" t="s">
        <v>98</v>
      </c>
    </row>
    <row r="14" spans="2:8" x14ac:dyDescent="0.2">
      <c r="B14" s="2" t="s">
        <v>100</v>
      </c>
    </row>
    <row r="15" spans="2:8" x14ac:dyDescent="0.2">
      <c r="B15" s="2" t="s">
        <v>99</v>
      </c>
    </row>
    <row r="18" spans="2:23" s="7" customFormat="1" x14ac:dyDescent="0.2">
      <c r="B18" s="7" t="s">
        <v>25</v>
      </c>
      <c r="F18" s="7" t="s">
        <v>19</v>
      </c>
      <c r="H18" s="7" t="s">
        <v>20</v>
      </c>
      <c r="J18" s="7" t="s">
        <v>29</v>
      </c>
      <c r="L18" s="37" t="s">
        <v>59</v>
      </c>
      <c r="M18" s="37" t="s">
        <v>60</v>
      </c>
      <c r="N18" s="37" t="s">
        <v>61</v>
      </c>
      <c r="O18" s="37" t="s">
        <v>62</v>
      </c>
      <c r="P18" s="37" t="s">
        <v>63</v>
      </c>
      <c r="Q18" s="37" t="s">
        <v>64</v>
      </c>
      <c r="R18" s="37" t="s">
        <v>65</v>
      </c>
      <c r="S18" s="37" t="s">
        <v>66</v>
      </c>
      <c r="W18" s="7" t="s">
        <v>27</v>
      </c>
    </row>
    <row r="21" spans="2:23" s="7" customFormat="1" x14ac:dyDescent="0.2">
      <c r="B21" s="7" t="s">
        <v>28</v>
      </c>
    </row>
    <row r="23" spans="2:23" x14ac:dyDescent="0.2">
      <c r="B23" s="14" t="s">
        <v>70</v>
      </c>
    </row>
    <row r="24" spans="2:23" x14ac:dyDescent="0.2">
      <c r="B24" s="2" t="s">
        <v>71</v>
      </c>
      <c r="F24" s="2" t="s">
        <v>77</v>
      </c>
      <c r="L24" s="29">
        <f>Data!L17</f>
        <v>0.43</v>
      </c>
      <c r="M24" s="29">
        <f>Data!M17</f>
        <v>0.43</v>
      </c>
      <c r="N24" s="29">
        <f>Data!N17</f>
        <v>0.41</v>
      </c>
      <c r="O24" s="29">
        <f>Data!O17</f>
        <v>0.41</v>
      </c>
      <c r="P24" s="29">
        <f>Data!P17</f>
        <v>0.44</v>
      </c>
      <c r="Q24" s="29">
        <f>Data!Q17</f>
        <v>0.44</v>
      </c>
      <c r="R24" s="29">
        <f>Data!R17</f>
        <v>0.44</v>
      </c>
      <c r="S24" s="29">
        <f>Data!S17</f>
        <v>0.44</v>
      </c>
    </row>
    <row r="25" spans="2:23" x14ac:dyDescent="0.2">
      <c r="B25" s="2" t="s">
        <v>72</v>
      </c>
      <c r="F25" s="2" t="s">
        <v>77</v>
      </c>
      <c r="L25" s="29">
        <f>Data!L18</f>
        <v>0.25</v>
      </c>
      <c r="M25" s="29">
        <f>Data!M18</f>
        <v>0.25</v>
      </c>
      <c r="N25" s="29">
        <f>Data!N18</f>
        <v>0.25</v>
      </c>
      <c r="O25" s="29">
        <f>Data!O18</f>
        <v>0.25</v>
      </c>
      <c r="P25" s="29">
        <f>Data!P18</f>
        <v>0.25800000000000001</v>
      </c>
      <c r="Q25" s="29">
        <f>Data!Q18</f>
        <v>0.25800000000000001</v>
      </c>
      <c r="R25" s="29">
        <f>Data!R18</f>
        <v>0.25800000000000001</v>
      </c>
      <c r="S25" s="29">
        <f>Data!S18</f>
        <v>0.25800000000000001</v>
      </c>
    </row>
    <row r="26" spans="2:23" x14ac:dyDescent="0.2">
      <c r="L26" s="28"/>
      <c r="M26" s="28"/>
      <c r="N26" s="28"/>
      <c r="O26" s="28"/>
      <c r="P26" s="28"/>
      <c r="Q26" s="28"/>
      <c r="R26" s="28"/>
      <c r="S26" s="28"/>
    </row>
    <row r="27" spans="2:23" x14ac:dyDescent="0.2">
      <c r="B27" s="1" t="s">
        <v>73</v>
      </c>
      <c r="L27" s="28"/>
      <c r="M27" s="28"/>
      <c r="N27" s="28"/>
      <c r="O27" s="28"/>
      <c r="P27" s="28"/>
      <c r="Q27" s="28"/>
      <c r="R27" s="28"/>
      <c r="S27" s="28"/>
    </row>
    <row r="28" spans="2:23" x14ac:dyDescent="0.2">
      <c r="B28" s="2" t="s">
        <v>83</v>
      </c>
      <c r="F28" s="2" t="s">
        <v>77</v>
      </c>
      <c r="L28" s="29">
        <f>Data!L21</f>
        <v>2.4560853225248539E-2</v>
      </c>
      <c r="M28" s="29">
        <f>Data!M21</f>
        <v>3.0377503535024063E-2</v>
      </c>
      <c r="N28" s="29">
        <f>Data!N21</f>
        <v>2.9820327898740139E-2</v>
      </c>
      <c r="O28" s="29">
        <f>Data!O21</f>
        <v>2.9418494801680049E-2</v>
      </c>
      <c r="P28" s="29">
        <f>Data!P21</f>
        <v>3.0238318936847381E-2</v>
      </c>
      <c r="Q28" s="29">
        <f>Data!Q21</f>
        <v>3.0238318936847381E-2</v>
      </c>
      <c r="R28" s="29">
        <f>Data!R21</f>
        <v>3.0238318936847381E-2</v>
      </c>
      <c r="S28" s="29">
        <f>Data!S21</f>
        <v>3.0238318936847381E-2</v>
      </c>
    </row>
    <row r="29" spans="2:23" x14ac:dyDescent="0.2">
      <c r="B29" s="2" t="s">
        <v>82</v>
      </c>
      <c r="F29" s="2" t="s">
        <v>77</v>
      </c>
      <c r="L29" s="29">
        <f>Data!L22</f>
        <v>9.1724220739603928E-5</v>
      </c>
      <c r="M29" s="29">
        <f>Data!M22</f>
        <v>0</v>
      </c>
      <c r="N29" s="29">
        <f>Data!N22</f>
        <v>1.4247314719620499E-4</v>
      </c>
      <c r="O29" s="29">
        <f>Data!O22</f>
        <v>4.7297982327120115E-3</v>
      </c>
      <c r="P29" s="29">
        <f>Data!P22</f>
        <v>2.8421514071803266E-3</v>
      </c>
      <c r="Q29" s="29">
        <f>Data!Q22</f>
        <v>2.8421514071803266E-3</v>
      </c>
      <c r="R29" s="29">
        <f>Data!R22</f>
        <v>2.8421514071803266E-3</v>
      </c>
      <c r="S29" s="29">
        <f>Data!S22</f>
        <v>2.8421514071803266E-3</v>
      </c>
    </row>
    <row r="30" spans="2:23" x14ac:dyDescent="0.2">
      <c r="L30" s="28"/>
      <c r="M30" s="28"/>
      <c r="N30" s="28"/>
      <c r="O30" s="28"/>
      <c r="P30" s="28"/>
      <c r="Q30" s="28"/>
      <c r="R30" s="28"/>
      <c r="S30" s="28"/>
    </row>
    <row r="31" spans="2:23" x14ac:dyDescent="0.2">
      <c r="B31" s="1" t="s">
        <v>74</v>
      </c>
      <c r="L31" s="28"/>
      <c r="M31" s="28"/>
      <c r="N31" s="28"/>
      <c r="O31" s="28"/>
      <c r="P31" s="28"/>
      <c r="Q31" s="28"/>
      <c r="R31" s="28"/>
      <c r="S31" s="28"/>
    </row>
    <row r="32" spans="2:23" x14ac:dyDescent="0.2">
      <c r="B32" s="2" t="s">
        <v>111</v>
      </c>
      <c r="F32" s="2" t="s">
        <v>77</v>
      </c>
      <c r="L32" s="29">
        <f>Data!L25</f>
        <v>8.6272378516623945E-3</v>
      </c>
      <c r="M32" s="29">
        <f>Data!M25</f>
        <v>8.0836253196930937E-3</v>
      </c>
      <c r="N32" s="29">
        <f>Data!N25</f>
        <v>6.7297119078105049E-3</v>
      </c>
      <c r="O32" s="29">
        <f>Data!O25</f>
        <v>3.1898531289910491E-3</v>
      </c>
      <c r="P32" s="29">
        <f>Data!P25</f>
        <v>1.7859514687101013E-4</v>
      </c>
      <c r="Q32" s="29">
        <f>Data!Q25</f>
        <v>4.2675287356321832E-3</v>
      </c>
      <c r="R32" s="29">
        <f>Data!R25</f>
        <v>8.323773946360153E-3</v>
      </c>
      <c r="S32" s="29">
        <f>Data!S25</f>
        <v>8.3000000000000001E-3</v>
      </c>
      <c r="W32" s="5"/>
    </row>
    <row r="33" spans="2:23" x14ac:dyDescent="0.2">
      <c r="B33" s="2" t="s">
        <v>78</v>
      </c>
      <c r="F33" s="2" t="s">
        <v>77</v>
      </c>
      <c r="L33" s="29">
        <f>Data!H26</f>
        <v>5.0000000000000001E-3</v>
      </c>
      <c r="W33" s="5"/>
    </row>
    <row r="35" spans="2:23" x14ac:dyDescent="0.2">
      <c r="B35" s="2" t="s">
        <v>75</v>
      </c>
      <c r="F35" s="2" t="s">
        <v>77</v>
      </c>
      <c r="L35" s="29">
        <f>Data!L27</f>
        <v>0.05</v>
      </c>
      <c r="M35" s="29">
        <f>Data!M27</f>
        <v>0.05</v>
      </c>
      <c r="N35" s="29">
        <f>Data!N27</f>
        <v>0.05</v>
      </c>
      <c r="O35" s="29">
        <f>Data!O27</f>
        <v>0.05</v>
      </c>
      <c r="P35" s="29">
        <f>Data!P27</f>
        <v>0.05</v>
      </c>
      <c r="Q35" s="29">
        <f>Data!Q27</f>
        <v>0.05</v>
      </c>
      <c r="R35" s="29">
        <f>Data!R27</f>
        <v>0.05</v>
      </c>
      <c r="S35" s="29">
        <f>Data!S27</f>
        <v>0.05</v>
      </c>
    </row>
    <row r="36" spans="2:23" x14ac:dyDescent="0.2">
      <c r="B36" s="2" t="s">
        <v>76</v>
      </c>
      <c r="F36" s="2" t="s">
        <v>77</v>
      </c>
      <c r="L36" s="30">
        <f>Data!L28</f>
        <v>0.47089619292831558</v>
      </c>
      <c r="M36" s="30">
        <f>Data!M28</f>
        <v>0.47088553651493725</v>
      </c>
      <c r="N36" s="30">
        <f>Data!N28</f>
        <v>0.53537905380155182</v>
      </c>
      <c r="O36" s="30">
        <f>Data!O28</f>
        <v>0.532831431518756</v>
      </c>
      <c r="P36" s="30">
        <f>Data!P28</f>
        <v>0.53770055418456031</v>
      </c>
      <c r="Q36" s="30">
        <f>Data!Q28</f>
        <v>0.50963702880339512</v>
      </c>
      <c r="R36" s="30">
        <f>Data!R28</f>
        <v>0.43699850777458682</v>
      </c>
      <c r="S36" s="30">
        <f>Data!S28</f>
        <v>0.43699850777458682</v>
      </c>
    </row>
    <row r="39" spans="2:23" s="7" customFormat="1" x14ac:dyDescent="0.2">
      <c r="B39" s="7" t="s">
        <v>84</v>
      </c>
    </row>
    <row r="41" spans="2:23" x14ac:dyDescent="0.2">
      <c r="B41" s="14" t="s">
        <v>88</v>
      </c>
    </row>
    <row r="42" spans="2:23" x14ac:dyDescent="0.2">
      <c r="B42" s="2" t="s">
        <v>87</v>
      </c>
      <c r="F42" s="2" t="s">
        <v>77</v>
      </c>
      <c r="L42" s="26">
        <f t="shared" ref="L42:S42" si="0">L28+L29</f>
        <v>2.4652577445988144E-2</v>
      </c>
      <c r="M42" s="26">
        <f t="shared" si="0"/>
        <v>3.0377503535024063E-2</v>
      </c>
      <c r="N42" s="26">
        <f t="shared" si="0"/>
        <v>2.9962801045936342E-2</v>
      </c>
      <c r="O42" s="26">
        <f t="shared" si="0"/>
        <v>3.4148293034392062E-2</v>
      </c>
      <c r="P42" s="26">
        <f t="shared" si="0"/>
        <v>3.308047034402771E-2</v>
      </c>
      <c r="Q42" s="26">
        <f t="shared" si="0"/>
        <v>3.308047034402771E-2</v>
      </c>
      <c r="R42" s="26">
        <f t="shared" si="0"/>
        <v>3.308047034402771E-2</v>
      </c>
      <c r="S42" s="26">
        <f t="shared" si="0"/>
        <v>3.308047034402771E-2</v>
      </c>
    </row>
    <row r="44" spans="2:23" x14ac:dyDescent="0.2">
      <c r="B44" s="1" t="s">
        <v>89</v>
      </c>
    </row>
    <row r="45" spans="2:23" x14ac:dyDescent="0.2">
      <c r="B45" s="2" t="s">
        <v>112</v>
      </c>
      <c r="F45" s="2" t="s">
        <v>77</v>
      </c>
      <c r="L45" s="26">
        <f>MAX(L32,$L33)</f>
        <v>8.6272378516623945E-3</v>
      </c>
      <c r="M45" s="26">
        <f t="shared" ref="M45:S45" si="1">MAX(M32,$L33)</f>
        <v>8.0836253196930937E-3</v>
      </c>
      <c r="N45" s="26">
        <f t="shared" si="1"/>
        <v>6.7297119078105049E-3</v>
      </c>
      <c r="O45" s="26">
        <f t="shared" si="1"/>
        <v>5.0000000000000001E-3</v>
      </c>
      <c r="P45" s="26">
        <f t="shared" si="1"/>
        <v>5.0000000000000001E-3</v>
      </c>
      <c r="Q45" s="26">
        <f t="shared" si="1"/>
        <v>5.0000000000000001E-3</v>
      </c>
      <c r="R45" s="26">
        <f t="shared" si="1"/>
        <v>8.323773946360153E-3</v>
      </c>
      <c r="S45" s="26">
        <f t="shared" si="1"/>
        <v>8.3000000000000001E-3</v>
      </c>
      <c r="W45" s="5"/>
    </row>
    <row r="46" spans="2:23" x14ac:dyDescent="0.2">
      <c r="B46" s="2" t="s">
        <v>91</v>
      </c>
      <c r="L46" s="31">
        <f t="shared" ref="L46:S46" si="2">((1-L24)+L24*(1-L25))/(1-L24)*L36</f>
        <v>0.73732430208512567</v>
      </c>
      <c r="M46" s="31">
        <f t="shared" si="2"/>
        <v>0.73730761638523068</v>
      </c>
      <c r="N46" s="31">
        <f t="shared" si="2"/>
        <v>0.81441135726591984</v>
      </c>
      <c r="O46" s="31">
        <f t="shared" si="2"/>
        <v>0.81053594879336188</v>
      </c>
      <c r="P46" s="31">
        <f t="shared" si="2"/>
        <v>0.85117997727415895</v>
      </c>
      <c r="Q46" s="31">
        <f t="shared" si="2"/>
        <v>0.80675541659577443</v>
      </c>
      <c r="R46" s="31">
        <f t="shared" si="2"/>
        <v>0.69176863780717091</v>
      </c>
      <c r="S46" s="31">
        <f t="shared" si="2"/>
        <v>0.69176863780717091</v>
      </c>
    </row>
    <row r="47" spans="2:23" x14ac:dyDescent="0.2">
      <c r="B47" s="2" t="s">
        <v>92</v>
      </c>
      <c r="F47" s="2" t="s">
        <v>77</v>
      </c>
      <c r="L47" s="26">
        <f>L45+L35*L46</f>
        <v>4.5493452955918681E-2</v>
      </c>
      <c r="M47" s="26">
        <f t="shared" ref="M47:S47" si="3">M45+M35*M46</f>
        <v>4.4949006138954632E-2</v>
      </c>
      <c r="N47" s="26">
        <f t="shared" si="3"/>
        <v>4.7450279771106503E-2</v>
      </c>
      <c r="O47" s="26">
        <f t="shared" si="3"/>
        <v>4.5526797439668094E-2</v>
      </c>
      <c r="P47" s="26">
        <f t="shared" si="3"/>
        <v>4.7558998863707951E-2</v>
      </c>
      <c r="Q47" s="26">
        <f t="shared" si="3"/>
        <v>4.5337770829788723E-2</v>
      </c>
      <c r="R47" s="26">
        <f t="shared" si="3"/>
        <v>4.2912205836718703E-2</v>
      </c>
      <c r="S47" s="26">
        <f t="shared" si="3"/>
        <v>4.2888431890358548E-2</v>
      </c>
      <c r="W47" s="5"/>
    </row>
    <row r="48" spans="2:23" x14ac:dyDescent="0.2">
      <c r="B48" s="2" t="s">
        <v>93</v>
      </c>
      <c r="F48" s="2" t="s">
        <v>77</v>
      </c>
      <c r="L48" s="26">
        <f t="shared" ref="L48:S48" si="4">L47/(1-L25)</f>
        <v>6.0657937274558239E-2</v>
      </c>
      <c r="M48" s="26">
        <f t="shared" si="4"/>
        <v>5.9932008185272841E-2</v>
      </c>
      <c r="N48" s="26">
        <f t="shared" si="4"/>
        <v>6.3267039694808666E-2</v>
      </c>
      <c r="O48" s="26">
        <f t="shared" si="4"/>
        <v>6.0702396586224124E-2</v>
      </c>
      <c r="P48" s="26">
        <f t="shared" si="4"/>
        <v>6.4095685800145491E-2</v>
      </c>
      <c r="Q48" s="26">
        <f t="shared" si="4"/>
        <v>6.1102117021278601E-2</v>
      </c>
      <c r="R48" s="26">
        <f t="shared" si="4"/>
        <v>5.7833161505011728E-2</v>
      </c>
      <c r="S48" s="26">
        <f t="shared" si="4"/>
        <v>5.7801121146035778E-2</v>
      </c>
    </row>
    <row r="50" spans="2:23" x14ac:dyDescent="0.2">
      <c r="B50" s="1" t="s">
        <v>90</v>
      </c>
    </row>
    <row r="51" spans="2:23" x14ac:dyDescent="0.2">
      <c r="B51" s="2" t="s">
        <v>94</v>
      </c>
      <c r="F51" s="2" t="s">
        <v>77</v>
      </c>
      <c r="L51" s="26">
        <f t="shared" ref="L51:S51" si="5">L24*L42+(1-L24)*L48</f>
        <v>4.5175632548273101E-2</v>
      </c>
      <c r="M51" s="26">
        <f t="shared" si="5"/>
        <v>4.722357118566587E-2</v>
      </c>
      <c r="N51" s="26">
        <f t="shared" si="5"/>
        <v>4.9612301848771016E-2</v>
      </c>
      <c r="O51" s="26">
        <f t="shared" si="5"/>
        <v>4.981521412997298E-2</v>
      </c>
      <c r="P51" s="26">
        <f t="shared" si="5"/>
        <v>5.0448990999453672E-2</v>
      </c>
      <c r="Q51" s="26">
        <f t="shared" si="5"/>
        <v>4.8772592483288219E-2</v>
      </c>
      <c r="R51" s="26">
        <f t="shared" si="5"/>
        <v>4.6941977394178769E-2</v>
      </c>
      <c r="S51" s="26">
        <f t="shared" si="5"/>
        <v>4.6924034793152228E-2</v>
      </c>
    </row>
    <row r="52" spans="2:23" x14ac:dyDescent="0.2">
      <c r="B52" s="2" t="s">
        <v>113</v>
      </c>
      <c r="F52" s="2" t="s">
        <v>77</v>
      </c>
      <c r="L52" s="39">
        <f>ROUND(L51,3)</f>
        <v>4.4999999999999998E-2</v>
      </c>
      <c r="M52" s="39">
        <f t="shared" ref="M52:S52" si="6">ROUND(M51,3)</f>
        <v>4.7E-2</v>
      </c>
      <c r="N52" s="39">
        <f t="shared" si="6"/>
        <v>0.05</v>
      </c>
      <c r="O52" s="39">
        <f t="shared" si="6"/>
        <v>0.05</v>
      </c>
      <c r="P52" s="39">
        <f t="shared" si="6"/>
        <v>0.05</v>
      </c>
      <c r="Q52" s="39">
        <f t="shared" si="6"/>
        <v>4.9000000000000002E-2</v>
      </c>
      <c r="R52" s="39">
        <f t="shared" si="6"/>
        <v>4.7E-2</v>
      </c>
      <c r="S52" s="39">
        <f t="shared" si="6"/>
        <v>4.7E-2</v>
      </c>
      <c r="W52" s="2" t="s">
        <v>114</v>
      </c>
    </row>
    <row r="54" spans="2:23" x14ac:dyDescent="0.2">
      <c r="B54" s="15" t="s">
        <v>51</v>
      </c>
    </row>
  </sheetData>
  <pageMargins left="0.7" right="0.7" top="0.75" bottom="0.75" header="0.3" footer="0.3"/>
  <pageSetup paperSize="9" orientation="portrait" r:id="rId1"/>
  <ignoredErrors>
    <ignoredError sqref="L18:S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9BCFB3BA7984093AF6B5FDACCE3FF" ma:contentTypeVersion="3" ma:contentTypeDescription="Een nieuw document maken." ma:contentTypeScope="" ma:versionID="5ca2a2452ccfef2a6add69ec11766239">
  <xsd:schema xmlns:xsd="http://www.w3.org/2001/XMLSchema" xmlns:xs="http://www.w3.org/2001/XMLSchema" xmlns:p="http://schemas.microsoft.com/office/2006/metadata/properties" xmlns:ns2="5e7bef76-b888-41a2-a261-5f525b37d47e" xmlns:ns3="94b38974-1436-4631-a0be-797faa579778" targetNamespace="http://schemas.microsoft.com/office/2006/metadata/properties" ma:root="true" ma:fieldsID="5142b64c9d09e650d70bec54211324f3" ns2:_="" ns3:_="">
    <xsd:import namespace="5e7bef76-b888-41a2-a261-5f525b37d47e"/>
    <xsd:import namespace="94b38974-1436-4631-a0be-797faa5797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ef76-b888-41a2-a261-5f525b37d47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38974-1436-4631-a0be-797faa579778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Actueel" ma:format="RadioButtons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7bef76-b888-41a2-a261-5f525b37d47e">ECT67VDXDTCW-640230012-21</_dlc_DocId>
    <_dlc_DocIdUrl xmlns="5e7bef76-b888-41a2-a261-5f525b37d47e">
      <Url>https://intranet.acm.local/project/excellent-in-excel/_layouts/15/DocIdRedir.aspx?ID=ECT67VDXDTCW-640230012-21</Url>
      <Description>ECT67VDXDTCW-640230012-21</Description>
    </_dlc_DocIdUrl>
    <Status xmlns="94b38974-1436-4631-a0be-797faa579778">Actueel</Status>
  </documentManagement>
</p:properties>
</file>

<file path=customXml/itemProps1.xml><?xml version="1.0" encoding="utf-8"?>
<ds:datastoreItem xmlns:ds="http://schemas.openxmlformats.org/officeDocument/2006/customXml" ds:itemID="{BACF5907-5A9C-413A-AB63-8A8AE74C2D6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1CB1C9F-CCF9-4E38-862A-1CB92CDDD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26A16-E41F-4D2C-9F04-7F70992E0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bef76-b888-41a2-a261-5f525b37d47e"/>
    <ds:schemaRef ds:uri="94b38974-1436-4631-a0be-797faa5797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DC4B28-42FD-4275-AD39-0DAE99CBE6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4b38974-1436-4631-a0be-797faa579778"/>
    <ds:schemaRef ds:uri="5e7bef76-b888-41a2-a261-5f525b37d4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Titelblad</vt:lpstr>
      <vt:lpstr>Toelichting</vt:lpstr>
      <vt:lpstr>Bronnen en toepassingen</vt:lpstr>
      <vt:lpstr>Resultaat</vt:lpstr>
      <vt:lpstr>Input --&gt;</vt:lpstr>
      <vt:lpstr>Data</vt:lpstr>
      <vt:lpstr>Berekeningen --&gt;</vt:lpstr>
      <vt:lpstr>Berekening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2021-06-08T09:19:18Z</dcterms:created>
  <dcterms:modified xsi:type="dcterms:W3CDTF">2023-08-21T13:42:46Z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0x010100F459BCFB3BA7984093AF6B5FDACCE3FF</vt:lpwstr>
  </property>
  <property fmtid="{D5CDD505-2E9C-101B-9397-08002B2CF9AE}" pid="3" name="_dlc_DocIdItemGuid">
    <vt:lpwstr>7b9a7e49-6114-4146-8cc6-356e1063ad5d</vt:lpwstr>
  </property>
</Properties>
</file>