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1050" windowWidth="20385" windowHeight="7080"/>
  </bookViews>
  <sheets>
    <sheet name="Explanation" sheetId="13" r:id="rId1"/>
    <sheet name="Input" sheetId="5" r:id="rId2"/>
    <sheet name="Costs" sheetId="2" r:id="rId3"/>
    <sheet name="Income levels" sheetId="10" r:id="rId4"/>
    <sheet name="Calculation Electricity 2017" sheetId="3" r:id="rId5"/>
    <sheet name="CPI CN" sheetId="11" r:id="rId6"/>
  </sheets>
  <externalReferences>
    <externalReference r:id="rId7"/>
    <externalReference r:id="rId8"/>
  </externalReferences>
  <definedNames>
    <definedName name="fixed_distr_E">[1]Costs!#REF!</definedName>
    <definedName name="fixed_distr_W">[1]Costs!#REF!</definedName>
    <definedName name="List_keys_overhead" localSheetId="0">[2]Costs!$C$9:$C$12</definedName>
    <definedName name="List_keys_overhead">Costs!$C$8:$C$8</definedName>
    <definedName name="nr_reconn_E">[1]Input!#REF!</definedName>
    <definedName name="nr_reconn_W">[1]Input!#REF!</definedName>
    <definedName name="reconn_cost_E">[1]Costs!#REF!</definedName>
    <definedName name="reconn_cost_W">[1]Costs!#REF!</definedName>
    <definedName name="reconn_tariff_E">#REF!</definedName>
  </definedNames>
  <calcPr calcId="145621"/>
</workbook>
</file>

<file path=xl/calcChain.xml><?xml version="1.0" encoding="utf-8"?>
<calcChain xmlns="http://schemas.openxmlformats.org/spreadsheetml/2006/main">
  <c r="D48" i="10" l="1"/>
  <c r="D51" i="10" l="1"/>
  <c r="D33" i="10"/>
  <c r="D32" i="10"/>
  <c r="D31" i="10"/>
  <c r="D24" i="10"/>
  <c r="D23" i="10"/>
  <c r="D22" i="10"/>
  <c r="D21" i="10"/>
  <c r="E36" i="2"/>
  <c r="E25" i="2" l="1"/>
  <c r="C11" i="5" l="1"/>
  <c r="C10" i="5"/>
  <c r="D26" i="11" l="1"/>
  <c r="E26" i="11"/>
  <c r="F26" i="11"/>
  <c r="D27" i="11"/>
  <c r="E27" i="11"/>
  <c r="F27" i="11"/>
  <c r="D31" i="11"/>
  <c r="E31" i="11"/>
  <c r="F31" i="11"/>
  <c r="D32" i="11"/>
  <c r="E32" i="11"/>
  <c r="F32" i="11"/>
  <c r="D11" i="10" l="1"/>
  <c r="D40" i="10" l="1"/>
  <c r="D20" i="10" l="1"/>
  <c r="D19" i="10" l="1"/>
  <c r="C10" i="3" l="1"/>
  <c r="C8" i="3"/>
  <c r="D13" i="10"/>
  <c r="D47" i="10" s="1"/>
  <c r="D12" i="10"/>
  <c r="D46" i="10" l="1"/>
  <c r="C7" i="3" l="1"/>
  <c r="C9" i="3" s="1"/>
  <c r="C11" i="3" s="1"/>
</calcChain>
</file>

<file path=xl/sharedStrings.xml><?xml version="1.0" encoding="utf-8"?>
<sst xmlns="http://schemas.openxmlformats.org/spreadsheetml/2006/main" count="182" uniqueCount="135">
  <si>
    <t>Production</t>
  </si>
  <si>
    <t>%</t>
  </si>
  <si>
    <t>Total capital costs</t>
  </si>
  <si>
    <t>Total costs</t>
  </si>
  <si>
    <t>Type</t>
  </si>
  <si>
    <t>Production price</t>
  </si>
  <si>
    <t>Production volume:</t>
  </si>
  <si>
    <t>Production price:</t>
  </si>
  <si>
    <t>Depreciation</t>
  </si>
  <si>
    <t>Capital costs</t>
  </si>
  <si>
    <t>kWh</t>
  </si>
  <si>
    <t>USD</t>
  </si>
  <si>
    <t>USD/kWh</t>
  </si>
  <si>
    <t>In this sheet all input variables can be set</t>
  </si>
  <si>
    <t>Electricity</t>
  </si>
  <si>
    <t>Production volume</t>
  </si>
  <si>
    <t>Price fuel</t>
  </si>
  <si>
    <t>USD/liter</t>
  </si>
  <si>
    <t>Required amount of fuel</t>
  </si>
  <si>
    <t>Operational costs (excl fuel oil)</t>
  </si>
  <si>
    <t>WACC 2017</t>
  </si>
  <si>
    <t>These OPEX numbers follow from a separate calculation to allocate OPEX to Production and Distribution activities</t>
  </si>
  <si>
    <t>WACC &amp; inflation</t>
  </si>
  <si>
    <t>WACC2017</t>
  </si>
  <si>
    <t>Inflation 2016</t>
  </si>
  <si>
    <t>Inflation 2017</t>
  </si>
  <si>
    <t>Costs levels 2015 for determination of income levels 2017</t>
  </si>
  <si>
    <t>Total asset value (nominal)</t>
  </si>
  <si>
    <t>Total depreciation (nominal)</t>
  </si>
  <si>
    <t>Reasonable return (nominal)</t>
  </si>
  <si>
    <t>USD (price level 2015)</t>
  </si>
  <si>
    <t>Estimated income levels 2017</t>
  </si>
  <si>
    <t>USD (price level 2017)</t>
  </si>
  <si>
    <t>Estimated total cost 2017</t>
  </si>
  <si>
    <t>Income level 2017</t>
  </si>
  <si>
    <t>(excl. fuel)</t>
  </si>
  <si>
    <t>Estimated inflation 2016</t>
  </si>
  <si>
    <t>Estimated inflation 2017</t>
  </si>
  <si>
    <t>WACC for 2017 for 'Electricity, production and distribution', based on WACC desicion</t>
  </si>
  <si>
    <t>Income level for production, excl. fuel:</t>
  </si>
  <si>
    <t>Production income level, excl fuel:</t>
  </si>
  <si>
    <t>Fuel costs per kWh</t>
  </si>
  <si>
    <t>liters/kWh</t>
  </si>
  <si>
    <t>Estimated costs 2017</t>
  </si>
  <si>
    <t>Net costs 2015</t>
  </si>
  <si>
    <t>Operational costs (netted)</t>
  </si>
  <si>
    <t>First the cost levels of 2015 are taken from the earlier calculation, these are costs in the price level of 2015</t>
  </si>
  <si>
    <t>Also the expected income from other activities (not regulated by ACM) are taken into account, these are substracted from the expected cost levels.</t>
  </si>
  <si>
    <t>Finally we calculate the estimated income levels by applying the inflation percentage to the costs levels.</t>
  </si>
  <si>
    <t>Other income from non-regulated activities and (re)connection fees</t>
  </si>
  <si>
    <t>Other non-regulated income, to be netted</t>
  </si>
  <si>
    <t>Estimated other income 2017</t>
  </si>
  <si>
    <t>Overhead</t>
  </si>
  <si>
    <t>Based on:</t>
  </si>
  <si>
    <t>Direct costs</t>
  </si>
  <si>
    <t>Assumption: Direct costs are relevant, figures from this calculation</t>
  </si>
  <si>
    <t>Short:</t>
  </si>
  <si>
    <t>Direct costs OPEX (excl. fuel)</t>
  </si>
  <si>
    <t>Asset value (end of year 2015)</t>
  </si>
  <si>
    <t>Direct Production</t>
  </si>
  <si>
    <t>Operational Costs</t>
  </si>
  <si>
    <t>Total OPEX excl. Fuel</t>
  </si>
  <si>
    <t>Operational Costs allocated</t>
  </si>
  <si>
    <t>Capital costs (RAV and depreciation) allocated</t>
  </si>
  <si>
    <t>Other income (to be netted with total costs)</t>
  </si>
  <si>
    <t>Other income (to be netted)</t>
  </si>
  <si>
    <t>Other income (to be netted) allocated to direct activities</t>
  </si>
  <si>
    <t xml:space="preserve">Source: separate analysis on Opex and other income </t>
  </si>
  <si>
    <t>USD, price level 2015</t>
  </si>
  <si>
    <t>Estimated costs for new activities</t>
  </si>
  <si>
    <t>Costs of new production facility</t>
  </si>
  <si>
    <t>Capital costs: RAV ultimo 2016</t>
  </si>
  <si>
    <t>Capital costs: Depreciation 2016</t>
  </si>
  <si>
    <t xml:space="preserve">Total additional capital costs for new production </t>
  </si>
  <si>
    <t>USD (price level 2016)</t>
  </si>
  <si>
    <t>Additional costs for new activities</t>
  </si>
  <si>
    <t>In this sheet the costs are listed</t>
  </si>
  <si>
    <t>Estimated inflation levels used in tariff calculations (rounded at 1 decimal)</t>
  </si>
  <si>
    <t>Calculated year-on-year inflation 2015 Q3</t>
  </si>
  <si>
    <t>Estimated inflation</t>
  </si>
  <si>
    <t>http://statline.cbs.nl/Statweb/publication/?DM=SLNL&amp;PA=81122NED&amp;D1=0-2&amp;D2=0&amp;D3=a&amp;D4=a&amp;VW=T</t>
  </si>
  <si>
    <t xml:space="preserve">source CBS: </t>
  </si>
  <si>
    <t>CPI</t>
  </si>
  <si>
    <t>2016 3e kwartaal</t>
  </si>
  <si>
    <t>2015 3e kwartaal</t>
  </si>
  <si>
    <t>2014 3e kwartaal</t>
  </si>
  <si>
    <t>Saba</t>
  </si>
  <si>
    <t>St. Eustatius</t>
  </si>
  <si>
    <t>Bonaire</t>
  </si>
  <si>
    <t>(2010 = 100%)</t>
  </si>
  <si>
    <t xml:space="preserve">Consumer Price Index levels </t>
  </si>
  <si>
    <t>CPI Data</t>
  </si>
  <si>
    <t>This closely resembles the method used in the Netherlands, where we use the CPI figures of August of each year.</t>
  </si>
  <si>
    <t>CBS calculates the CPI quarterly, which means we can use the CPI figures of the 'derde kwartaal' (Q3) of each year.</t>
  </si>
  <si>
    <t>In our method we estimate the inflation for year T (the year for which we set tariffs), by looking at the most recent number on inflation between year T-1 and year T-2.</t>
  </si>
  <si>
    <t>These figures are calculated by Centraal Bureau voor de Statistiek, separately for Bonaire, St. Eustatius and Saba.</t>
  </si>
  <si>
    <t>For the calculation of electricity and water tariffs consumer price index (CPI) figures are used to compensate for price fluctuations.</t>
  </si>
  <si>
    <t>Calculation Consumer Price Index - Caribisch Nederland</t>
  </si>
  <si>
    <t>Source: calculation on CBS data</t>
  </si>
  <si>
    <t>Calculated year-on-year inflation 2016 Q3</t>
  </si>
  <si>
    <t>Last update: December 14, 2016</t>
  </si>
  <si>
    <t>Note: the third quarter figures are best estimates to date</t>
  </si>
  <si>
    <t>Costs based on data as provided by SEC</t>
  </si>
  <si>
    <t>Note: this yield is based on new production facailities (as installed in 2016)</t>
  </si>
  <si>
    <t>Note</t>
  </si>
  <si>
    <t>These numbers on other income follow from a separate calculation.</t>
  </si>
  <si>
    <t>The costs (OPEX) and other income related to Overhead need to be allocated to direct activities. We use the relative share of direct costs as a key for indirect costs.</t>
  </si>
  <si>
    <t>Allocating overhead costs to activities</t>
  </si>
  <si>
    <t>Allocation key</t>
  </si>
  <si>
    <t>Allocation production</t>
  </si>
  <si>
    <t>This includes an allocation of indirect capital costs (overhead), based on separate calculation</t>
  </si>
  <si>
    <t>Allocation other activities</t>
  </si>
  <si>
    <t>Then we estimate extra costs for new activities (for SEC this includes the extra costs of a new production facility) or developments we expect since 2015 that need to be reflected in the income level for 2017.</t>
  </si>
  <si>
    <t>Estimated income level after netting 'other income' and adding extra costs</t>
  </si>
  <si>
    <t>In this sheet the production price is calculated</t>
  </si>
  <si>
    <t>In this sheet the costs are used to estimate the income level for the production activity</t>
  </si>
  <si>
    <t>Most recent fuel invoice Dec 7, 2016</t>
  </si>
  <si>
    <t>Attention needed</t>
  </si>
  <si>
    <t>Result</t>
  </si>
  <si>
    <t>Value from another cell, without calculation</t>
  </si>
  <si>
    <t>Calculated value</t>
  </si>
  <si>
    <t>Data and input</t>
  </si>
  <si>
    <t>Cell colours</t>
  </si>
  <si>
    <t>Explanation per worksheet:</t>
  </si>
  <si>
    <t>The production price descion is the result of the method descision of September 30, 2016 with reference ACM/DE/2016/205454</t>
  </si>
  <si>
    <t xml:space="preserve">This file contains the computational model used by the Authority for Consumers and Markets to calculate the production price. </t>
  </si>
  <si>
    <t>Notes</t>
  </si>
  <si>
    <t>Notes to the calculation of the production price 2017 for SEC B.V., dated 15 December 2016</t>
  </si>
  <si>
    <r>
      <t xml:space="preserve">Input </t>
    </r>
    <r>
      <rPr>
        <sz val="11"/>
        <rFont val="Calibri"/>
        <family val="2"/>
        <scheme val="minor"/>
      </rPr>
      <t>contains data on the WACC, inflation, production and fuel</t>
    </r>
  </si>
  <si>
    <r>
      <rPr>
        <b/>
        <sz val="11"/>
        <rFont val="Calibri"/>
        <family val="2"/>
        <scheme val="minor"/>
      </rPr>
      <t>Costs</t>
    </r>
    <r>
      <rPr>
        <sz val="11"/>
        <rFont val="Calibri"/>
        <family val="2"/>
        <scheme val="minor"/>
      </rPr>
      <t xml:space="preserve"> contains data  on operational costs, capital costs and total cost</t>
    </r>
  </si>
  <si>
    <r>
      <t xml:space="preserve">Income levels </t>
    </r>
    <r>
      <rPr>
        <sz val="11"/>
        <rFont val="Calibri"/>
        <family val="2"/>
        <scheme val="minor"/>
      </rPr>
      <t>calculates total costs at the 2017 pricelevel, while incorperating the extra costs en income</t>
    </r>
  </si>
  <si>
    <r>
      <rPr>
        <b/>
        <sz val="11"/>
        <rFont val="Calibri"/>
        <family val="2"/>
        <scheme val="minor"/>
      </rPr>
      <t>CPI CN</t>
    </r>
    <r>
      <rPr>
        <sz val="11"/>
        <rFont val="Calibri"/>
        <family val="2"/>
        <scheme val="minor"/>
      </rPr>
      <t xml:space="preserve"> calculates the consumer price index</t>
    </r>
  </si>
  <si>
    <t>Source: Information request SEC</t>
  </si>
  <si>
    <r>
      <rPr>
        <b/>
        <sz val="11"/>
        <rFont val="Calibri"/>
        <family val="2"/>
        <scheme val="minor"/>
      </rPr>
      <t xml:space="preserve">Calculation Electricity </t>
    </r>
    <r>
      <rPr>
        <sz val="11"/>
        <rFont val="Calibri"/>
        <family val="2"/>
        <scheme val="minor"/>
      </rPr>
      <t>calculates the production price</t>
    </r>
  </si>
  <si>
    <t>This file is part of the production price decision with reference: ACM/DE/16.1269.52, the production price decision has filenumber 2016207767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</si>
</sst>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000"/>
    <numFmt numFmtId="167" formatCode="#,##0.0000"/>
    <numFmt numFmtId="168" formatCode="_(* #,##0.00_);_(* \(#,##0.00\);_(* &quot;-&quot;??_);_(@_)"/>
    <numFmt numFmtId="169" formatCode="_([$€]* #,##0.00_);_([$€]* \(#,##0.00\);_([$€]* &quot;-&quot;??_);_(@_)"/>
    <numFmt numFmtId="170" formatCode="_-* #,##0.00_-;_-* #,##0.00\-;_-* &quot;-&quot;??_-;_-@_-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32" borderId="3" applyNumberFormat="0" applyAlignment="0" applyProtection="0"/>
    <xf numFmtId="0" fontId="22" fillId="32" borderId="3" applyNumberFormat="0" applyAlignment="0" applyProtection="0"/>
    <xf numFmtId="0" fontId="23" fillId="32" borderId="3" applyNumberFormat="0" applyAlignment="0" applyProtection="0"/>
    <xf numFmtId="0" fontId="24" fillId="33" borderId="4" applyNumberFormat="0" applyAlignment="0" applyProtection="0"/>
    <xf numFmtId="0" fontId="25" fillId="33" borderId="4" applyNumberFormat="0" applyAlignment="0" applyProtection="0"/>
    <xf numFmtId="16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33" borderId="4" applyNumberFormat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3" applyNumberFormat="0" applyAlignment="0" applyProtection="0"/>
    <xf numFmtId="0" fontId="40" fillId="19" borderId="3" applyNumberFormat="0" applyAlignment="0" applyProtection="0"/>
    <xf numFmtId="0" fontId="39" fillId="19" borderId="3" applyNumberFormat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33" fillId="0" borderId="6" applyNumberFormat="0" applyFill="0" applyAlignment="0" applyProtection="0"/>
    <xf numFmtId="0" fontId="35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41" fillId="0" borderId="5" applyNumberFormat="0" applyFill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/>
    <xf numFmtId="0" fontId="26" fillId="0" borderId="0"/>
    <xf numFmtId="0" fontId="45" fillId="0" borderId="0"/>
    <xf numFmtId="0" fontId="14" fillId="35" borderId="9" applyNumberFormat="0" applyFont="0" applyAlignment="0" applyProtection="0"/>
    <xf numFmtId="0" fontId="26" fillId="35" borderId="9" applyNumberFormat="0" applyFont="0" applyAlignment="0" applyProtection="0"/>
    <xf numFmtId="0" fontId="14" fillId="35" borderId="9" applyNumberFormat="0" applyFont="0" applyAlignment="0" applyProtection="0"/>
    <xf numFmtId="0" fontId="20" fillId="15" borderId="0" applyNumberFormat="0" applyBorder="0" applyAlignment="0" applyProtection="0"/>
    <xf numFmtId="0" fontId="46" fillId="32" borderId="10" applyNumberFormat="0" applyAlignment="0" applyProtection="0"/>
    <xf numFmtId="0" fontId="47" fillId="32" borderId="10" applyNumberForma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 applyFill="0"/>
    <xf numFmtId="0" fontId="2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0" fontId="46" fillId="32" borderId="10" applyNumberFormat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ont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5" fillId="2" borderId="0" xfId="0" applyFont="1" applyFill="1"/>
    <xf numFmtId="0" fontId="0" fillId="0" borderId="0" xfId="0" applyBorder="1"/>
    <xf numFmtId="0" fontId="1" fillId="0" borderId="0" xfId="0" applyFont="1" applyBorder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7" fillId="2" borderId="0" xfId="0" applyFont="1" applyFill="1"/>
    <xf numFmtId="0" fontId="0" fillId="0" borderId="0" xfId="0" applyFont="1" applyFill="1" applyBorder="1"/>
    <xf numFmtId="0" fontId="4" fillId="0" borderId="0" xfId="0" applyFont="1" applyBorder="1"/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0" fontId="0" fillId="4" borderId="0" xfId="1" applyNumberFormat="1" applyFont="1" applyFill="1" applyBorder="1"/>
    <xf numFmtId="3" fontId="0" fillId="4" borderId="0" xfId="0" applyNumberFormat="1" applyFill="1" applyBorder="1"/>
    <xf numFmtId="3" fontId="0" fillId="5" borderId="0" xfId="0" applyNumberFormat="1" applyFill="1" applyBorder="1"/>
    <xf numFmtId="3" fontId="0" fillId="5" borderId="0" xfId="0" applyNumberFormat="1" applyFont="1" applyFill="1" applyBorder="1"/>
    <xf numFmtId="3" fontId="0" fillId="4" borderId="0" xfId="0" applyNumberFormat="1" applyFont="1" applyFill="1" applyBorder="1"/>
    <xf numFmtId="3" fontId="0" fillId="6" borderId="0" xfId="0" applyNumberFormat="1" applyFill="1"/>
    <xf numFmtId="0" fontId="1" fillId="0" borderId="0" xfId="0" applyFont="1" applyBorder="1" applyAlignment="1"/>
    <xf numFmtId="0" fontId="8" fillId="0" borderId="0" xfId="0" applyFont="1" applyBorder="1"/>
    <xf numFmtId="0" fontId="9" fillId="0" borderId="0" xfId="0" applyFont="1" applyBorder="1"/>
    <xf numFmtId="164" fontId="0" fillId="3" borderId="0" xfId="3" applyNumberFormat="1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 applyBorder="1"/>
    <xf numFmtId="0" fontId="10" fillId="0" borderId="0" xfId="0" applyFo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3" borderId="0" xfId="0" applyNumberFormat="1" applyFill="1" applyBorder="1"/>
    <xf numFmtId="0" fontId="1" fillId="0" borderId="0" xfId="0" applyFont="1" applyFill="1"/>
    <xf numFmtId="3" fontId="0" fillId="0" borderId="0" xfId="0" applyNumberFormat="1" applyFill="1" applyBorder="1"/>
    <xf numFmtId="3" fontId="0" fillId="0" borderId="0" xfId="0" applyNumberFormat="1" applyFill="1"/>
    <xf numFmtId="3" fontId="0" fillId="0" borderId="0" xfId="0" applyNumberFormat="1" applyFont="1" applyFill="1" applyBorder="1"/>
    <xf numFmtId="164" fontId="0" fillId="6" borderId="0" xfId="3" applyNumberFormat="1" applyFont="1" applyFill="1" applyBorder="1" applyAlignment="1">
      <alignment horizontal="center"/>
    </xf>
    <xf numFmtId="164" fontId="0" fillId="3" borderId="0" xfId="0" applyNumberFormat="1" applyFont="1" applyFill="1"/>
    <xf numFmtId="3" fontId="0" fillId="0" borderId="0" xfId="0" applyNumberFormat="1" applyFont="1" applyBorder="1"/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Border="1"/>
    <xf numFmtId="4" fontId="10" fillId="0" borderId="0" xfId="0" applyNumberFormat="1" applyFont="1" applyFill="1" applyBorder="1"/>
    <xf numFmtId="0" fontId="10" fillId="0" borderId="0" xfId="0" applyFont="1" applyFill="1"/>
    <xf numFmtId="0" fontId="0" fillId="0" borderId="0" xfId="0" applyFont="1" applyFill="1"/>
    <xf numFmtId="166" fontId="0" fillId="5" borderId="0" xfId="0" applyNumberFormat="1" applyFont="1" applyFill="1" applyBorder="1"/>
    <xf numFmtId="166" fontId="0" fillId="6" borderId="0" xfId="0" applyNumberFormat="1" applyFont="1" applyFill="1" applyBorder="1"/>
    <xf numFmtId="0" fontId="12" fillId="0" borderId="0" xfId="0" applyFont="1" applyAlignment="1">
      <alignment vertical="center"/>
    </xf>
    <xf numFmtId="167" fontId="0" fillId="3" borderId="0" xfId="0" applyNumberFormat="1" applyFill="1" applyBorder="1"/>
    <xf numFmtId="165" fontId="0" fillId="6" borderId="0" xfId="0" applyNumberFormat="1" applyFill="1"/>
    <xf numFmtId="10" fontId="0" fillId="5" borderId="0" xfId="1" applyNumberFormat="1" applyFont="1" applyFill="1"/>
    <xf numFmtId="0" fontId="13" fillId="0" borderId="0" xfId="5"/>
    <xf numFmtId="0" fontId="0" fillId="3" borderId="0" xfId="0" applyFill="1"/>
    <xf numFmtId="165" fontId="0" fillId="4" borderId="0" xfId="1" applyNumberFormat="1" applyFont="1" applyFill="1"/>
    <xf numFmtId="10" fontId="0" fillId="3" borderId="0" xfId="1" applyNumberFormat="1" applyFont="1" applyFill="1"/>
    <xf numFmtId="0" fontId="0" fillId="0" borderId="0" xfId="0" applyFont="1" applyBorder="1" applyAlignment="1">
      <alignment horizontal="left"/>
    </xf>
    <xf numFmtId="165" fontId="0" fillId="3" borderId="0" xfId="1" applyNumberFormat="1" applyFont="1" applyFill="1"/>
    <xf numFmtId="0" fontId="3" fillId="0" borderId="0" xfId="0" applyFont="1" applyBorder="1" applyAlignment="1"/>
    <xf numFmtId="0" fontId="9" fillId="13" borderId="2" xfId="6" applyFont="1" applyFill="1" applyBorder="1"/>
    <xf numFmtId="0" fontId="8" fillId="0" borderId="0" xfId="6" applyFont="1" applyAlignment="1"/>
    <xf numFmtId="0" fontId="8" fillId="0" borderId="0" xfId="6" applyFont="1" applyAlignment="1">
      <alignment horizontal="left" wrapText="1"/>
    </xf>
    <xf numFmtId="0" fontId="9" fillId="0" borderId="0" xfId="6" applyFont="1" applyAlignment="1">
      <alignment horizontal="left" wrapText="1"/>
    </xf>
    <xf numFmtId="0" fontId="8" fillId="12" borderId="0" xfId="6" applyFont="1" applyFill="1"/>
    <xf numFmtId="0" fontId="9" fillId="12" borderId="0" xfId="6" applyFont="1" applyFill="1"/>
    <xf numFmtId="0" fontId="9" fillId="13" borderId="2" xfId="8" applyFont="1" applyFill="1" applyBorder="1"/>
    <xf numFmtId="0" fontId="8" fillId="11" borderId="1" xfId="7" applyFont="1" applyFill="1" applyBorder="1"/>
    <xf numFmtId="0" fontId="8" fillId="0" borderId="0" xfId="6" applyFont="1"/>
    <xf numFmtId="0" fontId="8" fillId="9" borderId="0" xfId="7" applyFont="1" applyFill="1" applyBorder="1"/>
    <xf numFmtId="0" fontId="8" fillId="5" borderId="1" xfId="7" applyFont="1" applyFill="1" applyBorder="1"/>
    <xf numFmtId="0" fontId="8" fillId="10" borderId="1" xfId="7" applyFont="1" applyFill="1" applyBorder="1"/>
    <xf numFmtId="0" fontId="54" fillId="9" borderId="0" xfId="7" applyFont="1" applyFill="1" applyBorder="1"/>
    <xf numFmtId="0" fontId="8" fillId="8" borderId="1" xfId="7" applyFont="1" applyFill="1" applyBorder="1"/>
    <xf numFmtId="0" fontId="8" fillId="7" borderId="1" xfId="7" applyFont="1" applyFill="1" applyBorder="1"/>
  </cellXfs>
  <cellStyles count="138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9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4" xfId="12"/>
    <cellStyle name="_x000d__x000a_JournalTemplate=C:\COMFO\CTALK\JOURSTD.TPL_x000d__x000a_LbStateAddress=3 3 0 251 1 89 2 311_x000d__x000a_LbStateJou_100720 berekening x-factoren NG4R v4.2" xfId="13"/>
    <cellStyle name="20% - Accent1 2" xfId="14"/>
    <cellStyle name="20% - Accent1 3" xfId="15"/>
    <cellStyle name="20% - Accent2 2" xfId="16"/>
    <cellStyle name="20% - Accent2 3" xfId="17"/>
    <cellStyle name="20% - Accent3 2" xfId="18"/>
    <cellStyle name="20% - Accent3 3" xfId="19"/>
    <cellStyle name="20% - Accent4 2" xfId="20"/>
    <cellStyle name="20% - Accent4 3" xfId="21"/>
    <cellStyle name="20% - Accent5 2" xfId="22"/>
    <cellStyle name="20% - Accent5 3" xfId="23"/>
    <cellStyle name="20% - Accent6 2" xfId="24"/>
    <cellStyle name="20% - Accent6 3" xfId="25"/>
    <cellStyle name="40% - Accent1 2" xfId="26"/>
    <cellStyle name="40% - Accent1 3" xfId="27"/>
    <cellStyle name="40% - Accent2 2" xfId="28"/>
    <cellStyle name="40% - Accent2 3" xfId="29"/>
    <cellStyle name="40% - Accent3 2" xfId="30"/>
    <cellStyle name="40% - Accent3 3" xfId="31"/>
    <cellStyle name="40% - Accent4 2" xfId="32"/>
    <cellStyle name="40% - Accent4 3" xfId="33"/>
    <cellStyle name="40% - Accent5 2" xfId="34"/>
    <cellStyle name="40% - Accent5 3" xfId="35"/>
    <cellStyle name="40% - Accent6 2" xfId="36"/>
    <cellStyle name="40% - Accent6 3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2" xfId="50"/>
    <cellStyle name="Accent1 3" xfId="51"/>
    <cellStyle name="Accent2 2" xfId="52"/>
    <cellStyle name="Accent2 3" xfId="53"/>
    <cellStyle name="Accent3 2" xfId="54"/>
    <cellStyle name="Accent3 3" xfId="55"/>
    <cellStyle name="Accent4 2" xfId="56"/>
    <cellStyle name="Accent4 3" xfId="57"/>
    <cellStyle name="Accent5 2" xfId="58"/>
    <cellStyle name="Accent5 3" xfId="59"/>
    <cellStyle name="Accent6 2" xfId="60"/>
    <cellStyle name="Accent6 3" xfId="61"/>
    <cellStyle name="Bad" xfId="62"/>
    <cellStyle name="Bad 2" xfId="63"/>
    <cellStyle name="Berekening 2" xfId="64"/>
    <cellStyle name="Calculation" xfId="65"/>
    <cellStyle name="Calculation 2" xfId="66"/>
    <cellStyle name="Check Cell" xfId="67"/>
    <cellStyle name="Check Cell 2" xfId="68"/>
    <cellStyle name="Comma 2" xfId="69"/>
    <cellStyle name="Comma 3" xfId="70"/>
    <cellStyle name="Controlecel 2" xfId="71"/>
    <cellStyle name="Euro" xfId="72"/>
    <cellStyle name="Euro 2" xfId="73"/>
    <cellStyle name="Explanatory Text" xfId="74"/>
    <cellStyle name="Explanatory Text 2" xfId="75"/>
    <cellStyle name="Gekoppelde cel 2" xfId="76"/>
    <cellStyle name="Goed 2" xfId="77"/>
    <cellStyle name="Good" xfId="78"/>
    <cellStyle name="Good 2" xfId="79"/>
    <cellStyle name="Header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5" builtinId="8"/>
    <cellStyle name="Input" xfId="89"/>
    <cellStyle name="Input 2" xfId="90"/>
    <cellStyle name="Invoer 2" xfId="91"/>
    <cellStyle name="Komma" xfId="3" builtinId="3"/>
    <cellStyle name="Komma 14 2" xfId="92"/>
    <cellStyle name="Komma 2" xfId="93"/>
    <cellStyle name="Komma 2 2" xfId="94"/>
    <cellStyle name="Komma 2 3" xfId="95"/>
    <cellStyle name="Komma 3" xfId="96"/>
    <cellStyle name="Komma 3 2" xfId="97"/>
    <cellStyle name="Komma 4" xfId="98"/>
    <cellStyle name="Komma 5" xfId="99"/>
    <cellStyle name="Kop 1 2" xfId="100"/>
    <cellStyle name="Kop 2 2" xfId="101"/>
    <cellStyle name="Kop 3 2" xfId="102"/>
    <cellStyle name="Kop 4 2" xfId="103"/>
    <cellStyle name="Linked Cell" xfId="104"/>
    <cellStyle name="Linked Cell 2" xfId="105"/>
    <cellStyle name="Neutraal 2" xfId="106"/>
    <cellStyle name="Neutral" xfId="107"/>
    <cellStyle name="Neutral 2" xfId="108"/>
    <cellStyle name="Normal 2" xfId="109"/>
    <cellStyle name="Normal 3" xfId="110"/>
    <cellStyle name="Normal_# klanten" xfId="111"/>
    <cellStyle name="Note" xfId="112"/>
    <cellStyle name="Note 2" xfId="113"/>
    <cellStyle name="Notitie 2" xfId="114"/>
    <cellStyle name="Ongeldig 2" xfId="115"/>
    <cellStyle name="Output" xfId="116"/>
    <cellStyle name="Output 2" xfId="117"/>
    <cellStyle name="Procent" xfId="1" builtinId="5"/>
    <cellStyle name="Procent 2" xfId="118"/>
    <cellStyle name="Procent 3" xfId="119"/>
    <cellStyle name="Procent 4" xfId="120"/>
    <cellStyle name="Standaard" xfId="0" builtinId="0"/>
    <cellStyle name="Standaard 2" xfId="2"/>
    <cellStyle name="Standaard 2 2" xfId="4"/>
    <cellStyle name="Standaard 2 3" xfId="121"/>
    <cellStyle name="Standaard 2 4" xfId="122"/>
    <cellStyle name="Standaard 3" xfId="123"/>
    <cellStyle name="Standaard 4" xfId="124"/>
    <cellStyle name="Standaard 5" xfId="125"/>
    <cellStyle name="Standaard 6" xfId="6"/>
    <cellStyle name="Standaard_20100727 Rekenmodel NE5R v1.9" xfId="7"/>
    <cellStyle name="Titel 2" xfId="126"/>
    <cellStyle name="Title" xfId="127"/>
    <cellStyle name="Title 2" xfId="128"/>
    <cellStyle name="Totaal 2" xfId="129"/>
    <cellStyle name="Total" xfId="130"/>
    <cellStyle name="Total 2" xfId="131"/>
    <cellStyle name="Uitvoer 2" xfId="132"/>
    <cellStyle name="Verklarende tekst 2" xfId="133"/>
    <cellStyle name="Waarschuwingstekst 2" xfId="134"/>
    <cellStyle name="Warning Text" xfId="135"/>
    <cellStyle name="Warning Text 2" xfId="136"/>
    <cellStyle name="WIt" xfId="137"/>
  </cellStyles>
  <dxfs count="0"/>
  <tableStyles count="0" defaultTableStyle="TableStyleMedium2" defaultPivotStyle="PivotStyleLight16"/>
  <colors>
    <mruColors>
      <color rgb="FFFFFFCC"/>
      <color rgb="FFCCFFCC"/>
      <color rgb="FFFFCC99"/>
      <color rgb="FFCCFF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RN/Caribisch%20Nederland/Berekeningen%20tariefbeschikkingen/2017/STUCO/03.%20Model/publicatie%20productieprijs%20(15-12-2016)/Rekenmodel%20Productieprijs%20Drinkwater%20STUC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RN/Caribisch%20Nederland/Berekeningen%20tariefbeschikkingen/2017/SEC/03.%20Model/20161212%20production%20price%20model%20-%20SEC%20(v3.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Input"/>
      <sheetName val="Costs"/>
      <sheetName val="Income levels"/>
      <sheetName val="Calculation Water"/>
      <sheetName val="CPI C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Input"/>
      <sheetName val="Costs"/>
      <sheetName val="Income levels"/>
      <sheetName val="Calculation tariffs 2017"/>
      <sheetName val="CPI CN"/>
    </sheetNames>
    <sheetDataSet>
      <sheetData sheetId="0" refreshError="1"/>
      <sheetData sheetId="1" refreshError="1"/>
      <sheetData sheetId="2">
        <row r="9">
          <cell r="C9" t="str">
            <v>Direct costs</v>
          </cell>
        </row>
        <row r="10">
          <cell r="C10" t="str">
            <v>Staff#</v>
          </cell>
        </row>
        <row r="11">
          <cell r="C11" t="str">
            <v>50-50</v>
          </cell>
        </row>
        <row r="12">
          <cell r="C12" t="str">
            <v>1/3 Pr. &amp; 2/3 Distr.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tatline.cbs.nl/Statweb/publication/?DM=SLNL&amp;PA=81122NED&amp;D1=0-2&amp;D2=0&amp;D3=a&amp;D4=a&amp;VW=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zoomScale="85" zoomScaleNormal="85" workbookViewId="0"/>
  </sheetViews>
  <sheetFormatPr defaultRowHeight="15"/>
  <cols>
    <col min="1" max="1" width="6.85546875" style="5" customWidth="1"/>
    <col min="2" max="2" width="141.28515625" style="5" customWidth="1"/>
    <col min="3" max="16384" width="9.140625" style="5"/>
  </cols>
  <sheetData>
    <row r="1" spans="1:4" s="2" customFormat="1" ht="35.25" customHeight="1">
      <c r="A1" s="2" t="s">
        <v>127</v>
      </c>
    </row>
    <row r="3" spans="1:4" s="7" customFormat="1">
      <c r="B3" s="56" t="s">
        <v>126</v>
      </c>
    </row>
    <row r="4" spans="1:4" s="7" customFormat="1"/>
    <row r="5" spans="1:4" s="7" customFormat="1">
      <c r="B5" s="57" t="s">
        <v>125</v>
      </c>
      <c r="C5" s="57"/>
      <c r="D5" s="57"/>
    </row>
    <row r="6" spans="1:4" s="7" customFormat="1">
      <c r="B6" s="57" t="s">
        <v>134</v>
      </c>
      <c r="C6" s="57"/>
      <c r="D6" s="57"/>
    </row>
    <row r="7" spans="1:4" s="7" customFormat="1">
      <c r="B7" s="57" t="s">
        <v>124</v>
      </c>
      <c r="C7" s="57"/>
      <c r="D7" s="57"/>
    </row>
    <row r="8" spans="1:4" s="7" customFormat="1">
      <c r="B8" s="58"/>
      <c r="C8" s="58"/>
      <c r="D8" s="58"/>
    </row>
    <row r="9" spans="1:4" s="7" customFormat="1">
      <c r="B9" s="58" t="s">
        <v>123</v>
      </c>
      <c r="C9" s="58"/>
      <c r="D9" s="58"/>
    </row>
    <row r="10" spans="1:4" s="7" customFormat="1">
      <c r="B10" s="59" t="s">
        <v>128</v>
      </c>
      <c r="C10" s="58"/>
      <c r="D10" s="58"/>
    </row>
    <row r="11" spans="1:4" s="7" customFormat="1">
      <c r="B11" s="60" t="s">
        <v>129</v>
      </c>
      <c r="C11" s="60"/>
      <c r="D11" s="60"/>
    </row>
    <row r="12" spans="1:4" s="7" customFormat="1">
      <c r="B12" s="61" t="s">
        <v>130</v>
      </c>
      <c r="C12" s="60"/>
      <c r="D12" s="60"/>
    </row>
    <row r="13" spans="1:4" s="7" customFormat="1">
      <c r="B13" s="60" t="s">
        <v>133</v>
      </c>
      <c r="C13" s="60"/>
      <c r="D13" s="60"/>
    </row>
    <row r="14" spans="1:4" s="7" customFormat="1">
      <c r="B14" s="60" t="s">
        <v>131</v>
      </c>
      <c r="C14" s="60"/>
      <c r="D14" s="60"/>
    </row>
    <row r="15" spans="1:4" s="7" customFormat="1">
      <c r="B15" s="61"/>
      <c r="C15" s="60"/>
      <c r="D15" s="60"/>
    </row>
    <row r="16" spans="1:4" s="7" customFormat="1"/>
    <row r="17" spans="2:4" s="7" customFormat="1">
      <c r="B17" s="62" t="s">
        <v>122</v>
      </c>
      <c r="C17" s="60"/>
      <c r="D17" s="60"/>
    </row>
    <row r="18" spans="2:4" s="7" customFormat="1"/>
    <row r="19" spans="2:4" s="7" customFormat="1">
      <c r="B19" s="63" t="s">
        <v>121</v>
      </c>
      <c r="C19" s="64"/>
      <c r="D19" s="64"/>
    </row>
    <row r="20" spans="2:4" s="7" customFormat="1">
      <c r="B20" s="65"/>
      <c r="C20" s="64"/>
      <c r="D20" s="64"/>
    </row>
    <row r="21" spans="2:4" s="7" customFormat="1">
      <c r="B21" s="66" t="s">
        <v>120</v>
      </c>
      <c r="C21" s="64"/>
      <c r="D21" s="64"/>
    </row>
    <row r="22" spans="2:4" s="7" customFormat="1">
      <c r="B22" s="65"/>
      <c r="C22" s="64"/>
      <c r="D22" s="64"/>
    </row>
    <row r="23" spans="2:4" s="7" customFormat="1">
      <c r="B23" s="67" t="s">
        <v>119</v>
      </c>
      <c r="C23" s="64"/>
      <c r="D23" s="64"/>
    </row>
    <row r="24" spans="2:4" s="7" customFormat="1">
      <c r="B24" s="68"/>
      <c r="C24" s="64"/>
      <c r="D24" s="64"/>
    </row>
    <row r="25" spans="2:4" s="7" customFormat="1">
      <c r="B25" s="69" t="s">
        <v>118</v>
      </c>
      <c r="C25" s="64"/>
      <c r="D25" s="64"/>
    </row>
    <row r="26" spans="2:4" s="7" customFormat="1"/>
    <row r="27" spans="2:4" s="7" customFormat="1">
      <c r="B27" s="70" t="s">
        <v>117</v>
      </c>
      <c r="C27" s="64"/>
      <c r="D27" s="64"/>
    </row>
    <row r="28" spans="2:4" s="7" customFormat="1"/>
    <row r="29" spans="2:4" s="7" customForma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CCFFCC"/>
  </sheetPr>
  <dimension ref="A1:E11"/>
  <sheetViews>
    <sheetView showGridLines="0" zoomScale="85" zoomScaleNormal="85" workbookViewId="0"/>
  </sheetViews>
  <sheetFormatPr defaultRowHeight="15"/>
  <cols>
    <col min="2" max="2" width="29.42578125" customWidth="1"/>
    <col min="3" max="3" width="13.85546875" customWidth="1"/>
    <col min="4" max="4" width="15.28515625" customWidth="1"/>
    <col min="6" max="6" width="14.5703125" customWidth="1"/>
  </cols>
  <sheetData>
    <row r="1" spans="1:5" s="2" customFormat="1" ht="35.25" customHeight="1">
      <c r="A1" s="2" t="s">
        <v>13</v>
      </c>
    </row>
    <row r="4" spans="1:5">
      <c r="B4" t="s">
        <v>20</v>
      </c>
      <c r="C4" s="52">
        <v>6.5699999999999995E-2</v>
      </c>
      <c r="E4" s="24" t="s">
        <v>38</v>
      </c>
    </row>
    <row r="5" spans="1:5">
      <c r="C5" s="5"/>
    </row>
    <row r="6" spans="1:5">
      <c r="B6" t="s">
        <v>15</v>
      </c>
      <c r="C6" s="29">
        <v>9376000</v>
      </c>
      <c r="D6" t="s">
        <v>10</v>
      </c>
      <c r="E6" s="24" t="s">
        <v>132</v>
      </c>
    </row>
    <row r="7" spans="1:5">
      <c r="B7" t="s">
        <v>18</v>
      </c>
      <c r="C7" s="46">
        <v>0.25714900000000002</v>
      </c>
      <c r="D7" t="s">
        <v>42</v>
      </c>
      <c r="E7" s="24" t="s">
        <v>103</v>
      </c>
    </row>
    <row r="8" spans="1:5">
      <c r="B8" t="s">
        <v>16</v>
      </c>
      <c r="C8" s="46">
        <v>0.65459999999999996</v>
      </c>
      <c r="D8" t="s">
        <v>17</v>
      </c>
      <c r="E8" s="24" t="s">
        <v>116</v>
      </c>
    </row>
    <row r="10" spans="1:5">
      <c r="B10" t="s">
        <v>36</v>
      </c>
      <c r="C10" s="51">
        <f>'CPI CN'!F31</f>
        <v>-4.0000000000000001E-3</v>
      </c>
      <c r="E10" s="24" t="s">
        <v>98</v>
      </c>
    </row>
    <row r="11" spans="1:5">
      <c r="B11" t="s">
        <v>37</v>
      </c>
      <c r="C11" s="51">
        <f>'CPI CN'!F32</f>
        <v>2E-3</v>
      </c>
      <c r="E11" s="24" t="s">
        <v>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CCFFCC"/>
  </sheetPr>
  <dimension ref="A1:H37"/>
  <sheetViews>
    <sheetView showGridLines="0" zoomScale="85" zoomScaleNormal="85" workbookViewId="0"/>
  </sheetViews>
  <sheetFormatPr defaultRowHeight="15"/>
  <cols>
    <col min="1" max="1" width="9.140625" style="7"/>
    <col min="2" max="2" width="52.5703125" style="7" customWidth="1"/>
    <col min="3" max="3" width="19.5703125" style="7" customWidth="1"/>
    <col min="4" max="4" width="17.7109375" style="7" customWidth="1"/>
    <col min="5" max="5" width="26.42578125" style="7" customWidth="1"/>
    <col min="6" max="6" width="23.28515625" style="7" customWidth="1"/>
    <col min="7" max="7" width="13.140625" style="7" customWidth="1"/>
    <col min="8" max="8" width="10.42578125" style="7" customWidth="1"/>
    <col min="9" max="9" width="46.5703125" style="7" customWidth="1"/>
    <col min="10" max="16384" width="9.140625" style="7"/>
  </cols>
  <sheetData>
    <row r="1" spans="1:8" s="2" customFormat="1" ht="35.25" customHeight="1">
      <c r="A1" s="2" t="s">
        <v>76</v>
      </c>
    </row>
    <row r="2" spans="1:8">
      <c r="B2" s="6"/>
    </row>
    <row r="3" spans="1:8" s="2" customFormat="1" ht="18" customHeight="1">
      <c r="B3" s="9" t="s">
        <v>107</v>
      </c>
    </row>
    <row r="4" spans="1:8">
      <c r="B4" s="6"/>
    </row>
    <row r="5" spans="1:8">
      <c r="B5" s="7" t="s">
        <v>106</v>
      </c>
    </row>
    <row r="7" spans="1:8">
      <c r="B7" s="6" t="s">
        <v>108</v>
      </c>
      <c r="C7" s="6" t="s">
        <v>56</v>
      </c>
      <c r="D7" s="6"/>
      <c r="E7" s="6" t="s">
        <v>109</v>
      </c>
      <c r="F7" s="6" t="s">
        <v>111</v>
      </c>
      <c r="H7" s="24" t="s">
        <v>53</v>
      </c>
    </row>
    <row r="8" spans="1:8">
      <c r="B8" s="7" t="s">
        <v>57</v>
      </c>
      <c r="C8" s="7" t="s">
        <v>54</v>
      </c>
      <c r="E8" s="54">
        <v>0.47442287387385512</v>
      </c>
      <c r="F8" s="54">
        <v>0.52557712612614482</v>
      </c>
      <c r="H8" s="7" t="s">
        <v>55</v>
      </c>
    </row>
    <row r="9" spans="1:8">
      <c r="B9" s="6"/>
    </row>
    <row r="10" spans="1:8" s="2" customFormat="1" ht="18" customHeight="1">
      <c r="B10" s="9" t="s">
        <v>9</v>
      </c>
    </row>
    <row r="11" spans="1:8" s="8" customFormat="1">
      <c r="B11" s="11"/>
      <c r="F11" s="20"/>
      <c r="G11" s="20"/>
      <c r="H11" s="20"/>
    </row>
    <row r="12" spans="1:8" s="8" customFormat="1">
      <c r="B12" s="22" t="s">
        <v>63</v>
      </c>
      <c r="E12" s="4" t="s">
        <v>0</v>
      </c>
      <c r="F12" s="4"/>
      <c r="G12" s="20"/>
      <c r="H12" s="53" t="s">
        <v>104</v>
      </c>
    </row>
    <row r="13" spans="1:8" s="8" customFormat="1">
      <c r="B13" s="21" t="s">
        <v>58</v>
      </c>
      <c r="C13" s="8" t="s">
        <v>68</v>
      </c>
      <c r="E13" s="23">
        <v>545304.80345019815</v>
      </c>
      <c r="F13" s="4"/>
      <c r="G13" s="20"/>
      <c r="H13" s="53" t="s">
        <v>110</v>
      </c>
    </row>
    <row r="14" spans="1:8" s="8" customFormat="1">
      <c r="B14" s="21" t="s">
        <v>8</v>
      </c>
      <c r="C14" s="8" t="s">
        <v>68</v>
      </c>
      <c r="E14" s="23">
        <v>42022.805653785152</v>
      </c>
      <c r="F14" s="4"/>
      <c r="G14" s="20"/>
      <c r="H14" s="53" t="s">
        <v>110</v>
      </c>
    </row>
    <row r="15" spans="1:8" s="8" customFormat="1">
      <c r="F15" s="28"/>
      <c r="G15" s="20"/>
      <c r="H15" s="27"/>
    </row>
    <row r="16" spans="1:8" s="8" customFormat="1">
      <c r="B16" s="4"/>
    </row>
    <row r="17" spans="2:8" s="2" customFormat="1" ht="18" customHeight="1">
      <c r="B17" s="9" t="s">
        <v>19</v>
      </c>
    </row>
    <row r="18" spans="2:8" s="8" customFormat="1">
      <c r="C18" s="4"/>
      <c r="D18" s="4"/>
      <c r="E18" s="4"/>
      <c r="F18" s="4"/>
    </row>
    <row r="19" spans="2:8" s="8" customFormat="1">
      <c r="B19" s="8" t="s">
        <v>21</v>
      </c>
      <c r="C19" s="4"/>
      <c r="D19" s="4"/>
      <c r="E19" s="4"/>
      <c r="F19" s="4"/>
    </row>
    <row r="20" spans="2:8" s="8" customFormat="1">
      <c r="C20" s="4"/>
      <c r="D20" s="4"/>
      <c r="E20" s="4"/>
      <c r="F20" s="4"/>
    </row>
    <row r="21" spans="2:8" s="8" customFormat="1">
      <c r="B21" s="4" t="s">
        <v>60</v>
      </c>
      <c r="C21" s="4"/>
      <c r="D21" s="4"/>
      <c r="E21" s="4" t="s">
        <v>59</v>
      </c>
      <c r="F21" s="4" t="s">
        <v>52</v>
      </c>
    </row>
    <row r="22" spans="2:8" s="8" customFormat="1">
      <c r="B22" s="7" t="s">
        <v>61</v>
      </c>
      <c r="C22" s="8" t="s">
        <v>68</v>
      </c>
      <c r="D22" s="4"/>
      <c r="E22" s="35">
        <v>576642.89980046172</v>
      </c>
      <c r="F22" s="35">
        <v>683524.15876975202</v>
      </c>
      <c r="H22" s="55" t="s">
        <v>67</v>
      </c>
    </row>
    <row r="23" spans="2:8" s="8" customFormat="1">
      <c r="C23" s="4"/>
      <c r="D23" s="4"/>
      <c r="E23" s="4"/>
      <c r="F23" s="4"/>
    </row>
    <row r="24" spans="2:8" s="8" customFormat="1">
      <c r="B24" s="4" t="s">
        <v>62</v>
      </c>
      <c r="E24" s="4" t="s">
        <v>0</v>
      </c>
      <c r="F24" s="4"/>
    </row>
    <row r="25" spans="2:8" s="8" customFormat="1">
      <c r="B25" s="7" t="s">
        <v>61</v>
      </c>
      <c r="C25" s="8" t="s">
        <v>68</v>
      </c>
      <c r="E25" s="34">
        <f>E22+E8*$F22</f>
        <v>900922.39556621667</v>
      </c>
      <c r="F25" s="4"/>
    </row>
    <row r="26" spans="2:8" s="8" customFormat="1">
      <c r="C26" s="4"/>
      <c r="D26" s="4"/>
      <c r="E26" s="4"/>
      <c r="F26" s="4"/>
    </row>
    <row r="27" spans="2:8" s="8" customFormat="1">
      <c r="C27" s="36"/>
      <c r="D27" s="36"/>
      <c r="E27" s="36"/>
      <c r="F27" s="36"/>
    </row>
    <row r="28" spans="2:8" s="2" customFormat="1" ht="18" customHeight="1">
      <c r="B28" s="9" t="s">
        <v>64</v>
      </c>
    </row>
    <row r="29" spans="2:8" s="8" customFormat="1">
      <c r="C29" s="4"/>
      <c r="D29" s="4"/>
      <c r="E29" s="4"/>
      <c r="F29" s="4"/>
    </row>
    <row r="30" spans="2:8" s="8" customFormat="1">
      <c r="B30" s="8" t="s">
        <v>105</v>
      </c>
      <c r="C30" s="4"/>
      <c r="D30" s="4"/>
      <c r="E30" s="4"/>
      <c r="F30" s="4"/>
    </row>
    <row r="31" spans="2:8" s="8" customFormat="1">
      <c r="C31" s="4"/>
      <c r="D31" s="4"/>
      <c r="E31" s="4"/>
      <c r="F31" s="4"/>
    </row>
    <row r="32" spans="2:8" s="8" customFormat="1">
      <c r="B32" s="4" t="s">
        <v>65</v>
      </c>
      <c r="C32" s="4"/>
      <c r="D32" s="4"/>
      <c r="E32" s="4" t="s">
        <v>59</v>
      </c>
      <c r="F32" s="4" t="s">
        <v>52</v>
      </c>
    </row>
    <row r="33" spans="2:8" s="8" customFormat="1">
      <c r="B33" s="7" t="s">
        <v>61</v>
      </c>
      <c r="C33" s="8" t="s">
        <v>68</v>
      </c>
      <c r="D33" s="4"/>
      <c r="E33" s="35">
        <v>0</v>
      </c>
      <c r="F33" s="35">
        <v>32645</v>
      </c>
      <c r="H33" s="55" t="s">
        <v>67</v>
      </c>
    </row>
    <row r="34" spans="2:8" s="8" customFormat="1">
      <c r="E34" s="28"/>
    </row>
    <row r="35" spans="2:8" s="8" customFormat="1">
      <c r="B35" s="4" t="s">
        <v>66</v>
      </c>
      <c r="E35" s="4" t="s">
        <v>0</v>
      </c>
      <c r="F35" s="4"/>
    </row>
    <row r="36" spans="2:8" s="8" customFormat="1">
      <c r="B36" s="7" t="s">
        <v>61</v>
      </c>
      <c r="C36" s="8" t="s">
        <v>68</v>
      </c>
      <c r="E36" s="34">
        <f>E33+E8*$F33</f>
        <v>15487.534717612001</v>
      </c>
      <c r="F36" s="4"/>
    </row>
    <row r="37" spans="2:8" s="8" customFormat="1">
      <c r="C37" s="4"/>
      <c r="D37" s="4"/>
      <c r="E37" s="4"/>
      <c r="F37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J54"/>
  <sheetViews>
    <sheetView showGridLines="0" zoomScale="85" zoomScaleNormal="85" workbookViewId="0"/>
  </sheetViews>
  <sheetFormatPr defaultColWidth="8.42578125" defaultRowHeight="15"/>
  <cols>
    <col min="1" max="1" width="2.85546875" style="5" customWidth="1"/>
    <col min="2" max="2" width="52.28515625" style="5" customWidth="1"/>
    <col min="3" max="3" width="28.42578125" style="5" customWidth="1"/>
    <col min="4" max="4" width="22.140625" style="5" customWidth="1"/>
    <col min="5" max="5" width="8.42578125" style="5" customWidth="1"/>
    <col min="6" max="6" width="22.140625" style="5" customWidth="1"/>
    <col min="7" max="7" width="7.7109375" style="5" customWidth="1"/>
    <col min="8" max="8" width="22.140625" style="5" customWidth="1"/>
    <col min="9" max="16384" width="8.42578125" style="5"/>
  </cols>
  <sheetData>
    <row r="1" spans="2:8" s="2" customFormat="1" ht="26.25">
      <c r="B1" s="2" t="s">
        <v>115</v>
      </c>
    </row>
    <row r="3" spans="2:8">
      <c r="B3" s="5" t="s">
        <v>46</v>
      </c>
    </row>
    <row r="4" spans="2:8">
      <c r="B4" s="5" t="s">
        <v>112</v>
      </c>
    </row>
    <row r="5" spans="2:8">
      <c r="B5" s="5" t="s">
        <v>47</v>
      </c>
    </row>
    <row r="6" spans="2:8">
      <c r="B6" s="5" t="s">
        <v>48</v>
      </c>
    </row>
    <row r="9" spans="2:8" s="12" customFormat="1" ht="15.75">
      <c r="B9" s="12" t="s">
        <v>22</v>
      </c>
    </row>
    <row r="10" spans="2:8" s="13" customFormat="1" ht="15.75"/>
    <row r="11" spans="2:8">
      <c r="B11" s="3" t="s">
        <v>23</v>
      </c>
      <c r="C11" s="8" t="s">
        <v>1</v>
      </c>
      <c r="D11" s="14">
        <f>Input!C4</f>
        <v>6.5699999999999995E-2</v>
      </c>
      <c r="E11" s="3"/>
    </row>
    <row r="12" spans="2:8">
      <c r="B12" s="5" t="s">
        <v>24</v>
      </c>
      <c r="C12" s="8" t="s">
        <v>1</v>
      </c>
      <c r="D12" s="14">
        <f>Input!C10</f>
        <v>-4.0000000000000001E-3</v>
      </c>
      <c r="E12" s="3"/>
    </row>
    <row r="13" spans="2:8">
      <c r="B13" s="5" t="s">
        <v>25</v>
      </c>
      <c r="C13" s="8" t="s">
        <v>1</v>
      </c>
      <c r="D13" s="14">
        <f>Input!C11</f>
        <v>2E-3</v>
      </c>
      <c r="E13" s="3"/>
    </row>
    <row r="15" spans="2:8" s="12" customFormat="1" ht="15.75">
      <c r="B15" s="12" t="s">
        <v>26</v>
      </c>
    </row>
    <row r="16" spans="2:8">
      <c r="H16" s="1"/>
    </row>
    <row r="17" spans="2:10">
      <c r="D17" s="6" t="s">
        <v>14</v>
      </c>
      <c r="E17" s="1"/>
      <c r="F17" s="30"/>
      <c r="H17" s="1"/>
    </row>
    <row r="18" spans="2:10">
      <c r="B18" s="4" t="s">
        <v>44</v>
      </c>
      <c r="C18" s="4"/>
      <c r="D18" s="4" t="s">
        <v>0</v>
      </c>
      <c r="E18" s="25"/>
      <c r="F18" s="1"/>
      <c r="H18" s="1"/>
    </row>
    <row r="19" spans="2:10">
      <c r="B19" s="8" t="s">
        <v>27</v>
      </c>
      <c r="C19" s="8" t="s">
        <v>11</v>
      </c>
      <c r="D19" s="15">
        <f>Costs!E13</f>
        <v>545304.80345019815</v>
      </c>
      <c r="E19" s="31"/>
      <c r="F19" s="32"/>
      <c r="H19" s="1"/>
    </row>
    <row r="20" spans="2:10">
      <c r="B20" s="8" t="s">
        <v>28</v>
      </c>
      <c r="C20" s="8" t="s">
        <v>11</v>
      </c>
      <c r="D20" s="15">
        <f>Costs!E14</f>
        <v>42022.805653785152</v>
      </c>
      <c r="E20" s="31"/>
      <c r="F20" s="32"/>
      <c r="H20" s="1"/>
    </row>
    <row r="21" spans="2:10">
      <c r="B21" s="10" t="s">
        <v>29</v>
      </c>
      <c r="C21" s="8" t="s">
        <v>11</v>
      </c>
      <c r="D21" s="16">
        <f>$D11*D19</f>
        <v>35826.525586678013</v>
      </c>
      <c r="E21" s="31"/>
      <c r="F21" s="32"/>
      <c r="H21" s="1"/>
    </row>
    <row r="22" spans="2:10">
      <c r="B22" s="8" t="s">
        <v>2</v>
      </c>
      <c r="C22" s="8" t="s">
        <v>30</v>
      </c>
      <c r="D22" s="17">
        <f>D20+D21</f>
        <v>77849.331240463158</v>
      </c>
      <c r="E22" s="33"/>
      <c r="F22" s="32"/>
      <c r="H22" s="1"/>
    </row>
    <row r="23" spans="2:10">
      <c r="B23" s="8" t="s">
        <v>45</v>
      </c>
      <c r="C23" s="8" t="s">
        <v>30</v>
      </c>
      <c r="D23" s="18">
        <f>Costs!E25</f>
        <v>900922.39556621667</v>
      </c>
      <c r="E23" s="33"/>
      <c r="F23" s="32"/>
      <c r="H23" s="1"/>
    </row>
    <row r="24" spans="2:10">
      <c r="B24" s="8" t="s">
        <v>3</v>
      </c>
      <c r="C24" s="8" t="s">
        <v>30</v>
      </c>
      <c r="D24" s="17">
        <f>D22+D23</f>
        <v>978771.72680667986</v>
      </c>
      <c r="E24" s="33"/>
      <c r="F24" s="32"/>
      <c r="H24" s="1"/>
    </row>
    <row r="25" spans="2:10">
      <c r="E25" s="1"/>
      <c r="F25" s="1"/>
    </row>
    <row r="27" spans="2:10" s="12" customFormat="1" ht="15.75">
      <c r="B27" s="12" t="s">
        <v>75</v>
      </c>
    </row>
    <row r="28" spans="2:10">
      <c r="H28" s="1"/>
    </row>
    <row r="29" spans="2:10">
      <c r="D29" s="6" t="s">
        <v>14</v>
      </c>
      <c r="E29" s="1"/>
      <c r="F29" s="30"/>
      <c r="G29" s="1"/>
      <c r="H29" s="45"/>
      <c r="I29" s="1"/>
      <c r="J29" s="30"/>
    </row>
    <row r="30" spans="2:10">
      <c r="B30" s="4" t="s">
        <v>70</v>
      </c>
      <c r="C30" s="4"/>
      <c r="D30" s="4" t="s">
        <v>0</v>
      </c>
      <c r="E30" s="25"/>
      <c r="F30" s="1"/>
      <c r="G30" s="25"/>
      <c r="H30" s="45"/>
      <c r="I30" s="1"/>
      <c r="J30" s="1"/>
    </row>
    <row r="31" spans="2:10">
      <c r="B31" s="8" t="s">
        <v>71</v>
      </c>
      <c r="C31" s="21" t="s">
        <v>74</v>
      </c>
      <c r="D31" s="29">
        <f>297644+1701452</f>
        <v>1999096</v>
      </c>
      <c r="E31" s="31"/>
      <c r="F31" s="32" t="s">
        <v>102</v>
      </c>
      <c r="G31" s="31"/>
      <c r="H31" s="45"/>
      <c r="I31" s="1"/>
      <c r="J31" s="32"/>
    </row>
    <row r="32" spans="2:10">
      <c r="B32" s="8" t="s">
        <v>72</v>
      </c>
      <c r="C32" s="21" t="s">
        <v>74</v>
      </c>
      <c r="D32" s="29">
        <f>567+38168</f>
        <v>38735</v>
      </c>
      <c r="E32" s="31"/>
      <c r="F32" s="32" t="s">
        <v>102</v>
      </c>
      <c r="G32" s="31"/>
      <c r="H32" s="45"/>
      <c r="I32" s="1"/>
      <c r="J32" s="32"/>
    </row>
    <row r="33" spans="2:10">
      <c r="B33" s="10" t="s">
        <v>73</v>
      </c>
      <c r="C33" s="21" t="s">
        <v>74</v>
      </c>
      <c r="D33" s="16">
        <f>D31*D11+D32</f>
        <v>170075.6072</v>
      </c>
      <c r="E33" s="31"/>
      <c r="F33" s="32"/>
      <c r="G33" s="31"/>
      <c r="H33" s="31"/>
      <c r="I33" s="1"/>
      <c r="J33" s="32"/>
    </row>
    <row r="36" spans="2:10" s="12" customFormat="1" ht="15.75">
      <c r="B36" s="12" t="s">
        <v>49</v>
      </c>
    </row>
    <row r="37" spans="2:10">
      <c r="H37" s="1"/>
    </row>
    <row r="38" spans="2:10">
      <c r="D38" s="6" t="s">
        <v>14</v>
      </c>
      <c r="E38" s="1"/>
      <c r="F38" s="30"/>
      <c r="G38" s="1"/>
      <c r="H38" s="1"/>
      <c r="I38" s="1"/>
      <c r="J38" s="30"/>
    </row>
    <row r="39" spans="2:10">
      <c r="B39" s="4" t="s">
        <v>4</v>
      </c>
      <c r="C39" s="4"/>
      <c r="D39" s="4" t="s">
        <v>0</v>
      </c>
      <c r="E39" s="25"/>
      <c r="F39" s="1"/>
      <c r="G39" s="25"/>
      <c r="H39" s="25"/>
      <c r="I39" s="1"/>
      <c r="J39" s="1"/>
    </row>
    <row r="40" spans="2:10">
      <c r="B40" s="8" t="s">
        <v>50</v>
      </c>
      <c r="C40" s="21" t="s">
        <v>30</v>
      </c>
      <c r="D40" s="15">
        <f>Costs!E36</f>
        <v>15487.534717612001</v>
      </c>
      <c r="E40" s="31"/>
      <c r="F40" s="32"/>
      <c r="G40" s="31"/>
      <c r="I40" s="1"/>
      <c r="J40" s="32"/>
    </row>
    <row r="42" spans="2:10" s="12" customFormat="1" ht="15.75">
      <c r="B42" s="12" t="s">
        <v>31</v>
      </c>
    </row>
    <row r="43" spans="2:10">
      <c r="H43" s="1"/>
    </row>
    <row r="44" spans="2:10">
      <c r="D44" s="6" t="s">
        <v>14</v>
      </c>
      <c r="E44" s="1"/>
      <c r="F44" s="30"/>
      <c r="H44" s="1"/>
    </row>
    <row r="45" spans="2:10">
      <c r="B45" s="4" t="s">
        <v>43</v>
      </c>
      <c r="C45" s="4"/>
      <c r="D45" s="4" t="s">
        <v>0</v>
      </c>
      <c r="E45" s="25"/>
      <c r="F45" s="1"/>
      <c r="H45" s="1"/>
    </row>
    <row r="46" spans="2:10">
      <c r="B46" s="8" t="s">
        <v>33</v>
      </c>
      <c r="C46" s="8" t="s">
        <v>32</v>
      </c>
      <c r="D46" s="17">
        <f>D24*(1+$D$12)*(1+D$13)</f>
        <v>976806.35317925201</v>
      </c>
      <c r="E46" s="33"/>
      <c r="F46" s="32"/>
      <c r="H46" s="1"/>
    </row>
    <row r="47" spans="2:10">
      <c r="B47" s="10" t="s">
        <v>69</v>
      </c>
      <c r="C47" s="8" t="s">
        <v>32</v>
      </c>
      <c r="D47" s="17">
        <f>D33*(1+D13)</f>
        <v>170415.75841439998</v>
      </c>
      <c r="E47" s="33"/>
      <c r="F47" s="32"/>
      <c r="H47" s="1"/>
    </row>
    <row r="48" spans="2:10">
      <c r="B48" s="8" t="s">
        <v>51</v>
      </c>
      <c r="C48" s="8" t="s">
        <v>32</v>
      </c>
      <c r="D48" s="17">
        <f>D40*(1+$D$12)*(1+$D$13)</f>
        <v>15456.435747899037</v>
      </c>
      <c r="E48" s="33"/>
      <c r="F48" s="32"/>
      <c r="H48" s="1"/>
    </row>
    <row r="49" spans="2:8">
      <c r="B49" s="10"/>
      <c r="E49" s="1"/>
      <c r="F49" s="1"/>
      <c r="H49" s="1"/>
    </row>
    <row r="50" spans="2:8">
      <c r="B50" s="6" t="s">
        <v>113</v>
      </c>
      <c r="E50" s="1"/>
      <c r="F50" s="1"/>
      <c r="H50" s="1"/>
    </row>
    <row r="51" spans="2:8">
      <c r="B51" s="5" t="s">
        <v>34</v>
      </c>
      <c r="C51" s="8" t="s">
        <v>32</v>
      </c>
      <c r="D51" s="19">
        <f>D46+D47-D48</f>
        <v>1131765.6758457529</v>
      </c>
      <c r="E51" s="32"/>
      <c r="F51" s="5" t="s">
        <v>35</v>
      </c>
      <c r="H51" s="1"/>
    </row>
    <row r="52" spans="2:8">
      <c r="E52" s="1"/>
      <c r="F52" s="1"/>
      <c r="H52" s="1"/>
    </row>
    <row r="53" spans="2:8">
      <c r="H53" s="1"/>
    </row>
    <row r="54" spans="2:8">
      <c r="B54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CCFFFF"/>
  </sheetPr>
  <dimension ref="A1:I13"/>
  <sheetViews>
    <sheetView showGridLines="0" zoomScale="85" zoomScaleNormal="85" workbookViewId="0"/>
  </sheetViews>
  <sheetFormatPr defaultRowHeight="15"/>
  <cols>
    <col min="1" max="1" width="4.28515625" style="7" customWidth="1"/>
    <col min="2" max="2" width="44.85546875" style="7" customWidth="1"/>
    <col min="3" max="3" width="15.5703125" style="7" customWidth="1"/>
    <col min="4" max="4" width="16.140625" style="7" bestFit="1" customWidth="1"/>
    <col min="5" max="6" width="22.5703125" style="7" customWidth="1"/>
    <col min="7" max="7" width="24" style="7" bestFit="1" customWidth="1"/>
    <col min="8" max="8" width="21.7109375" style="7" bestFit="1" customWidth="1"/>
    <col min="9" max="9" width="7.28515625" style="7" customWidth="1"/>
    <col min="10" max="10" width="16.28515625" style="7" customWidth="1"/>
    <col min="11" max="11" width="15.140625" style="7" customWidth="1"/>
    <col min="12" max="12" width="4.42578125" style="7" customWidth="1"/>
    <col min="13" max="13" width="47.85546875" style="7" bestFit="1" customWidth="1"/>
    <col min="14" max="16384" width="9.140625" style="7"/>
  </cols>
  <sheetData>
    <row r="1" spans="1:9" s="2" customFormat="1" ht="26.25">
      <c r="A1" s="2" t="s">
        <v>114</v>
      </c>
    </row>
    <row r="2" spans="1:9" s="26" customFormat="1" ht="12.75"/>
    <row r="3" spans="1:9" s="26" customFormat="1" ht="12.75"/>
    <row r="4" spans="1:9" s="26" customFormat="1" ht="12.75"/>
    <row r="5" spans="1:9" s="12" customFormat="1" ht="15.75">
      <c r="B5" s="12" t="s">
        <v>5</v>
      </c>
    </row>
    <row r="6" spans="1:9" s="38" customFormat="1" ht="12.75"/>
    <row r="7" spans="1:9" s="26" customFormat="1">
      <c r="B7" s="8" t="s">
        <v>39</v>
      </c>
      <c r="C7" s="18">
        <f>'Income levels'!D51</f>
        <v>1131765.6758457529</v>
      </c>
      <c r="D7" s="8" t="s">
        <v>11</v>
      </c>
    </row>
    <row r="8" spans="1:9" s="26" customFormat="1">
      <c r="B8" s="8" t="s">
        <v>6</v>
      </c>
      <c r="C8" s="18">
        <f>Input!C6</f>
        <v>9376000</v>
      </c>
      <c r="D8" s="8" t="s">
        <v>10</v>
      </c>
    </row>
    <row r="9" spans="1:9" s="26" customFormat="1">
      <c r="B9" s="8" t="s">
        <v>40</v>
      </c>
      <c r="C9" s="43">
        <f>C7/C8</f>
        <v>0.12070879648525522</v>
      </c>
      <c r="D9" s="8" t="s">
        <v>12</v>
      </c>
    </row>
    <row r="10" spans="1:9" s="26" customFormat="1">
      <c r="B10" s="8" t="s">
        <v>41</v>
      </c>
      <c r="C10" s="43">
        <f>Input!C8*Input!C7</f>
        <v>0.16832973540000001</v>
      </c>
      <c r="D10" s="8" t="s">
        <v>12</v>
      </c>
      <c r="G10" s="39"/>
      <c r="H10" s="40"/>
      <c r="I10" s="39"/>
    </row>
    <row r="11" spans="1:9" s="26" customFormat="1">
      <c r="B11" s="8" t="s">
        <v>7</v>
      </c>
      <c r="C11" s="44">
        <f>C9+C10</f>
        <v>0.28903853188525525</v>
      </c>
      <c r="D11" s="8" t="s">
        <v>12</v>
      </c>
      <c r="G11" s="39"/>
      <c r="H11" s="40"/>
      <c r="I11" s="39"/>
    </row>
    <row r="12" spans="1:9" s="26" customFormat="1">
      <c r="B12" s="7"/>
      <c r="C12" s="42"/>
      <c r="D12" s="7"/>
      <c r="H12" s="41"/>
    </row>
    <row r="13" spans="1:9" s="26" customFormat="1" ht="12.75">
      <c r="C13" s="41"/>
      <c r="H13" s="4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H32"/>
  <sheetViews>
    <sheetView showGridLines="0" zoomScale="85" zoomScaleNormal="85" workbookViewId="0"/>
  </sheetViews>
  <sheetFormatPr defaultRowHeight="15"/>
  <cols>
    <col min="1" max="1" width="6.140625" style="5" customWidth="1"/>
    <col min="2" max="2" width="45" style="5" customWidth="1"/>
    <col min="3" max="3" width="9.140625" style="5"/>
    <col min="4" max="6" width="17.7109375" style="5" customWidth="1"/>
    <col min="7" max="16384" width="9.140625" style="5"/>
  </cols>
  <sheetData>
    <row r="2" spans="2:6" s="2" customFormat="1" ht="26.25">
      <c r="B2" s="2" t="s">
        <v>97</v>
      </c>
    </row>
    <row r="4" spans="2:6">
      <c r="B4" s="5" t="s">
        <v>96</v>
      </c>
    </row>
    <row r="5" spans="2:6">
      <c r="B5" s="5" t="s">
        <v>95</v>
      </c>
    </row>
    <row r="6" spans="2:6">
      <c r="B6" s="5" t="s">
        <v>94</v>
      </c>
    </row>
    <row r="7" spans="2:6">
      <c r="B7" s="5" t="s">
        <v>93</v>
      </c>
    </row>
    <row r="8" spans="2:6">
      <c r="B8" s="5" t="s">
        <v>92</v>
      </c>
    </row>
    <row r="10" spans="2:6">
      <c r="B10" s="24" t="s">
        <v>100</v>
      </c>
    </row>
    <row r="12" spans="2:6" s="37" customFormat="1" ht="12.75">
      <c r="B12" s="37" t="s">
        <v>91</v>
      </c>
    </row>
    <row r="14" spans="2:6">
      <c r="B14" s="5" t="s">
        <v>90</v>
      </c>
    </row>
    <row r="15" spans="2:6">
      <c r="B15" s="5" t="s">
        <v>89</v>
      </c>
    </row>
    <row r="16" spans="2:6">
      <c r="D16" s="5" t="s">
        <v>88</v>
      </c>
      <c r="E16" s="5" t="s">
        <v>87</v>
      </c>
      <c r="F16" s="5" t="s">
        <v>86</v>
      </c>
    </row>
    <row r="17" spans="2:8">
      <c r="B17" s="5" t="s">
        <v>85</v>
      </c>
      <c r="C17" s="5" t="s">
        <v>82</v>
      </c>
      <c r="D17" s="50">
        <v>112.08</v>
      </c>
      <c r="E17" s="50">
        <v>122.09</v>
      </c>
      <c r="F17" s="50">
        <v>114.72</v>
      </c>
    </row>
    <row r="18" spans="2:8">
      <c r="B18" s="5" t="s">
        <v>84</v>
      </c>
      <c r="C18" s="5" t="s">
        <v>82</v>
      </c>
      <c r="D18" s="50">
        <v>111.04</v>
      </c>
      <c r="E18" s="50">
        <v>121.51</v>
      </c>
      <c r="F18" s="50">
        <v>114.24</v>
      </c>
    </row>
    <row r="19" spans="2:8">
      <c r="B19" s="5" t="s">
        <v>83</v>
      </c>
      <c r="C19" s="5" t="s">
        <v>82</v>
      </c>
      <c r="D19" s="50">
        <v>111.75</v>
      </c>
      <c r="E19" s="50">
        <v>120.31</v>
      </c>
      <c r="F19" s="50">
        <v>114.51</v>
      </c>
      <c r="H19" s="5" t="s">
        <v>101</v>
      </c>
    </row>
    <row r="21" spans="2:8">
      <c r="B21" s="5" t="s">
        <v>81</v>
      </c>
    </row>
    <row r="22" spans="2:8">
      <c r="B22" s="49" t="s">
        <v>80</v>
      </c>
    </row>
    <row r="24" spans="2:8" s="37" customFormat="1" ht="12.75">
      <c r="B24" s="37" t="s">
        <v>79</v>
      </c>
    </row>
    <row r="26" spans="2:8">
      <c r="B26" s="5" t="s">
        <v>78</v>
      </c>
      <c r="C26" s="5" t="s">
        <v>1</v>
      </c>
      <c r="D26" s="48">
        <f t="shared" ref="D26:F27" si="0">D18/D17-1</f>
        <v>-9.2790863668806844E-3</v>
      </c>
      <c r="E26" s="48">
        <f t="shared" si="0"/>
        <v>-4.7505938242280443E-3</v>
      </c>
      <c r="F26" s="48">
        <f t="shared" si="0"/>
        <v>-4.1841004184101083E-3</v>
      </c>
    </row>
    <row r="27" spans="2:8">
      <c r="B27" s="5" t="s">
        <v>99</v>
      </c>
      <c r="C27" s="5" t="s">
        <v>1</v>
      </c>
      <c r="D27" s="48">
        <f t="shared" si="0"/>
        <v>6.3940922190202087E-3</v>
      </c>
      <c r="E27" s="48">
        <f t="shared" si="0"/>
        <v>-9.8757303925602891E-3</v>
      </c>
      <c r="F27" s="48">
        <f t="shared" si="0"/>
        <v>2.3634453781513631E-3</v>
      </c>
    </row>
    <row r="30" spans="2:8">
      <c r="B30" s="5" t="s">
        <v>77</v>
      </c>
    </row>
    <row r="31" spans="2:8">
      <c r="B31" s="5" t="s">
        <v>36</v>
      </c>
      <c r="C31" s="5" t="s">
        <v>1</v>
      </c>
      <c r="D31" s="47">
        <f t="shared" ref="D31:F32" si="1">ROUND(D26,3)</f>
        <v>-8.9999999999999993E-3</v>
      </c>
      <c r="E31" s="47">
        <f t="shared" si="1"/>
        <v>-5.0000000000000001E-3</v>
      </c>
      <c r="F31" s="47">
        <f t="shared" si="1"/>
        <v>-4.0000000000000001E-3</v>
      </c>
    </row>
    <row r="32" spans="2:8">
      <c r="B32" s="5" t="s">
        <v>37</v>
      </c>
      <c r="C32" s="5" t="s">
        <v>1</v>
      </c>
      <c r="D32" s="47">
        <f t="shared" si="1"/>
        <v>6.0000000000000001E-3</v>
      </c>
      <c r="E32" s="47">
        <f t="shared" si="1"/>
        <v>-0.01</v>
      </c>
      <c r="F32" s="47">
        <f t="shared" si="1"/>
        <v>2E-3</v>
      </c>
    </row>
  </sheetData>
  <hyperlinks>
    <hyperlink ref="B22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88D7640ACCFC42A267A6095A89BF7F" ma:contentTypeVersion="2" ma:contentTypeDescription="Een nieuw document maken." ma:contentTypeScope="" ma:versionID="496d12a529ebcca8d49c7778b31b6a91">
  <xsd:schema xmlns:xsd="http://www.w3.org/2001/XMLSchema" xmlns:xs="http://www.w3.org/2001/XMLSchema" xmlns:p="http://schemas.microsoft.com/office/2006/metadata/properties" xmlns:ns2="4e7e7126-2040-4c98-98e5-fda1fcd9258c" targetNamespace="http://schemas.microsoft.com/office/2006/metadata/properties" ma:root="true" ma:fieldsID="680c8a1675dd199a02146539639cc0a2" ns2:_="">
    <xsd:import namespace="4e7e7126-2040-4c98-98e5-fda1fcd9258c"/>
    <xsd:element name="properties">
      <xsd:complexType>
        <xsd:sequence>
          <xsd:element name="documentManagement">
            <xsd:complexType>
              <xsd:all>
                <xsd:element ref="ns2:Type_x0020_document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e7126-2040-4c98-98e5-fda1fcd9258c" elementFormDefault="qualified">
    <xsd:import namespace="http://schemas.microsoft.com/office/2006/documentManagement/types"/>
    <xsd:import namespace="http://schemas.microsoft.com/office/infopath/2007/PartnerControls"/>
    <xsd:element name="Type_x0020_document" ma:index="8" nillable="true" ma:displayName="Type document" ma:default="Projectdocumenten" ma:internalName="Type_x0020_docu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jectdocumenten"/>
                    <xsd:enumeration value="CN-team Den Haag"/>
                    <xsd:enumeration value="Juridisch"/>
                    <xsd:enumeration value="Regulering"/>
                    <xsd:enumeration value="Communicatie"/>
                    <xsd:enumeration value="EZ"/>
                    <xsd:enumeration value="Financiën"/>
                    <xsd:enumeration value="Bedrijfsvoering"/>
                    <xsd:enumeration value="Caribisch Nederland"/>
                    <xsd:enumeration value="Verslagen"/>
                  </xsd:restriction>
                </xsd:simpleType>
              </xsd:element>
            </xsd:sequence>
          </xsd:extension>
        </xsd:complexContent>
      </xsd:complexType>
    </xsd:element>
    <xsd:element name="Status" ma:index="9" nillable="true" ma:displayName="Status" ma:default="Actueel" ma:format="RadioButtons" ma:indexed="true" ma:internalName="Status">
      <xsd:simpleType>
        <xsd:restriction base="dms:Choice">
          <xsd:enumeration value="Actueel"/>
          <xsd:enumeration value="Arch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4e7e7126-2040-4c98-98e5-fda1fcd9258c">
      <Value>Regulering</Value>
    </Type_x0020_document>
    <Status xmlns="4e7e7126-2040-4c98-98e5-fda1fcd9258c">Actueel</Status>
  </documentManagement>
</p:properties>
</file>

<file path=customXml/itemProps1.xml><?xml version="1.0" encoding="utf-8"?>
<ds:datastoreItem xmlns:ds="http://schemas.openxmlformats.org/officeDocument/2006/customXml" ds:itemID="{574606CE-86C6-4C42-9237-8E816F7D5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e7126-2040-4c98-98e5-fda1fcd92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99D1D1-A26B-44F5-B923-C63E5EB905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31B6D-AC5F-45DB-B9D5-DE29370C67B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4e7e7126-2040-4c98-98e5-fda1fcd9258c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Explanation</vt:lpstr>
      <vt:lpstr>Input</vt:lpstr>
      <vt:lpstr>Costs</vt:lpstr>
      <vt:lpstr>Income levels</vt:lpstr>
      <vt:lpstr>Calculation Electricity 2017</vt:lpstr>
      <vt:lpstr>CPI CN</vt:lpstr>
      <vt:lpstr>List_keys_overhead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Rekenmodel productieprijs elektriciteit SEC 2017</dc:title>
  <dc:creator>Autoriteit Consument &amp; Markt (ACM)</dc:creator>
  <cp:lastModifiedBy>Hoogdorp, Sergio</cp:lastModifiedBy>
  <cp:lastPrinted>2016-07-29T19:08:11Z</cp:lastPrinted>
  <dcterms:created xsi:type="dcterms:W3CDTF">2016-07-29T17:04:11Z</dcterms:created>
  <dcterms:modified xsi:type="dcterms:W3CDTF">2016-12-20T13:06:58Z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0x0101001E88D7640ACCFC42A267A6095A89BF7F</vt:lpwstr>
  </property>
</Properties>
</file>