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320" windowHeight="6630" activeTab="1"/>
  </bookViews>
  <sheets>
    <sheet name=" " sheetId="4" r:id="rId1"/>
    <sheet name="Contactgegevens" sheetId="3" r:id="rId2"/>
    <sheet name="Tarievenvoorstel" sheetId="10" r:id="rId3"/>
    <sheet name="Toelichting" sheetId="5" r:id="rId4"/>
    <sheet name="Richtlijnen Controle Tarieven" sheetId="9" r:id="rId5"/>
    <sheet name="TI-berekening 2016" sheetId="12" r:id="rId6"/>
  </sheets>
  <externalReferences>
    <externalReference r:id="rId7"/>
  </externalReferences>
  <definedNames>
    <definedName name="_xlnm.Print_Area" localSheetId="2">Tarievenvoorstel!$A$1:$N$122</definedName>
    <definedName name="_xlnm.Print_Area" localSheetId="3">Toelichting!$A$1:$F$78</definedName>
    <definedName name="AS2DocOpenMode" hidden="1">"AS2DocumentEdit"</definedName>
    <definedName name="code" localSheetId="4">[1]Contactgegevens!$D$9</definedName>
    <definedName name="VastrechtRC">#REF!</definedName>
    <definedName name="VerbruikstarRC" localSheetId="4">[1]Tarievenvoorstel!#REF!</definedName>
    <definedName name="wacc_exc_tax" localSheetId="3">#REF!</definedName>
  </definedNames>
  <calcPr calcId="145621"/>
</workbook>
</file>

<file path=xl/calcChain.xml><?xml version="1.0" encoding="utf-8"?>
<calcChain xmlns="http://schemas.openxmlformats.org/spreadsheetml/2006/main">
  <c r="F106" i="10" l="1"/>
  <c r="I101" i="10" l="1"/>
  <c r="I100" i="10"/>
  <c r="I94" i="10"/>
  <c r="I97" i="10"/>
  <c r="I93" i="10"/>
  <c r="I92" i="10"/>
  <c r="I95" i="10" s="1"/>
  <c r="I96" i="10" s="1"/>
  <c r="I91" i="10"/>
  <c r="E101" i="10"/>
  <c r="E94" i="10"/>
  <c r="K52" i="12"/>
  <c r="K51" i="12"/>
  <c r="K54" i="12" s="1"/>
  <c r="I102" i="10" l="1"/>
  <c r="K55" i="12"/>
  <c r="I67" i="12" l="1"/>
  <c r="I69" i="12" s="1"/>
  <c r="I48" i="12"/>
  <c r="I47" i="12"/>
  <c r="I59" i="12"/>
  <c r="I62" i="12" s="1"/>
  <c r="I58" i="12"/>
  <c r="I61" i="12" s="1"/>
  <c r="I72" i="12" l="1"/>
  <c r="I71" i="12"/>
  <c r="F111" i="10" l="1"/>
  <c r="F110" i="10"/>
  <c r="F109" i="10"/>
  <c r="F108" i="10"/>
  <c r="F115" i="10"/>
  <c r="F114" i="10"/>
  <c r="E102" i="10"/>
  <c r="F112" i="10" l="1"/>
  <c r="F116" i="10"/>
  <c r="F118" i="10"/>
  <c r="H120" i="10" s="1"/>
  <c r="E97" i="10" l="1"/>
  <c r="E95" i="10"/>
  <c r="E93" i="10" l="1"/>
  <c r="E96" i="10" l="1"/>
</calcChain>
</file>

<file path=xl/comments1.xml><?xml version="1.0" encoding="utf-8"?>
<comments xmlns="http://schemas.openxmlformats.org/spreadsheetml/2006/main">
  <authors>
    <author>Adriaansen, Paul</author>
  </authors>
  <commentList>
    <comment ref="J32" authorId="0">
      <text>
        <r>
          <rPr>
            <sz val="8"/>
            <color indexed="81"/>
            <rFont val="Tahoma"/>
            <family val="2"/>
          </rPr>
          <t xml:space="preserve">Hoewel deze kosten voor 2016 niet langer kloppen i.v.m. het vervallen van het FNOP-gebied nemen we aan dat de verhouding tussen deze bedragen nog steeds richtinggevend is voor de verdeling van Inkomsten tussen de aansluitdienst en de transportdienst. Zodoende baseren we de richtbedragen nog steeds op deze verhouding in kosten.
</t>
        </r>
      </text>
    </comment>
    <comment ref="K35" authorId="0">
      <text>
        <r>
          <rPr>
            <sz val="8"/>
            <color indexed="81"/>
            <rFont val="Tahoma"/>
            <family val="2"/>
          </rPr>
          <t>In verband met de overname van het FNOP gebied worden deze percentages berekend als een gewogen gemiddelde van de oorspronkelijke verhouding bij Liander en de verhouding van Enexis, uitgaande van de aanname dat de percentages van Enexis nog steeds richtinggevend zijn voor de kostenverhouding in het FNOP-gebied.</t>
        </r>
      </text>
    </comment>
  </commentList>
</comments>
</file>

<file path=xl/sharedStrings.xml><?xml version="1.0" encoding="utf-8"?>
<sst xmlns="http://schemas.openxmlformats.org/spreadsheetml/2006/main" count="480" uniqueCount="209">
  <si>
    <t>Naam bedrijf</t>
  </si>
  <si>
    <t>Adres</t>
  </si>
  <si>
    <t>Postcode</t>
  </si>
  <si>
    <t>Plaats</t>
  </si>
  <si>
    <t>Contactpersoon</t>
  </si>
  <si>
    <t>Telefoonnummer</t>
  </si>
  <si>
    <t>E-mailadres</t>
  </si>
  <si>
    <t>Postbus 16326</t>
  </si>
  <si>
    <t>2500 BH  Den Haag</t>
  </si>
  <si>
    <t>Code bedrijf</t>
  </si>
  <si>
    <t>TARIEVENMANDJE</t>
  </si>
  <si>
    <t>TOELICHTING</t>
  </si>
  <si>
    <t>CONTROLE</t>
  </si>
  <si>
    <t>OVERIGE OPMERKINGEN</t>
  </si>
  <si>
    <t>EUR</t>
  </si>
  <si>
    <t>BEOORDELING OMZET</t>
  </si>
  <si>
    <t>EUR/jaar</t>
  </si>
  <si>
    <t>CONTACTGEGEVENS</t>
  </si>
  <si>
    <t>TRANSPORTTARIEVEN GAS</t>
  </si>
  <si>
    <t>Controle Totale Inkomsten in Tarievenvoorstel</t>
  </si>
  <si>
    <t>Richtlijnen Controle Tarieven</t>
  </si>
  <si>
    <t>Nr.</t>
  </si>
  <si>
    <t>Onderwerp</t>
  </si>
  <si>
    <t>Ja / Nee</t>
  </si>
  <si>
    <t>Toelichting</t>
  </si>
  <si>
    <t>EUR/m</t>
  </si>
  <si>
    <t>Transportdienst</t>
  </si>
  <si>
    <t>Aansluitdienst</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</si>
  <si>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</si>
  <si>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</si>
  <si>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</si>
  <si>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</si>
  <si>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</si>
  <si>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</si>
  <si>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</si>
  <si>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</si>
  <si>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</si>
  <si>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</si>
  <si>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</si>
  <si>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Invuldatum:</t>
  </si>
  <si>
    <t>NB1</t>
  </si>
  <si>
    <t>NB2</t>
  </si>
  <si>
    <t>Legenda celkleuren</t>
  </si>
  <si>
    <t>Brondata</t>
  </si>
  <si>
    <t>Berekende waarde</t>
  </si>
  <si>
    <t>Waarde die zonder berekening wordt overgenomen uit een andere cel</t>
  </si>
  <si>
    <t>Berekende of overgenomen waarde en tevens resultaat</t>
  </si>
  <si>
    <t>Verwachte mutatie tarieven Telemetrie en EHD</t>
  </si>
  <si>
    <t>Verwachte mutatie aansluitdienst totaal</t>
  </si>
  <si>
    <t>Verwachte tariefmutatie Transportdienst</t>
  </si>
  <si>
    <t>Verwachte tariefmutatie Aansluitdienst</t>
  </si>
  <si>
    <t>Is er in de categorie telemetriegrootverbruikers een keuze gemaakt tussen een ongedifferentieerd capaciteitstarief of op druk gebaseerde capaciteitstarieven? Zo nee, waarom niet?</t>
  </si>
  <si>
    <t>Zijn in het tarievenvoorstel alle decimalen van alle tarieven zichtbaar?</t>
  </si>
  <si>
    <t>Verwachte mutatie niet-vastrecht KV en PGV tarieven</t>
  </si>
  <si>
    <t/>
  </si>
  <si>
    <t>ACM</t>
  </si>
  <si>
    <t>Telefoonnummer: 070 - 72 22 000</t>
  </si>
  <si>
    <t>Telefaxnummer: 070 - 72 22 355</t>
  </si>
  <si>
    <t>E-mailadres: codatahelpdesk@acm.nl</t>
  </si>
  <si>
    <t>Zijn de rekenvolumes per tariefdrager gelijk aan de door ACM ingevulde rekenvolumes?</t>
  </si>
  <si>
    <t>tarief</t>
  </si>
  <si>
    <t>eenheid</t>
  </si>
  <si>
    <t>Vastrecht (TOVT)</t>
  </si>
  <si>
    <t>Capaciteitsafhankelijk tarief (TAVTc)</t>
  </si>
  <si>
    <r>
      <t>EUR/jaar/m</t>
    </r>
    <r>
      <rPr>
        <vertAlign val="superscript"/>
        <sz val="10"/>
        <rFont val="Arial"/>
        <family val="2"/>
      </rPr>
      <t>3</t>
    </r>
    <r>
      <rPr>
        <sz val="10"/>
        <rFont val="Arial"/>
        <family val="2"/>
      </rPr>
      <t>/h</t>
    </r>
  </si>
  <si>
    <t>Capaciteitsafhankelijk tarief (TAVTc) lage druk</t>
  </si>
  <si>
    <t>Capaciteitsafhankelijk tarief (TAVTc) hoge druk</t>
  </si>
  <si>
    <t>Capaciteitsafhankelijk tarief (TAVTc) standaard</t>
  </si>
  <si>
    <t>Extra hoge druk (&gt;= 16 bar)</t>
  </si>
  <si>
    <t>Lage druk aansluitingen</t>
  </si>
  <si>
    <t>40 t/m 65 m3(n)/h</t>
  </si>
  <si>
    <t>65 t/m 100 m3(n)/h</t>
  </si>
  <si>
    <t>100 t/m 160 m3(n)/h</t>
  </si>
  <si>
    <t>160 t/m 250 m3(n)/h</t>
  </si>
  <si>
    <t>250 t/m 400 m3(n)/h</t>
  </si>
  <si>
    <t>400 t/m 650 m3(n)/h</t>
  </si>
  <si>
    <t>650 t/m 1000 m3(n)/h</t>
  </si>
  <si>
    <t>1000 t/m 1600 m3(n)/h</t>
  </si>
  <si>
    <t>1600 t/m 2500 m3(n)/h</t>
  </si>
  <si>
    <t>vanaf 2500 m3(n)/h</t>
  </si>
  <si>
    <t>Hoge druk aansluitingen</t>
  </si>
  <si>
    <t>Extra hoge druk aansluitingen</t>
  </si>
  <si>
    <t>vanaf 40 m3(n)/h</t>
  </si>
  <si>
    <t>Eenmalige Aansluitvergoeding t/m 40 m3(n)/h - aansluiting t/m 25 meter</t>
  </si>
  <si>
    <t>0 t/m 10 m3(n)/h</t>
  </si>
  <si>
    <t>10 t/m 16 m3(n)/h</t>
  </si>
  <si>
    <t>16 t/m 25 m3(n)/h</t>
  </si>
  <si>
    <t>25 t/m 40 m3(n)/h</t>
  </si>
  <si>
    <t>0 t/m 40 m3(n)/h</t>
  </si>
  <si>
    <t>Tariefmutaties</t>
  </si>
  <si>
    <t>* alleen vastrecht Kleinverbruik en Profielgrootverbruik blijven gelijk.</t>
  </si>
  <si>
    <t>rekenvolume</t>
  </si>
  <si>
    <t>Eenmalige Aansluitvergoeding &gt; 40 m3(n)/h (alleen aansluitpunt)</t>
  </si>
  <si>
    <t xml:space="preserve"> Meerlengtevergoeding t/m 40 m3(n)/h - per meter lengte &gt; 25 meter</t>
  </si>
  <si>
    <t>Omzet aansluitdienst</t>
  </si>
  <si>
    <t>Omzet transportdienst</t>
  </si>
  <si>
    <t>Periodieke Aansluitvergoeding aansluitingen t/m 40 m3(n)/h</t>
  </si>
  <si>
    <t>Telemetriegrootverbruik (&gt; 40 m3(n)/h; &lt; 16 bar)</t>
  </si>
  <si>
    <t>Profielgrootverbruik ( &gt;40 m3(n)/h)</t>
  </si>
  <si>
    <t>Kleinverbruik (t/m 40 m3(n)/h)</t>
  </si>
  <si>
    <t>Periodieke Aansluitvergoeding aansluitingen &gt; 40 m3(n)/h (alleen aansluitpunt)</t>
  </si>
  <si>
    <t>Deze kostenonderbouwing dient gelijktijdig met de eerste versie van dit tariefvoorstel te worden aangeleverd bij de ACM.</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</si>
  <si>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</si>
  <si>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</si>
  <si>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Informatie die is ingevuld door ACM</t>
  </si>
  <si>
    <t>Informatieverzoek tarievenmandje transporttarieven gas 2016</t>
  </si>
  <si>
    <t>TARIEVENVOORSTEL 2016 EN CONTROLE</t>
  </si>
  <si>
    <t>TI Transport 2015 op basis van NG5R (€ pp 2015)</t>
  </si>
  <si>
    <t>Vastrecht Kleinverbruik (KV) en Profielgrootverbruik (PGV) (€ pp 2015)</t>
  </si>
  <si>
    <t>TI Transportdienst 2015 zonder vastrecht KV en PGV, € pp 2015</t>
  </si>
  <si>
    <t>Richtbedrag TI Transport 2016, inclusief correcties (€ pp 2016)</t>
  </si>
  <si>
    <t>Richtbedrag TI Transport 2016 zonder vastrecht KV en PGV (€ pp 2016)</t>
  </si>
  <si>
    <t>* somproduct tarieven 2015 en rekenvolumes NG5R (berekend in x-factormodel)</t>
  </si>
  <si>
    <t>* vastrecht Kleinverbruik en Profielgrootverbruik zijn gelijk aan 2015.</t>
  </si>
  <si>
    <t>TI Aansluitdienst 2015 (incl. correcties), € pp 2015</t>
  </si>
  <si>
    <t>Richtbedrag TI Aansluitdienst 2016 (incl. correcties), € pp 2016</t>
  </si>
  <si>
    <t>Totale Inkomsten 2016 inclusief correcties</t>
  </si>
  <si>
    <t>EUR, pp 2016</t>
  </si>
  <si>
    <t>Omzet 2016 voor de transportdienst: kleinverbruikers</t>
  </si>
  <si>
    <t>Omzet 2016 voor de transportdienst: profielgrootverbruikers</t>
  </si>
  <si>
    <t>Omzet 2016 voor de transportdienst: telemetriegrootverbruikers (&lt;16 bar)</t>
  </si>
  <si>
    <t>Omzet 2016 voor de transportdienst: extra hoge druk (≥16 bar)</t>
  </si>
  <si>
    <t>Omzet 2016 voor de aansluitdienst t/m 40m3/h (gehele aansluiting)</t>
  </si>
  <si>
    <t>Omzet 2016 voor de aansluitdienst vanaf 40m3/h (alleen aansluitpunt)</t>
  </si>
  <si>
    <t>Omzet tarievenvoorstel 2016</t>
  </si>
  <si>
    <t>Is het bedrag "Totale Inkomsten 2016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</si>
  <si>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2016? Zo ja, waarom?</t>
  </si>
  <si>
    <t>ACM houdt zich het recht voor om de tarieven ook op andere punten te toetsen dan de punten die op dit werkblad zijn opgenoemd.</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</si>
  <si>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</si>
  <si>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</si>
  <si>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t>
  </si>
  <si>
    <t>Vincent van Langen</t>
  </si>
  <si>
    <t>070 - 722 2017</t>
  </si>
  <si>
    <t>TI-berekening 2016</t>
  </si>
  <si>
    <t>COGAS</t>
  </si>
  <si>
    <t>DNWB</t>
  </si>
  <si>
    <t>ENDINET</t>
  </si>
  <si>
    <t>ENEXIS</t>
  </si>
  <si>
    <t>LIANDER</t>
  </si>
  <si>
    <t>RENDO</t>
  </si>
  <si>
    <t>STEDIN</t>
  </si>
  <si>
    <t>WESTLAND</t>
  </si>
  <si>
    <t>ZEBRA</t>
  </si>
  <si>
    <t>Totale Inkomsten exclusief correcties</t>
  </si>
  <si>
    <t>Begininkomsten 2013</t>
  </si>
  <si>
    <t>€, pp 2013</t>
  </si>
  <si>
    <t>Bron: Gewijzigde x-factorberekening NG5R, 11 september 2014, tabblad bijlage 1 - resultaten, rij 9</t>
  </si>
  <si>
    <t>X-factor 2014-2016</t>
  </si>
  <si>
    <t>Bron: Gewijzigde x-factorberekening NG5R, 11 september 2014, tabblad bijlage 1 - resultaten, rij 12</t>
  </si>
  <si>
    <t>cpi 2014</t>
  </si>
  <si>
    <t>%</t>
  </si>
  <si>
    <t>cpi 2015</t>
  </si>
  <si>
    <t>cpi 2016</t>
  </si>
  <si>
    <t>TI 2014 (exclusief correcties)</t>
  </si>
  <si>
    <t>€, pp 2014</t>
  </si>
  <si>
    <t>TI 2015 (exclusief correcties)</t>
  </si>
  <si>
    <t>€, pp 2015</t>
  </si>
  <si>
    <t>TI 2016 (exclusief correcties)</t>
  </si>
  <si>
    <t>€, pp 2016</t>
  </si>
  <si>
    <t>Correcties in TI 2016</t>
  </si>
  <si>
    <t>Correctie netverliezen gas 2016</t>
  </si>
  <si>
    <t>Nacalc. Lokale Heffingen 2014</t>
  </si>
  <si>
    <t>Volumeverschuivingen administratief 2015</t>
  </si>
  <si>
    <t>Volumeverschuivingen codewijzigingen 2015</t>
  </si>
  <si>
    <t>Ruilverkaveling FNOP 2016</t>
  </si>
  <si>
    <t>Totaalbedrag Correcties in TI 2016</t>
  </si>
  <si>
    <t>Totale Inkomsten 2016 (incl. correcties)</t>
  </si>
  <si>
    <t>Verdeling inkomsten over transport- en aansluitdienst</t>
  </si>
  <si>
    <t>Totale kosten AD t.b.v. balansfactor (gem. 2010-2012)</t>
  </si>
  <si>
    <t>Bron: Gewijzigde x-factorberekening NG5R, 11 september 2014, tabblad genormaliseerde totale kosten</t>
  </si>
  <si>
    <t>Totale kosten TD t.b.v. balansfactor (gem. 2010-2012)</t>
  </si>
  <si>
    <t>Bron: Gewijzigde x-factorberekening NG5R, 11 september 2014</t>
  </si>
  <si>
    <t>Aandeel AD</t>
  </si>
  <si>
    <t xml:space="preserve">Aandeel TD </t>
  </si>
  <si>
    <t>Richtbedrag inkomsten AD</t>
  </si>
  <si>
    <t>Richtbedrag inkomsten TD</t>
  </si>
  <si>
    <t>Alternatieve Verdeling inkomsten over transport- en aansluitdienst</t>
  </si>
  <si>
    <t>Inkomsten AD in tarieven 2015</t>
  </si>
  <si>
    <t>Inkomsten TD in tarieven 2015</t>
  </si>
  <si>
    <t>Mutatie van de AD in 2016 t.o.v. 2015 bij bovenstaande verdeling</t>
  </si>
  <si>
    <t>Mutatie van de TD in 2016 t.o.v. 2015 bij bovenstaande verdeling</t>
  </si>
  <si>
    <t>Situtatie na integratie Endinet in Enexis:</t>
  </si>
  <si>
    <t>ENEXIS+ENDINET</t>
  </si>
  <si>
    <t>Richtbedragen Endinet op basis van kostenverdeling na integratie in Enexis:</t>
  </si>
  <si>
    <t>Mutatie van de AD in 2017 (na integratie) t.o.v. richtbedrag 2016 van ACM</t>
  </si>
  <si>
    <t>Mutatie van de TD in 2017 (na integratie) t.o.v. richtbedrag 2016 van ACM</t>
  </si>
  <si>
    <t>Conclusie:</t>
  </si>
  <si>
    <t xml:space="preserve"> </t>
  </si>
  <si>
    <t xml:space="preserve">Mutatie totale inkomsten 2016 t.o.v. 2015 </t>
  </si>
  <si>
    <r>
      <t xml:space="preserve">Indien Endinet in 2016 de inkomsten over transport- en aansluitdienst verdeelt in overeenstemming met de door ACM berekende richtbedragen, zullen de tarieven van de aansluitdienst in 2016 </t>
    </r>
    <r>
      <rPr>
        <b/>
        <sz val="10"/>
        <rFont val="Arial"/>
        <family val="2"/>
      </rPr>
      <t>met 11% stijgen</t>
    </r>
    <r>
      <rPr>
        <sz val="10"/>
        <rFont val="Arial"/>
        <family val="2"/>
      </rPr>
      <t xml:space="preserve"> en zal deze grote stijging in 2017 op basis van de kostenverhouding na de integratie met Enexis moeten worden gevolgd door een </t>
    </r>
    <r>
      <rPr>
        <b/>
        <sz val="10"/>
        <rFont val="Arial"/>
        <family val="2"/>
      </rPr>
      <t>daling van 25%</t>
    </r>
    <r>
      <rPr>
        <sz val="10"/>
        <rFont val="Arial"/>
        <family val="2"/>
      </rPr>
      <t>. Anderzijds zouden bij de transportdienst de tariefdalingen met 5% in 2016 moeten worden gevolgd door tariefstijgingen met 7% in 2017. Om deze ongewenste tariefontwikkelingen te voorkomen, geeft Endinet er de voorkeur aan om in 2016 dezelfde mutaties in de inkomsten van transport- en aansluitdienst te hanteren.</t>
    </r>
  </si>
  <si>
    <t>Alternatief</t>
  </si>
  <si>
    <t>Nee</t>
  </si>
  <si>
    <t>Zoals door ACM gevraagd in de mail van 14 september 2015 zijn de bedragen in de cellen E94, E101 en F106 aangepast i.v.m. de gewijzigde CPI (0,8% i.p.v. 1,0%).</t>
  </si>
  <si>
    <t>Ja</t>
  </si>
  <si>
    <t>Als wordt uitgegaan van de aangepaste verdeling van de inkomsten over de transportdienst en aansluitdienst (zie onder 8), vallen de tariefmutaties wel binnen de 4%-norm.</t>
  </si>
  <si>
    <t>Ter voorkoming van ongewenste tariefontwikkeling van de aansluitdienst (grote stijging in 2016 gevolgd door grote een daling in 2017), is afgeweken van de door ACM gemaakte verdeling. Dit tarievenvoorstel is gebaseerd op bijgevoegde alternatieve verdeling (het onderste deel van het toegevoegde Tabblad 'TI berekening 2016'), waarbij deze ongewenste grote fluctuaties worden voorkomen.</t>
  </si>
  <si>
    <t>Bij een aantal tarieven is de mutatie ten opzichte van 2015 groter dan 4 procentpunten. Bij de tariefvoorstellen voor 2015 had Endinet kostenonderbouwingen verstrekt bij grote aanpassingen in de tarieven behorend bij de aansluitpunten voor de gasaansluitingen met een capaciteit groter dan 40 m3(n)/h. ACM heeft deze kostenonderbouwingen destijds goedgekeurd maar vond de tariefmutaties te groot om in één keer in de tarieven van 2015 te verwerken. Op verzoek van ACM heeft Endinet toen slechts ongeveer de helft van de voorgestelde tariefmutatie in de tarieven van 2015 doorgevoerd. Dit betekent dat het tweede deel van deze mutatie nog in de tarieven van 2016 moet worden verwerkt. In bijgevoegde spreadsheets 'Aanpassing EAV G (2016) VERSTUURD.xlsx' en 'Aanpassing PAV G (2016) VERSTUURD.xlsx' geeft Endinet een update van de destijds verstrekte onderbouwingen.</t>
  </si>
  <si>
    <t xml:space="preserve">Endinet B.V. </t>
  </si>
  <si>
    <t>Postbus 2005</t>
  </si>
  <si>
    <t>5600 CA</t>
  </si>
  <si>
    <t>EINDHOVEN</t>
  </si>
  <si>
    <t>geen opmerkingen</t>
  </si>
  <si>
    <t>niet van toepassing</t>
  </si>
  <si>
    <t>* bron: TI-berekening RNBs G 2016 definitief+cpi2016</t>
  </si>
  <si>
    <t xml:space="preserve">Op grond van de door ACM berekende richtbedragen voor de verdeling van toegestane inkomsten over de transportdienst en aansluitdienst, zouden bij Endinet de tarieven van de aansluitdienst gas in 2016 met 11% moeten stijgen. In 2017 zal deze grote stijging, op basis van de kostenverhouding tussen aansluitdienst en transportdienst na de integratie in Enexis, echter moeten worden gevolgd door een nog grotere daling met ongeveer 25%. Bij de transportdienst zijn de mutaties omgekeerd: een daling met 5% in 2016, gevolgd door een stijging met ongeveer 7% in 2017. Ter voorkoming van deze ongewenste fluctuaties baseert Endinet het tarievenvoorstel voor 2016 voor zowel de transport- als de aansluitdienst op de totale/gemiddelde mutatie (-1,8%). Zie het onderste deel van het tabblad 'TI-berekening 2016' voor de cijfermatige onderbouwing.
</t>
  </si>
  <si>
    <t>Zie bijgevoegde spreadsheet  'Aanpassing EAV G (2016) VERSTUURD.xlsx' voor onderbouwing van de grote mutaties ten opzichte van 2015.</t>
  </si>
  <si>
    <t>Zie bijgevoegde spreadsheet  'Aanpassing PAV G (2016) VERSTUURD.xlsx' voor onderbouwing van de grote mutaties ten opzichte van 2015.</t>
  </si>
  <si>
    <t>- De door Endinet bij dit tariefvoorstel meegestuurde kostenonderbouwingen bevatten detailinformatie m.b.t. inkoopprijzen, contracten met aannemers en interne bedrijfsvoering welke wij niet geschikt achten voor publicatie. Endinet verzoekt ACM derhalve deze kostenonderbouwingen als vertrouwelijk te behandelen en dus niet openbaar te maken op de website van ACM.</t>
  </si>
  <si>
    <t>- Endinet heeft vooralsnog geen bezwaar tegen de openbaarmaking van het tarievenbesluit door ACM zonder dat ACM daarbij een wachttijd van 10 werkdagen in acht neemt. Wel acht Endinet het gewenst dat de netbeheerders voor publicatie minimaal 1 werkdag de tijd krijgen om een reactie te geven op de inhoud van het tarievenbesluit.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</si>
</sst>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_-* #,##0\-;_-* &quot;-&quot;??_-;_-@_-"/>
    <numFmt numFmtId="166" formatCode="_-[$€]\ * #,##0.00_-;_-[$€]\ * #,##0.00\-;_-[$€]\ * &quot;-&quot;??_-;_-@_-"/>
    <numFmt numFmtId="167" formatCode="_ * #,##0_ ;_ * \-#,##0_ ;_ * &quot;-&quot;??_ ;_ @_ "/>
    <numFmt numFmtId="168" formatCode="_-* #,##0.0000_-;_-* #,##0.0000\-;_-* &quot;-&quot;??_-;_-@_-"/>
    <numFmt numFmtId="169" formatCode="_-* #,##0_-;_-* #,##0\-;_-* &quot;-&quot;_-;_-@_-"/>
    <numFmt numFmtId="170" formatCode="0.0%"/>
  </numFmts>
  <fonts count="35" x14ac:knownFonts="1">
    <font>
      <sz val="10"/>
      <name val="Arial"/>
    </font>
    <font>
      <sz val="10"/>
      <color theme="1"/>
      <name val="Arial"/>
      <family val="2"/>
    </font>
    <font>
      <sz val="10"/>
      <name val="Arial"/>
      <family val="2"/>
    </font>
    <font>
      <sz val="12"/>
      <name val="Times New Roman"/>
      <family val="1"/>
    </font>
    <font>
      <sz val="10"/>
      <name val="Comic Sans MS"/>
      <family val="4"/>
    </font>
    <font>
      <b/>
      <sz val="10"/>
      <name val="Arial"/>
      <family val="2"/>
    </font>
    <font>
      <sz val="10"/>
      <name val="Arial"/>
      <family val="2"/>
    </font>
    <font>
      <sz val="8"/>
      <name val="Arial"/>
      <family val="2"/>
    </font>
    <font>
      <b/>
      <sz val="24"/>
      <color indexed="9"/>
      <name val="Arial"/>
      <family val="2"/>
    </font>
    <font>
      <b/>
      <sz val="10"/>
      <color indexed="9"/>
      <name val="Arial"/>
      <family val="2"/>
    </font>
    <font>
      <sz val="10"/>
      <color indexed="10"/>
      <name val="Arial"/>
      <family val="2"/>
    </font>
    <font>
      <sz val="10"/>
      <color indexed="9"/>
      <name val="Arial"/>
      <family val="2"/>
    </font>
    <font>
      <b/>
      <sz val="48"/>
      <name val="Arial"/>
      <family val="2"/>
    </font>
    <font>
      <sz val="8"/>
      <name val="Arial"/>
      <family val="2"/>
    </font>
    <font>
      <vertAlign val="superscript"/>
      <sz val="10"/>
      <name val="Arial"/>
      <family val="2"/>
    </font>
    <font>
      <sz val="10"/>
      <name val="ScalaSans"/>
      <family val="2"/>
    </font>
    <font>
      <b/>
      <sz val="12"/>
      <name val="Arial"/>
      <family val="2"/>
    </font>
    <font>
      <sz val="10"/>
      <color indexed="8"/>
      <name val="Arial"/>
      <family val="2"/>
    </font>
    <font>
      <sz val="10"/>
      <color indexed="8"/>
      <name val="MS Sans Serif"/>
      <family val="2"/>
    </font>
    <font>
      <i/>
      <sz val="10"/>
      <name val="Arial"/>
      <family val="2"/>
    </font>
    <font>
      <sz val="24"/>
      <color theme="0"/>
      <name val="Arial"/>
      <family val="2"/>
    </font>
    <font>
      <b/>
      <sz val="16"/>
      <color theme="0"/>
      <name val="Arial"/>
      <family val="2"/>
    </font>
    <font>
      <b/>
      <sz val="14"/>
      <color indexed="9"/>
      <name val="Arial"/>
      <family val="2"/>
    </font>
    <font>
      <b/>
      <sz val="12"/>
      <color theme="0"/>
      <name val="Arial"/>
      <family val="2"/>
    </font>
    <font>
      <b/>
      <sz val="8"/>
      <color indexed="9"/>
      <name val="Arial"/>
      <family val="2"/>
    </font>
    <font>
      <sz val="8"/>
      <color indexed="9"/>
      <name val="Arial"/>
      <family val="2"/>
    </font>
    <font>
      <b/>
      <sz val="8"/>
      <name val="Arial"/>
      <family val="2"/>
    </font>
    <font>
      <b/>
      <sz val="8"/>
      <color indexed="8"/>
      <name val="Arial"/>
      <family val="2"/>
    </font>
    <font>
      <b/>
      <sz val="10"/>
      <color theme="0"/>
      <name val="Arial"/>
      <family val="2"/>
    </font>
    <font>
      <sz val="10"/>
      <color rgb="FFFF0000"/>
      <name val="Arial"/>
      <family val="2"/>
    </font>
    <font>
      <b/>
      <sz val="10"/>
      <color theme="1"/>
      <name val="Arial"/>
      <family val="2"/>
    </font>
    <font>
      <b/>
      <sz val="14"/>
      <name val="Arial"/>
      <family val="2"/>
    </font>
    <font>
      <b/>
      <u/>
      <sz val="10"/>
      <color theme="1"/>
      <name val="Arial"/>
      <family val="2"/>
    </font>
    <font>
      <sz val="8"/>
      <color indexed="81"/>
      <name val="Tahoma"/>
      <family val="2"/>
    </font>
    <font>
      <b/>
      <sz val="10"/>
      <color rgb="FFFF0000"/>
      <name val="Arial"/>
      <family val="2"/>
    </font>
  </fonts>
  <fills count="2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
      <patternFill patternType="solid">
        <fgColor indexed="44"/>
        <bgColor indexed="64"/>
      </patternFill>
    </fill>
    <fill>
      <patternFill patternType="solid">
        <fgColor rgb="FFFFCC99"/>
        <bgColor indexed="64"/>
      </patternFill>
    </fill>
    <fill>
      <patternFill patternType="solid">
        <fgColor rgb="FFFFFFCC"/>
        <bgColor indexed="64"/>
      </patternFill>
    </fill>
    <fill>
      <patternFill patternType="solid">
        <fgColor rgb="FFFFCCFF"/>
        <bgColor indexed="64"/>
      </patternFill>
    </fill>
  </fills>
  <borders count="7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style="thin">
        <color indexed="64"/>
      </right>
      <top style="thin">
        <color indexed="64"/>
      </top>
      <bottom style="thin">
        <color indexed="64"/>
      </bottom>
      <diagonal/>
    </border>
    <border>
      <left style="thin">
        <color indexed="64"/>
      </left>
      <right/>
      <top style="thin">
        <color indexed="64"/>
      </top>
      <bottom style="hair">
        <color theme="0" tint="-0.14996795556505021"/>
      </bottom>
      <diagonal/>
    </border>
    <border>
      <left/>
      <right/>
      <top style="thin">
        <color indexed="64"/>
      </top>
      <bottom style="hair">
        <color theme="0" tint="-0.14996795556505021"/>
      </bottom>
      <diagonal/>
    </border>
    <border>
      <left/>
      <right style="thin">
        <color indexed="64"/>
      </right>
      <top style="thin">
        <color indexed="64"/>
      </top>
      <bottom style="hair">
        <color theme="0" tint="-0.14996795556505021"/>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right/>
      <top/>
      <bottom style="thin">
        <color theme="0"/>
      </bottom>
      <diagonal/>
    </border>
    <border>
      <left style="thin">
        <color indexed="64"/>
      </left>
      <right/>
      <top style="hair">
        <color theme="0" tint="-0.14996795556505021"/>
      </top>
      <bottom/>
      <diagonal/>
    </border>
    <border>
      <left/>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right style="thin">
        <color indexed="64"/>
      </right>
      <top style="hair">
        <color theme="0" tint="-0.14996795556505021"/>
      </top>
      <bottom/>
      <diagonal/>
    </border>
    <border>
      <left/>
      <right style="hair">
        <color theme="0" tint="-0.14996795556505021"/>
      </right>
      <top style="thin">
        <color indexed="64"/>
      </top>
      <bottom style="hair">
        <color theme="0" tint="-0.14996795556505021"/>
      </bottom>
      <diagonal/>
    </border>
    <border>
      <left style="hair">
        <color theme="0" tint="-0.14996795556505021"/>
      </left>
      <right/>
      <top style="thin">
        <color indexed="64"/>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thin">
        <color indexed="64"/>
      </bottom>
      <diagonal/>
    </border>
    <border>
      <left style="hair">
        <color theme="0" tint="-0.14996795556505021"/>
      </left>
      <right/>
      <top style="hair">
        <color theme="0" tint="-0.14996795556505021"/>
      </top>
      <bottom style="thin">
        <color indexed="64"/>
      </bottom>
      <diagonal/>
    </border>
    <border>
      <left/>
      <right style="hair">
        <color theme="0" tint="-0.14996795556505021"/>
      </right>
      <top style="thin">
        <color indexed="64"/>
      </top>
      <bottom style="thin">
        <color indexed="64"/>
      </bottom>
      <diagonal/>
    </border>
    <border>
      <left style="hair">
        <color theme="0" tint="-0.14996795556505021"/>
      </left>
      <right/>
      <top style="thin">
        <color indexed="64"/>
      </top>
      <bottom style="thin">
        <color indexed="64"/>
      </bottom>
      <diagonal/>
    </border>
    <border>
      <left style="thin">
        <color indexed="64"/>
      </left>
      <right/>
      <top/>
      <bottom style="hair">
        <color theme="0" tint="-0.14996795556505021"/>
      </bottom>
      <diagonal/>
    </border>
    <border>
      <left/>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right style="thin">
        <color indexed="64"/>
      </right>
      <top/>
      <bottom style="hair">
        <color theme="0" tint="-0.14996795556505021"/>
      </bottom>
      <diagonal/>
    </border>
    <border>
      <left/>
      <right style="hair">
        <color theme="0" tint="-0.14996795556505021"/>
      </right>
      <top style="hair">
        <color theme="0" tint="-0.14996795556505021"/>
      </top>
      <bottom/>
      <diagonal/>
    </border>
    <border>
      <left style="hair">
        <color theme="0" tint="-0.14996795556505021"/>
      </left>
      <right/>
      <top style="hair">
        <color theme="0" tint="-0.14996795556505021"/>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8">
    <xf numFmtId="0" fontId="0" fillId="0" borderId="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37" fontId="2" fillId="0" borderId="0" applyFill="0" applyBorder="0" applyProtection="0">
      <protection locked="0"/>
    </xf>
    <xf numFmtId="9" fontId="2" fillId="0" borderId="0" applyFont="0" applyFill="0" applyBorder="0" applyAlignment="0" applyProtection="0"/>
    <xf numFmtId="0" fontId="18" fillId="0" borderId="0"/>
    <xf numFmtId="0" fontId="3" fillId="0" borderId="0"/>
    <xf numFmtId="0" fontId="2" fillId="0" borderId="0"/>
    <xf numFmtId="0" fontId="6" fillId="0" borderId="0"/>
    <xf numFmtId="164" fontId="6" fillId="0" borderId="0" applyFont="0" applyFill="0" applyBorder="0" applyAlignment="0" applyProtection="0"/>
    <xf numFmtId="0" fontId="6" fillId="0" borderId="0"/>
    <xf numFmtId="9" fontId="6"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cellStyleXfs>
  <cellXfs count="324">
    <xf numFmtId="0" fontId="0" fillId="0" borderId="0" xfId="0"/>
    <xf numFmtId="39" fontId="6" fillId="0" borderId="0" xfId="0" applyNumberFormat="1" applyFont="1" applyFill="1" applyBorder="1" applyAlignment="1"/>
    <xf numFmtId="0" fontId="5" fillId="0" borderId="0" xfId="8" applyFont="1" applyFill="1" applyProtection="1"/>
    <xf numFmtId="0" fontId="6" fillId="0" borderId="0" xfId="0" applyFont="1" applyFill="1" applyBorder="1"/>
    <xf numFmtId="0" fontId="5" fillId="0" borderId="0" xfId="8" applyFont="1" applyFill="1" applyBorder="1" applyProtection="1"/>
    <xf numFmtId="0" fontId="6" fillId="4" borderId="0" xfId="0" applyFont="1" applyFill="1"/>
    <xf numFmtId="0" fontId="5" fillId="4" borderId="0" xfId="8" applyFont="1" applyFill="1" applyProtection="1"/>
    <xf numFmtId="0" fontId="15" fillId="4" borderId="0" xfId="0" applyFont="1" applyFill="1"/>
    <xf numFmtId="0" fontId="6" fillId="4" borderId="0" xfId="0" applyFont="1" applyFill="1" applyBorder="1"/>
    <xf numFmtId="0" fontId="16" fillId="0" borderId="0" xfId="8" applyFont="1" applyFill="1" applyProtection="1"/>
    <xf numFmtId="0" fontId="6" fillId="0" borderId="0" xfId="8" applyFont="1" applyFill="1" applyProtection="1"/>
    <xf numFmtId="39" fontId="10" fillId="4" borderId="0" xfId="0" applyNumberFormat="1" applyFont="1" applyFill="1" applyBorder="1" applyAlignment="1"/>
    <xf numFmtId="39" fontId="9" fillId="4" borderId="0" xfId="0" applyNumberFormat="1" applyFont="1" applyFill="1" applyBorder="1" applyAlignment="1">
      <alignment horizontal="left" vertical="center"/>
    </xf>
    <xf numFmtId="0" fontId="6" fillId="4" borderId="0" xfId="0" applyFont="1" applyFill="1" applyAlignment="1">
      <alignment horizontal="center" vertical="top"/>
    </xf>
    <xf numFmtId="0" fontId="17" fillId="2" borderId="23" xfId="0" applyFont="1" applyFill="1" applyBorder="1"/>
    <xf numFmtId="0" fontId="6" fillId="4" borderId="26" xfId="0" applyFont="1" applyFill="1" applyBorder="1"/>
    <xf numFmtId="0" fontId="6" fillId="4" borderId="3" xfId="0" applyFont="1" applyFill="1" applyBorder="1"/>
    <xf numFmtId="0" fontId="6" fillId="4" borderId="0" xfId="0" applyFont="1" applyFill="1" applyAlignment="1">
      <alignment wrapText="1"/>
    </xf>
    <xf numFmtId="0" fontId="6" fillId="4" borderId="1" xfId="0" applyFont="1" applyFill="1" applyBorder="1" applyAlignment="1">
      <alignment horizontal="center" vertical="top"/>
    </xf>
    <xf numFmtId="0" fontId="6" fillId="4" borderId="27" xfId="0" applyFont="1" applyFill="1" applyBorder="1" applyAlignment="1">
      <alignment horizontal="center" vertical="top"/>
    </xf>
    <xf numFmtId="0" fontId="6" fillId="4" borderId="18" xfId="0" applyFont="1" applyFill="1" applyBorder="1" applyAlignment="1">
      <alignment horizontal="center" vertical="top"/>
    </xf>
    <xf numFmtId="0" fontId="6" fillId="4" borderId="20" xfId="0" applyFont="1" applyFill="1" applyBorder="1" applyAlignment="1">
      <alignment horizontal="center" vertical="top"/>
    </xf>
    <xf numFmtId="0" fontId="17" fillId="4" borderId="3" xfId="0" applyFont="1" applyFill="1" applyBorder="1"/>
    <xf numFmtId="0" fontId="17" fillId="0" borderId="22" xfId="0" applyFont="1" applyFill="1" applyBorder="1"/>
    <xf numFmtId="0" fontId="5" fillId="3" borderId="24" xfId="7" applyFont="1" applyFill="1" applyBorder="1"/>
    <xf numFmtId="0" fontId="17" fillId="3" borderId="0" xfId="7" applyFont="1" applyFill="1"/>
    <xf numFmtId="0" fontId="6" fillId="0" borderId="0" xfId="0" applyFont="1" applyFill="1" applyBorder="1" applyAlignment="1">
      <alignment wrapText="1"/>
    </xf>
    <xf numFmtId="0" fontId="6" fillId="0" borderId="3" xfId="0" applyFont="1" applyFill="1" applyBorder="1" applyAlignment="1">
      <alignment wrapText="1"/>
    </xf>
    <xf numFmtId="0" fontId="6" fillId="0" borderId="23" xfId="0" applyFont="1" applyFill="1" applyBorder="1" applyAlignment="1">
      <alignment wrapText="1"/>
    </xf>
    <xf numFmtId="0" fontId="6" fillId="0" borderId="31" xfId="0" applyFont="1" applyFill="1" applyBorder="1" applyAlignment="1">
      <alignment wrapText="1"/>
    </xf>
    <xf numFmtId="39" fontId="9" fillId="9" borderId="0" xfId="9" applyNumberFormat="1" applyFont="1" applyFill="1" applyBorder="1" applyAlignment="1">
      <alignment horizontal="center" vertical="center"/>
    </xf>
    <xf numFmtId="0" fontId="6" fillId="9" borderId="0" xfId="9" applyFont="1" applyFill="1" applyBorder="1" applyAlignment="1">
      <alignment vertical="center"/>
    </xf>
    <xf numFmtId="165" fontId="6" fillId="9" borderId="0" xfId="11" applyNumberFormat="1" applyFont="1" applyFill="1" applyBorder="1" applyAlignment="1" applyProtection="1">
      <alignment vertical="center"/>
    </xf>
    <xf numFmtId="165" fontId="6" fillId="9" borderId="0" xfId="11" applyNumberFormat="1" applyFont="1" applyFill="1" applyBorder="1" applyAlignment="1" applyProtection="1">
      <alignment horizontal="right" vertical="center"/>
    </xf>
    <xf numFmtId="39" fontId="5" fillId="9" borderId="0" xfId="9" applyNumberFormat="1" applyFont="1" applyFill="1" applyBorder="1" applyAlignment="1">
      <alignment horizontal="right" vertical="center"/>
    </xf>
    <xf numFmtId="39" fontId="8" fillId="8" borderId="0" xfId="0" applyNumberFormat="1" applyFont="1" applyFill="1" applyBorder="1" applyAlignment="1">
      <alignment horizontal="left" vertical="center"/>
    </xf>
    <xf numFmtId="39" fontId="8" fillId="8" borderId="0" xfId="0" applyNumberFormat="1" applyFont="1" applyFill="1" applyBorder="1" applyAlignment="1">
      <alignment horizontal="center" vertical="center"/>
    </xf>
    <xf numFmtId="39" fontId="9" fillId="8" borderId="2" xfId="0" applyNumberFormat="1" applyFont="1" applyFill="1" applyBorder="1" applyAlignment="1">
      <alignment horizontal="left" vertical="center"/>
    </xf>
    <xf numFmtId="39" fontId="10" fillId="8" borderId="0" xfId="0" applyNumberFormat="1" applyFont="1" applyFill="1" applyBorder="1" applyAlignment="1"/>
    <xf numFmtId="0" fontId="8" fillId="8" borderId="0" xfId="3" applyNumberFormat="1" applyFont="1" applyFill="1" applyBorder="1" applyAlignment="1" applyProtection="1"/>
    <xf numFmtId="37" fontId="8" fillId="8" borderId="0" xfId="5" applyNumberFormat="1" applyFont="1" applyFill="1" applyBorder="1" applyAlignment="1" applyProtection="1"/>
    <xf numFmtId="39" fontId="6" fillId="8" borderId="0" xfId="0" applyNumberFormat="1" applyFont="1" applyFill="1" applyBorder="1" applyAlignment="1"/>
    <xf numFmtId="0" fontId="6" fillId="8" borderId="0" xfId="0" applyFont="1" applyFill="1" applyBorder="1"/>
    <xf numFmtId="0" fontId="5" fillId="8" borderId="0" xfId="8" applyFont="1" applyFill="1" applyProtection="1"/>
    <xf numFmtId="37" fontId="8" fillId="8" borderId="0" xfId="5" applyFont="1" applyFill="1" applyBorder="1" applyAlignment="1" applyProtection="1">
      <alignment horizontal="right"/>
    </xf>
    <xf numFmtId="0" fontId="8" fillId="8" borderId="0" xfId="0" applyFont="1" applyFill="1" applyAlignment="1">
      <alignment horizontal="left"/>
    </xf>
    <xf numFmtId="37" fontId="8" fillId="8" borderId="0" xfId="5" applyNumberFormat="1" applyFont="1" applyFill="1" applyBorder="1" applyAlignment="1" applyProtection="1">
      <alignment horizontal="right"/>
    </xf>
    <xf numFmtId="39" fontId="9" fillId="8" borderId="1" xfId="0" applyNumberFormat="1" applyFont="1" applyFill="1" applyBorder="1" applyAlignment="1">
      <alignment horizontal="center" vertical="center"/>
    </xf>
    <xf numFmtId="39" fontId="9" fillId="8" borderId="25" xfId="0" applyNumberFormat="1" applyFont="1" applyFill="1" applyBorder="1" applyAlignment="1">
      <alignment horizontal="left" vertical="center"/>
    </xf>
    <xf numFmtId="0" fontId="5" fillId="10" borderId="28" xfId="9" applyFont="1" applyFill="1" applyBorder="1" applyAlignment="1">
      <alignment horizontal="center" vertical="center"/>
    </xf>
    <xf numFmtId="0" fontId="5" fillId="10" borderId="29" xfId="9" applyFont="1" applyFill="1" applyBorder="1" applyAlignment="1">
      <alignment horizontal="center" vertical="center"/>
    </xf>
    <xf numFmtId="0" fontId="5" fillId="10" borderId="30" xfId="9" applyFont="1" applyFill="1" applyBorder="1" applyAlignment="1">
      <alignment horizontal="center" vertical="center"/>
    </xf>
    <xf numFmtId="39" fontId="22" fillId="8" borderId="0" xfId="0" applyNumberFormat="1" applyFont="1" applyFill="1" applyBorder="1" applyAlignment="1">
      <alignment horizontal="left" vertical="center"/>
    </xf>
    <xf numFmtId="0" fontId="5" fillId="10" borderId="28" xfId="10" applyFont="1" applyFill="1" applyBorder="1" applyAlignment="1">
      <alignment vertical="center"/>
    </xf>
    <xf numFmtId="0" fontId="19" fillId="10" borderId="29" xfId="9" applyFont="1" applyFill="1" applyBorder="1" applyAlignment="1">
      <alignment horizontal="center" vertical="center"/>
    </xf>
    <xf numFmtId="0" fontId="19" fillId="10" borderId="30" xfId="9" applyFont="1" applyFill="1" applyBorder="1" applyAlignment="1">
      <alignment horizontal="center" vertical="center"/>
    </xf>
    <xf numFmtId="0" fontId="6" fillId="9" borderId="34" xfId="9" applyFont="1" applyFill="1" applyBorder="1" applyAlignment="1">
      <alignment vertical="center"/>
    </xf>
    <xf numFmtId="167" fontId="6" fillId="9" borderId="35" xfId="2" applyNumberFormat="1" applyFont="1" applyFill="1" applyBorder="1" applyAlignment="1">
      <alignment vertical="center"/>
    </xf>
    <xf numFmtId="168" fontId="6" fillId="12" borderId="35" xfId="2" applyNumberFormat="1" applyFont="1" applyFill="1" applyBorder="1" applyAlignment="1">
      <alignment vertical="center"/>
    </xf>
    <xf numFmtId="0" fontId="6" fillId="9" borderId="36" xfId="9" applyFont="1" applyFill="1" applyBorder="1" applyAlignment="1">
      <alignment vertical="center"/>
    </xf>
    <xf numFmtId="0" fontId="6" fillId="9" borderId="37" xfId="9" applyFont="1" applyFill="1" applyBorder="1" applyAlignment="1">
      <alignment vertical="center"/>
    </xf>
    <xf numFmtId="167" fontId="6" fillId="9" borderId="38" xfId="2" applyNumberFormat="1" applyFont="1" applyFill="1" applyBorder="1" applyAlignment="1">
      <alignment vertical="center"/>
    </xf>
    <xf numFmtId="168" fontId="6" fillId="12" borderId="38" xfId="2" applyNumberFormat="1" applyFont="1" applyFill="1" applyBorder="1" applyAlignment="1">
      <alignment vertical="center"/>
    </xf>
    <xf numFmtId="0" fontId="6" fillId="9" borderId="39" xfId="9" applyFont="1" applyFill="1" applyBorder="1" applyAlignment="1">
      <alignment vertical="center"/>
    </xf>
    <xf numFmtId="0" fontId="7" fillId="8" borderId="0" xfId="0" applyFont="1" applyFill="1" applyBorder="1" applyAlignment="1">
      <alignment vertical="center"/>
    </xf>
    <xf numFmtId="0" fontId="7" fillId="4" borderId="0" xfId="0" applyFont="1" applyFill="1" applyBorder="1" applyAlignment="1">
      <alignment vertical="center"/>
    </xf>
    <xf numFmtId="0" fontId="7" fillId="0" borderId="0" xfId="0" applyFont="1" applyFill="1" applyBorder="1" applyAlignment="1">
      <alignment vertical="center"/>
    </xf>
    <xf numFmtId="0" fontId="20" fillId="8" borderId="0" xfId="0" applyFont="1" applyFill="1" applyBorder="1" applyAlignment="1">
      <alignment vertical="center"/>
    </xf>
    <xf numFmtId="0" fontId="0" fillId="0" borderId="0" xfId="0" applyFill="1" applyBorder="1" applyAlignment="1">
      <alignment vertical="center"/>
    </xf>
    <xf numFmtId="0" fontId="6" fillId="0" borderId="0" xfId="9"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23" fillId="8" borderId="0" xfId="9" applyFont="1" applyFill="1" applyBorder="1" applyAlignment="1">
      <alignment vertical="center"/>
    </xf>
    <xf numFmtId="0" fontId="5" fillId="8" borderId="0" xfId="9" applyFont="1" applyFill="1" applyBorder="1" applyAlignment="1">
      <alignment vertical="center"/>
    </xf>
    <xf numFmtId="0" fontId="6" fillId="9" borderId="0" xfId="9" applyFont="1" applyFill="1" applyAlignment="1">
      <alignment vertical="center"/>
    </xf>
    <xf numFmtId="168" fontId="6" fillId="9" borderId="0" xfId="2" applyNumberFormat="1" applyFont="1" applyFill="1" applyAlignment="1">
      <alignment vertical="center"/>
    </xf>
    <xf numFmtId="167" fontId="6" fillId="9" borderId="0" xfId="9" applyNumberFormat="1" applyFont="1" applyFill="1" applyAlignment="1">
      <alignment vertical="center"/>
    </xf>
    <xf numFmtId="0" fontId="6" fillId="9" borderId="40" xfId="9" applyFont="1" applyFill="1" applyBorder="1" applyAlignment="1">
      <alignment vertical="center"/>
    </xf>
    <xf numFmtId="167" fontId="6" fillId="9" borderId="41" xfId="2" applyNumberFormat="1" applyFont="1" applyFill="1" applyBorder="1" applyAlignment="1">
      <alignment vertical="center"/>
    </xf>
    <xf numFmtId="168" fontId="6" fillId="12" borderId="41" xfId="2" applyNumberFormat="1" applyFont="1" applyFill="1" applyBorder="1" applyAlignment="1">
      <alignment vertical="center"/>
    </xf>
    <xf numFmtId="0" fontId="6" fillId="9" borderId="42" xfId="9" applyFont="1" applyFill="1" applyBorder="1" applyAlignment="1">
      <alignment vertical="center"/>
    </xf>
    <xf numFmtId="39" fontId="6" fillId="9" borderId="37" xfId="12" applyNumberFormat="1" applyFont="1" applyFill="1" applyBorder="1" applyAlignment="1" applyProtection="1">
      <alignment vertical="center"/>
    </xf>
    <xf numFmtId="0" fontId="5" fillId="11" borderId="28" xfId="9" applyFont="1" applyFill="1" applyBorder="1" applyAlignment="1">
      <alignment vertical="center"/>
    </xf>
    <xf numFmtId="0" fontId="6" fillId="11" borderId="29" xfId="9" applyFont="1" applyFill="1" applyBorder="1" applyAlignment="1">
      <alignment vertical="center"/>
    </xf>
    <xf numFmtId="165" fontId="6" fillId="11" borderId="29" xfId="11" applyNumberFormat="1" applyFont="1" applyFill="1" applyBorder="1" applyAlignment="1">
      <alignment horizontal="right" vertical="center"/>
    </xf>
    <xf numFmtId="0" fontId="6" fillId="11" borderId="30" xfId="9" applyFont="1" applyFill="1" applyBorder="1" applyAlignment="1">
      <alignment vertical="center"/>
    </xf>
    <xf numFmtId="0" fontId="6" fillId="9" borderId="46" xfId="9" applyFont="1" applyFill="1" applyBorder="1" applyAlignment="1">
      <alignment vertical="center"/>
    </xf>
    <xf numFmtId="164" fontId="6" fillId="12" borderId="47" xfId="2" applyFont="1" applyFill="1" applyBorder="1" applyAlignment="1">
      <alignment vertical="center"/>
    </xf>
    <xf numFmtId="0" fontId="6" fillId="9" borderId="48" xfId="9" applyFont="1" applyFill="1" applyBorder="1" applyAlignment="1">
      <alignment vertical="center"/>
    </xf>
    <xf numFmtId="168" fontId="6" fillId="12" borderId="47" xfId="2" applyNumberFormat="1" applyFont="1" applyFill="1" applyBorder="1" applyAlignment="1">
      <alignment vertical="center"/>
    </xf>
    <xf numFmtId="0" fontId="6" fillId="9" borderId="49" xfId="9" applyFont="1" applyFill="1" applyBorder="1" applyAlignment="1">
      <alignment vertical="center"/>
    </xf>
    <xf numFmtId="164" fontId="6" fillId="12" borderId="50" xfId="2" applyFont="1" applyFill="1" applyBorder="1" applyAlignment="1">
      <alignment vertical="center"/>
    </xf>
    <xf numFmtId="0" fontId="6" fillId="9" borderId="51" xfId="9" applyFont="1" applyFill="1" applyBorder="1" applyAlignment="1">
      <alignment vertical="center"/>
    </xf>
    <xf numFmtId="168" fontId="6" fillId="12" borderId="50" xfId="2" applyNumberFormat="1" applyFont="1" applyFill="1" applyBorder="1" applyAlignment="1">
      <alignment vertical="center"/>
    </xf>
    <xf numFmtId="0" fontId="6" fillId="9" borderId="52" xfId="9" applyFont="1" applyFill="1" applyBorder="1" applyAlignment="1">
      <alignment vertical="center"/>
    </xf>
    <xf numFmtId="164" fontId="6" fillId="12" borderId="53" xfId="2" applyFont="1" applyFill="1" applyBorder="1" applyAlignment="1">
      <alignment vertical="center"/>
    </xf>
    <xf numFmtId="0" fontId="6" fillId="9" borderId="54" xfId="9" applyFont="1" applyFill="1" applyBorder="1" applyAlignment="1">
      <alignment vertical="center"/>
    </xf>
    <xf numFmtId="168" fontId="6" fillId="12" borderId="53" xfId="2" applyNumberFormat="1" applyFont="1" applyFill="1" applyBorder="1" applyAlignment="1">
      <alignment vertical="center"/>
    </xf>
    <xf numFmtId="0" fontId="6" fillId="9" borderId="28" xfId="9" applyFont="1" applyFill="1" applyBorder="1" applyAlignment="1">
      <alignment vertical="center"/>
    </xf>
    <xf numFmtId="167" fontId="6" fillId="9" borderId="44" xfId="2" applyNumberFormat="1" applyFont="1" applyFill="1" applyBorder="1" applyAlignment="1">
      <alignment vertical="center"/>
    </xf>
    <xf numFmtId="164" fontId="6" fillId="12" borderId="44" xfId="2" applyFont="1" applyFill="1" applyBorder="1" applyAlignment="1">
      <alignment vertical="center"/>
    </xf>
    <xf numFmtId="0" fontId="6" fillId="9" borderId="30" xfId="9" applyFont="1" applyFill="1" applyBorder="1" applyAlignment="1">
      <alignment vertical="center"/>
    </xf>
    <xf numFmtId="168" fontId="6" fillId="12" borderId="44" xfId="2" applyNumberFormat="1" applyFont="1" applyFill="1" applyBorder="1" applyAlignment="1">
      <alignment vertical="center"/>
    </xf>
    <xf numFmtId="164" fontId="6" fillId="12" borderId="35" xfId="2" applyFont="1" applyFill="1" applyBorder="1" applyAlignment="1">
      <alignment vertical="center"/>
    </xf>
    <xf numFmtId="164" fontId="6" fillId="12" borderId="41" xfId="2" applyFont="1" applyFill="1" applyBorder="1" applyAlignment="1">
      <alignment vertical="center"/>
    </xf>
    <xf numFmtId="164" fontId="6" fillId="12" borderId="38" xfId="2" applyFont="1" applyFill="1" applyBorder="1" applyAlignment="1">
      <alignment vertical="center"/>
    </xf>
    <xf numFmtId="0" fontId="6" fillId="9" borderId="43" xfId="9" applyFont="1" applyFill="1" applyBorder="1" applyAlignment="1">
      <alignment vertical="center"/>
    </xf>
    <xf numFmtId="0" fontId="6" fillId="9" borderId="45" xfId="9" applyFont="1" applyFill="1" applyBorder="1" applyAlignment="1">
      <alignment vertical="center"/>
    </xf>
    <xf numFmtId="0" fontId="6" fillId="9" borderId="55" xfId="9" applyFont="1" applyFill="1" applyBorder="1" applyAlignment="1">
      <alignment vertical="center"/>
    </xf>
    <xf numFmtId="164" fontId="6" fillId="12" borderId="29" xfId="2" applyFont="1" applyFill="1" applyBorder="1" applyAlignment="1">
      <alignment vertical="center"/>
    </xf>
    <xf numFmtId="0" fontId="5" fillId="11" borderId="29" xfId="9" applyFont="1" applyFill="1" applyBorder="1" applyAlignment="1">
      <alignment vertical="center"/>
    </xf>
    <xf numFmtId="0" fontId="5" fillId="11" borderId="30" xfId="9" applyFont="1" applyFill="1" applyBorder="1" applyAlignment="1">
      <alignment vertical="center"/>
    </xf>
    <xf numFmtId="0" fontId="6" fillId="9" borderId="47" xfId="9" applyFont="1" applyFill="1" applyBorder="1" applyAlignment="1">
      <alignment vertical="center"/>
    </xf>
    <xf numFmtId="0" fontId="6" fillId="9" borderId="50" xfId="9" applyFont="1" applyFill="1" applyBorder="1" applyAlignment="1">
      <alignment vertical="center"/>
    </xf>
    <xf numFmtId="167" fontId="2" fillId="9" borderId="70" xfId="2" applyNumberFormat="1" applyFont="1" applyFill="1" applyBorder="1" applyAlignment="1">
      <alignment vertical="center"/>
    </xf>
    <xf numFmtId="167" fontId="6" fillId="13" borderId="41" xfId="2" applyNumberFormat="1" applyFont="1" applyFill="1" applyBorder="1" applyAlignment="1">
      <alignment vertical="center"/>
    </xf>
    <xf numFmtId="0" fontId="6" fillId="9" borderId="57" xfId="9" applyFont="1" applyFill="1" applyBorder="1" applyAlignment="1">
      <alignment vertical="center"/>
    </xf>
    <xf numFmtId="167" fontId="6" fillId="13" borderId="58" xfId="2" applyNumberFormat="1" applyFont="1" applyFill="1" applyBorder="1" applyAlignment="1">
      <alignment vertical="center"/>
    </xf>
    <xf numFmtId="0" fontId="6" fillId="9" borderId="59" xfId="9" applyFont="1" applyFill="1" applyBorder="1" applyAlignment="1">
      <alignment vertical="center"/>
    </xf>
    <xf numFmtId="0" fontId="5" fillId="9" borderId="46" xfId="9" applyFont="1" applyFill="1" applyBorder="1" applyAlignment="1">
      <alignment vertical="center"/>
    </xf>
    <xf numFmtId="9" fontId="6" fillId="14" borderId="35" xfId="6" applyFont="1" applyFill="1" applyBorder="1" applyAlignment="1">
      <alignment vertical="center"/>
    </xf>
    <xf numFmtId="0" fontId="5" fillId="9" borderId="52" xfId="9" applyFont="1" applyFill="1" applyBorder="1" applyAlignment="1">
      <alignment vertical="center"/>
    </xf>
    <xf numFmtId="0" fontId="6" fillId="9" borderId="53" xfId="9" applyFont="1" applyFill="1" applyBorder="1" applyAlignment="1">
      <alignment vertical="center"/>
    </xf>
    <xf numFmtId="9" fontId="6" fillId="14" borderId="38" xfId="6" applyFont="1" applyFill="1" applyBorder="1" applyAlignment="1">
      <alignment vertical="center"/>
    </xf>
    <xf numFmtId="0" fontId="6" fillId="9" borderId="69" xfId="9" applyFont="1" applyFill="1" applyBorder="1" applyAlignment="1">
      <alignment horizontal="left" vertical="center"/>
    </xf>
    <xf numFmtId="0" fontId="6" fillId="9" borderId="71" xfId="9" applyFont="1" applyFill="1" applyBorder="1" applyAlignment="1">
      <alignment vertical="center"/>
    </xf>
    <xf numFmtId="0" fontId="5" fillId="9" borderId="12" xfId="9" applyFont="1" applyFill="1" applyBorder="1" applyAlignment="1">
      <alignment vertical="center"/>
    </xf>
    <xf numFmtId="0" fontId="7" fillId="9" borderId="29" xfId="9" applyFont="1" applyFill="1" applyBorder="1" applyAlignment="1">
      <alignment vertical="center"/>
    </xf>
    <xf numFmtId="9" fontId="6" fillId="14" borderId="44" xfId="6" applyFont="1" applyFill="1" applyBorder="1" applyAlignment="1">
      <alignment vertical="center"/>
    </xf>
    <xf numFmtId="9" fontId="5" fillId="9" borderId="29" xfId="13" applyFont="1" applyFill="1" applyBorder="1" applyAlignment="1">
      <alignment vertical="center"/>
    </xf>
    <xf numFmtId="0" fontId="7" fillId="9" borderId="30" xfId="9" applyFont="1" applyFill="1" applyBorder="1" applyAlignment="1">
      <alignment vertical="center"/>
    </xf>
    <xf numFmtId="0" fontId="6" fillId="8" borderId="0" xfId="9" applyFont="1" applyFill="1" applyBorder="1" applyAlignment="1">
      <alignment vertical="center"/>
    </xf>
    <xf numFmtId="0" fontId="21" fillId="8" borderId="0" xfId="9" applyFont="1" applyFill="1" applyBorder="1" applyAlignment="1">
      <alignment vertical="center"/>
    </xf>
    <xf numFmtId="0" fontId="5" fillId="0" borderId="28" xfId="9" applyFont="1" applyFill="1" applyBorder="1" applyAlignment="1">
      <alignment vertical="center"/>
    </xf>
    <xf numFmtId="167" fontId="6" fillId="0" borderId="44" xfId="2" applyNumberFormat="1" applyFont="1" applyFill="1" applyBorder="1" applyAlignment="1">
      <alignment vertical="center"/>
    </xf>
    <xf numFmtId="0" fontId="6" fillId="9" borderId="29" xfId="9" applyFont="1" applyFill="1" applyBorder="1" applyAlignment="1">
      <alignment vertical="center"/>
    </xf>
    <xf numFmtId="0" fontId="6" fillId="9" borderId="30" xfId="9" applyFont="1" applyFill="1" applyBorder="1" applyAlignment="1">
      <alignment horizontal="right" vertical="center"/>
    </xf>
    <xf numFmtId="167" fontId="6" fillId="13" borderId="60" xfId="2" applyNumberFormat="1" applyFont="1" applyFill="1" applyBorder="1" applyAlignment="1">
      <alignment vertical="center"/>
    </xf>
    <xf numFmtId="0" fontId="6" fillId="9" borderId="61" xfId="9" applyFont="1" applyFill="1" applyBorder="1" applyAlignment="1">
      <alignment vertical="center"/>
    </xf>
    <xf numFmtId="0" fontId="6" fillId="9" borderId="48" xfId="9" applyFont="1" applyFill="1" applyBorder="1" applyAlignment="1">
      <alignment horizontal="right" vertical="center"/>
    </xf>
    <xf numFmtId="0" fontId="7" fillId="9" borderId="0" xfId="9" applyFont="1" applyFill="1" applyBorder="1" applyAlignment="1">
      <alignment vertical="center"/>
    </xf>
    <xf numFmtId="167" fontId="6" fillId="13" borderId="62" xfId="2" applyNumberFormat="1" applyFont="1" applyFill="1" applyBorder="1" applyAlignment="1">
      <alignment vertical="center"/>
    </xf>
    <xf numFmtId="0" fontId="6" fillId="9" borderId="63" xfId="9" applyFont="1" applyFill="1" applyBorder="1" applyAlignment="1">
      <alignment vertical="center"/>
    </xf>
    <xf numFmtId="0" fontId="6" fillId="9" borderId="51" xfId="9" applyFont="1" applyFill="1" applyBorder="1" applyAlignment="1">
      <alignment horizontal="right" vertical="center"/>
    </xf>
    <xf numFmtId="167" fontId="6" fillId="13" borderId="72" xfId="2" applyNumberFormat="1" applyFont="1" applyFill="1" applyBorder="1" applyAlignment="1">
      <alignment vertical="center"/>
    </xf>
    <xf numFmtId="0" fontId="6" fillId="9" borderId="73" xfId="9" applyFont="1" applyFill="1" applyBorder="1" applyAlignment="1">
      <alignment vertical="center"/>
    </xf>
    <xf numFmtId="0" fontId="6" fillId="9" borderId="59" xfId="9" applyFont="1" applyFill="1" applyBorder="1" applyAlignment="1">
      <alignment horizontal="right" vertical="center"/>
    </xf>
    <xf numFmtId="167" fontId="6" fillId="14" borderId="29" xfId="2" applyNumberFormat="1" applyFont="1" applyFill="1" applyBorder="1" applyAlignment="1">
      <alignment vertical="center"/>
    </xf>
    <xf numFmtId="167" fontId="6" fillId="13" borderId="64" xfId="2" applyNumberFormat="1" applyFont="1" applyFill="1" applyBorder="1" applyAlignment="1">
      <alignment vertical="center"/>
    </xf>
    <xf numFmtId="0" fontId="6" fillId="9" borderId="65" xfId="9" applyFont="1" applyFill="1" applyBorder="1" applyAlignment="1">
      <alignment vertical="center"/>
    </xf>
    <xf numFmtId="0" fontId="6" fillId="9" borderId="54" xfId="9" applyFont="1" applyFill="1" applyBorder="1" applyAlignment="1">
      <alignment horizontal="right" vertical="center"/>
    </xf>
    <xf numFmtId="167" fontId="6" fillId="14" borderId="66" xfId="2" applyNumberFormat="1" applyFont="1" applyFill="1" applyBorder="1" applyAlignment="1">
      <alignment vertical="center"/>
    </xf>
    <xf numFmtId="0" fontId="6" fillId="9" borderId="67" xfId="9" applyFont="1" applyFill="1" applyBorder="1" applyAlignment="1">
      <alignment vertical="center"/>
    </xf>
    <xf numFmtId="0" fontId="20" fillId="0" borderId="0" xfId="0" applyFont="1" applyFill="1" applyBorder="1" applyAlignment="1">
      <alignment vertical="center"/>
    </xf>
    <xf numFmtId="0" fontId="6" fillId="0" borderId="0" xfId="9" applyFont="1" applyFill="1" applyAlignment="1">
      <alignment vertical="center"/>
    </xf>
    <xf numFmtId="0" fontId="22" fillId="8" borderId="0" xfId="3" applyNumberFormat="1" applyFont="1" applyFill="1" applyBorder="1" applyAlignment="1" applyProtection="1"/>
    <xf numFmtId="0" fontId="9" fillId="8" borderId="0" xfId="3" applyNumberFormat="1" applyFont="1" applyFill="1" applyBorder="1" applyAlignment="1" applyProtection="1">
      <alignment vertical="center"/>
    </xf>
    <xf numFmtId="39" fontId="10" fillId="8" borderId="0" xfId="0" applyNumberFormat="1" applyFont="1" applyFill="1" applyBorder="1" applyAlignment="1">
      <alignment vertical="center"/>
    </xf>
    <xf numFmtId="37" fontId="8" fillId="8" borderId="0" xfId="5" applyNumberFormat="1" applyFont="1" applyFill="1" applyBorder="1" applyAlignment="1" applyProtection="1">
      <alignment vertical="center"/>
    </xf>
    <xf numFmtId="37" fontId="8" fillId="8" borderId="0" xfId="5" applyFont="1" applyFill="1" applyBorder="1" applyAlignment="1" applyProtection="1">
      <alignment horizontal="left" vertical="center"/>
    </xf>
    <xf numFmtId="37" fontId="6" fillId="8" borderId="0" xfId="5" applyFont="1" applyFill="1" applyBorder="1" applyAlignment="1" applyProtection="1">
      <alignment vertical="center"/>
    </xf>
    <xf numFmtId="37" fontId="8" fillId="8" borderId="0" xfId="5" applyFont="1" applyFill="1" applyBorder="1" applyAlignment="1" applyProtection="1">
      <alignment vertical="center"/>
    </xf>
    <xf numFmtId="0" fontId="8" fillId="8" borderId="0" xfId="3" applyNumberFormat="1" applyFont="1" applyFill="1" applyBorder="1" applyAlignment="1" applyProtection="1">
      <alignment horizontal="right" vertical="center"/>
    </xf>
    <xf numFmtId="39" fontId="6" fillId="8" borderId="0" xfId="0" applyNumberFormat="1" applyFont="1" applyFill="1" applyBorder="1" applyAlignment="1">
      <alignment vertical="center"/>
    </xf>
    <xf numFmtId="0" fontId="6" fillId="8" borderId="0" xfId="0" applyFont="1" applyFill="1" applyBorder="1" applyAlignment="1">
      <alignment vertical="center"/>
    </xf>
    <xf numFmtId="0" fontId="5" fillId="0" borderId="0" xfId="8" applyFont="1" applyFill="1" applyBorder="1" applyAlignment="1" applyProtection="1">
      <alignment vertical="center"/>
    </xf>
    <xf numFmtId="0" fontId="5" fillId="8" borderId="0" xfId="8" applyFont="1" applyFill="1" applyBorder="1" applyAlignment="1" applyProtection="1">
      <alignment vertical="center"/>
    </xf>
    <xf numFmtId="0" fontId="5" fillId="0" borderId="0" xfId="8" applyFont="1" applyFill="1" applyAlignment="1" applyProtection="1">
      <alignment vertical="center"/>
    </xf>
    <xf numFmtId="0" fontId="24" fillId="8" borderId="16" xfId="8" applyFont="1" applyFill="1" applyBorder="1" applyAlignment="1" applyProtection="1">
      <alignment horizontal="left" vertical="center"/>
    </xf>
    <xf numFmtId="0" fontId="24" fillId="8" borderId="17" xfId="8" applyFont="1" applyFill="1" applyBorder="1" applyAlignment="1" applyProtection="1">
      <alignment horizontal="left" vertical="center"/>
    </xf>
    <xf numFmtId="0" fontId="24" fillId="8" borderId="17" xfId="8" applyFont="1" applyFill="1" applyBorder="1" applyAlignment="1" applyProtection="1">
      <alignment horizontal="centerContinuous" vertical="center"/>
    </xf>
    <xf numFmtId="0" fontId="26" fillId="8" borderId="74" xfId="8" applyFont="1" applyFill="1" applyBorder="1" applyAlignment="1" applyProtection="1">
      <alignment vertical="center"/>
    </xf>
    <xf numFmtId="39" fontId="2" fillId="8" borderId="0" xfId="0" applyNumberFormat="1" applyFont="1" applyFill="1" applyBorder="1" applyAlignment="1">
      <alignment vertical="center"/>
    </xf>
    <xf numFmtId="17" fontId="24" fillId="8" borderId="6" xfId="8" quotePrefix="1" applyNumberFormat="1" applyFont="1" applyFill="1" applyBorder="1" applyAlignment="1" applyProtection="1">
      <alignment horizontal="left" vertical="center"/>
    </xf>
    <xf numFmtId="0" fontId="7" fillId="8" borderId="0" xfId="0" applyNumberFormat="1" applyFont="1" applyFill="1" applyBorder="1" applyAlignment="1">
      <alignment vertical="center"/>
    </xf>
    <xf numFmtId="0" fontId="24" fillId="8" borderId="0" xfId="0" applyNumberFormat="1" applyFont="1" applyFill="1" applyBorder="1" applyAlignment="1">
      <alignment horizontal="right" vertical="center"/>
    </xf>
    <xf numFmtId="0" fontId="24" fillId="8" borderId="0" xfId="8" applyFont="1" applyFill="1" applyBorder="1" applyAlignment="1" applyProtection="1">
      <alignment horizontal="centerContinuous" vertical="center"/>
    </xf>
    <xf numFmtId="0" fontId="26" fillId="8" borderId="5" xfId="8" applyFont="1" applyFill="1" applyBorder="1" applyAlignment="1" applyProtection="1">
      <alignment vertical="center"/>
    </xf>
    <xf numFmtId="0" fontId="26" fillId="0" borderId="8" xfId="8" applyFont="1" applyFill="1" applyBorder="1" applyAlignment="1" applyProtection="1">
      <alignment vertical="center"/>
    </xf>
    <xf numFmtId="0" fontId="7" fillId="0" borderId="75" xfId="8" applyFont="1" applyFill="1" applyBorder="1" applyAlignment="1" applyProtection="1">
      <alignment vertical="center"/>
      <protection locked="0"/>
    </xf>
    <xf numFmtId="0" fontId="7" fillId="0" borderId="76" xfId="8" applyFont="1" applyFill="1" applyBorder="1" applyAlignment="1" applyProtection="1">
      <alignment vertical="center"/>
      <protection locked="0"/>
    </xf>
    <xf numFmtId="0" fontId="7" fillId="0" borderId="77" xfId="8" applyFont="1" applyFill="1" applyBorder="1" applyAlignment="1" applyProtection="1">
      <alignment vertical="center"/>
      <protection locked="0"/>
    </xf>
    <xf numFmtId="0" fontId="6" fillId="0" borderId="0" xfId="8" applyFont="1" applyFill="1" applyBorder="1" applyAlignment="1" applyProtection="1">
      <alignment vertical="center"/>
      <protection locked="0"/>
    </xf>
    <xf numFmtId="0" fontId="6" fillId="8" borderId="0" xfId="8" applyFont="1" applyFill="1" applyBorder="1" applyAlignment="1" applyProtection="1">
      <alignment vertical="center"/>
      <protection locked="0"/>
    </xf>
    <xf numFmtId="0" fontId="26" fillId="0" borderId="6" xfId="8" applyFont="1" applyFill="1" applyBorder="1" applyAlignment="1" applyProtection="1">
      <alignment horizontal="left" vertical="center"/>
    </xf>
    <xf numFmtId="0" fontId="26" fillId="0" borderId="12" xfId="8" applyFont="1" applyFill="1" applyBorder="1" applyAlignment="1" applyProtection="1">
      <alignment horizontal="left" vertical="center"/>
    </xf>
    <xf numFmtId="0" fontId="5" fillId="8" borderId="0" xfId="8" applyFont="1" applyFill="1" applyAlignment="1" applyProtection="1">
      <alignment vertical="center"/>
    </xf>
    <xf numFmtId="0" fontId="25" fillId="8" borderId="6" xfId="8" applyFont="1" applyFill="1" applyBorder="1" applyAlignment="1" applyProtection="1">
      <alignment vertical="center"/>
    </xf>
    <xf numFmtId="0" fontId="25" fillId="8" borderId="0" xfId="8" applyFont="1" applyFill="1" applyBorder="1" applyAlignment="1" applyProtection="1">
      <alignment vertical="center"/>
    </xf>
    <xf numFmtId="0" fontId="9" fillId="8" borderId="0" xfId="8" applyFont="1" applyFill="1" applyBorder="1" applyAlignment="1" applyProtection="1">
      <alignment vertical="center"/>
    </xf>
    <xf numFmtId="0" fontId="5" fillId="8" borderId="5" xfId="8" applyFont="1" applyFill="1" applyBorder="1" applyAlignment="1" applyProtection="1">
      <alignment vertical="center"/>
    </xf>
    <xf numFmtId="0" fontId="9" fillId="8" borderId="4" xfId="8" applyFont="1" applyFill="1" applyBorder="1" applyAlignment="1" applyProtection="1">
      <alignment vertical="center"/>
    </xf>
    <xf numFmtId="0" fontId="24" fillId="8" borderId="6" xfId="8" applyFont="1" applyFill="1" applyBorder="1" applyAlignment="1" applyProtection="1">
      <alignment vertical="center"/>
    </xf>
    <xf numFmtId="0" fontId="24" fillId="8" borderId="0" xfId="8" applyFont="1" applyFill="1" applyBorder="1" applyAlignment="1" applyProtection="1">
      <alignment vertical="center"/>
    </xf>
    <xf numFmtId="0" fontId="9" fillId="8" borderId="5" xfId="8" applyFont="1" applyFill="1" applyBorder="1" applyAlignment="1" applyProtection="1">
      <alignment vertical="center"/>
    </xf>
    <xf numFmtId="0" fontId="24" fillId="8" borderId="12" xfId="8" applyFont="1" applyFill="1" applyBorder="1" applyAlignment="1" applyProtection="1">
      <alignment vertical="center"/>
    </xf>
    <xf numFmtId="0" fontId="24" fillId="8" borderId="4" xfId="8" applyFont="1" applyFill="1" applyBorder="1" applyAlignment="1" applyProtection="1">
      <alignment vertical="center"/>
    </xf>
    <xf numFmtId="0" fontId="9" fillId="8" borderId="7" xfId="8" applyFont="1" applyFill="1" applyBorder="1" applyAlignment="1" applyProtection="1">
      <alignment vertical="center"/>
    </xf>
    <xf numFmtId="22" fontId="24" fillId="8" borderId="0" xfId="8" applyNumberFormat="1" applyFont="1" applyFill="1" applyBorder="1" applyAlignment="1" applyProtection="1">
      <alignment horizontal="left" vertical="center"/>
    </xf>
    <xf numFmtId="0" fontId="5" fillId="0" borderId="17" xfId="8" applyFont="1" applyFill="1" applyBorder="1" applyAlignment="1" applyProtection="1">
      <alignment horizontal="left" vertical="center"/>
    </xf>
    <xf numFmtId="0" fontId="5" fillId="0" borderId="17" xfId="8" applyFont="1" applyFill="1" applyBorder="1" applyAlignment="1" applyProtection="1">
      <alignment vertical="center"/>
    </xf>
    <xf numFmtId="0" fontId="5" fillId="0" borderId="4" xfId="8" applyFont="1" applyFill="1" applyBorder="1" applyAlignment="1" applyProtection="1">
      <alignment vertical="center"/>
    </xf>
    <xf numFmtId="0" fontId="11" fillId="8" borderId="6" xfId="8" applyFont="1" applyFill="1" applyBorder="1" applyAlignment="1" applyProtection="1">
      <alignment vertical="center"/>
    </xf>
    <xf numFmtId="0" fontId="11" fillId="8" borderId="0" xfId="8" applyFont="1" applyFill="1" applyBorder="1" applyAlignment="1" applyProtection="1">
      <alignment vertical="center"/>
    </xf>
    <xf numFmtId="0" fontId="5" fillId="0" borderId="29" xfId="8" applyFont="1" applyFill="1" applyBorder="1" applyAlignment="1" applyProtection="1">
      <alignment vertical="center"/>
    </xf>
    <xf numFmtId="14" fontId="27" fillId="12" borderId="24" xfId="8" applyNumberFormat="1" applyFont="1" applyFill="1" applyBorder="1" applyAlignment="1" applyProtection="1">
      <alignment horizontal="center" vertical="center"/>
    </xf>
    <xf numFmtId="0" fontId="2" fillId="0" borderId="0" xfId="0" applyFont="1" applyFill="1"/>
    <xf numFmtId="0" fontId="2" fillId="0" borderId="0" xfId="0" applyFont="1" applyAlignment="1"/>
    <xf numFmtId="0" fontId="2" fillId="0" borderId="0" xfId="0" applyFont="1" applyAlignment="1">
      <alignment wrapText="1"/>
    </xf>
    <xf numFmtId="0" fontId="2" fillId="0" borderId="0" xfId="0" applyFont="1"/>
    <xf numFmtId="0" fontId="2" fillId="3" borderId="0" xfId="0" applyFont="1" applyFill="1"/>
    <xf numFmtId="0" fontId="28" fillId="15" borderId="0" xfId="0" applyFont="1" applyFill="1" applyBorder="1" applyAlignment="1">
      <alignment horizontal="left"/>
    </xf>
    <xf numFmtId="0" fontId="2" fillId="15" borderId="0" xfId="0" applyFont="1" applyFill="1" applyBorder="1" applyAlignment="1">
      <alignment horizontal="left"/>
    </xf>
    <xf numFmtId="0" fontId="2" fillId="15" borderId="0" xfId="0" applyFont="1" applyFill="1"/>
    <xf numFmtId="0" fontId="2" fillId="2" borderId="24" xfId="7" applyFont="1" applyFill="1" applyBorder="1"/>
    <xf numFmtId="0" fontId="2" fillId="3" borderId="0" xfId="7" applyFont="1" applyFill="1" applyBorder="1"/>
    <xf numFmtId="0" fontId="2" fillId="3" borderId="0" xfId="0" applyFont="1" applyFill="1" applyBorder="1" applyAlignment="1">
      <alignment horizontal="left"/>
    </xf>
    <xf numFmtId="0" fontId="2" fillId="6" borderId="24" xfId="7" applyFont="1" applyFill="1" applyBorder="1"/>
    <xf numFmtId="0" fontId="2" fillId="7" borderId="24" xfId="7" applyFont="1" applyFill="1" applyBorder="1"/>
    <xf numFmtId="0" fontId="2" fillId="5" borderId="24" xfId="7" applyFont="1" applyFill="1" applyBorder="1"/>
    <xf numFmtId="0" fontId="2" fillId="3" borderId="0" xfId="0" applyFont="1" applyFill="1" applyAlignment="1"/>
    <xf numFmtId="0" fontId="2" fillId="0" borderId="24" xfId="7" applyFont="1" applyFill="1" applyBorder="1"/>
    <xf numFmtId="0" fontId="6" fillId="15" borderId="0" xfId="10" applyFill="1" applyBorder="1"/>
    <xf numFmtId="0" fontId="2" fillId="9" borderId="57" xfId="9" applyFont="1" applyFill="1" applyBorder="1" applyAlignment="1">
      <alignment vertical="center"/>
    </xf>
    <xf numFmtId="0" fontId="2" fillId="0" borderId="29" xfId="9" applyFont="1" applyFill="1" applyBorder="1" applyAlignment="1">
      <alignment vertical="center"/>
    </xf>
    <xf numFmtId="0" fontId="2" fillId="0" borderId="46" xfId="9" applyFont="1" applyFill="1" applyBorder="1" applyAlignment="1">
      <alignment vertical="center"/>
    </xf>
    <xf numFmtId="0" fontId="2" fillId="0" borderId="49" xfId="9" applyFont="1" applyFill="1" applyBorder="1" applyAlignment="1">
      <alignment vertical="center"/>
    </xf>
    <xf numFmtId="0" fontId="2" fillId="0" borderId="56" xfId="9" applyFont="1" applyFill="1" applyBorder="1" applyAlignment="1">
      <alignment vertical="center"/>
    </xf>
    <xf numFmtId="0" fontId="2" fillId="0" borderId="69" xfId="9" applyFont="1" applyFill="1" applyBorder="1" applyAlignment="1">
      <alignment vertical="center"/>
    </xf>
    <xf numFmtId="0" fontId="2" fillId="0" borderId="50" xfId="9" applyFont="1" applyFill="1" applyBorder="1" applyAlignment="1">
      <alignment vertical="center"/>
    </xf>
    <xf numFmtId="39" fontId="2" fillId="0" borderId="68" xfId="9" applyNumberFormat="1" applyFont="1" applyFill="1" applyBorder="1" applyAlignment="1">
      <alignment horizontal="left" vertical="center"/>
    </xf>
    <xf numFmtId="39" fontId="5" fillId="0" borderId="69" xfId="9" applyNumberFormat="1" applyFont="1" applyFill="1" applyBorder="1" applyAlignment="1">
      <alignment horizontal="left" vertical="center"/>
    </xf>
    <xf numFmtId="39" fontId="2" fillId="0" borderId="52" xfId="9" applyNumberFormat="1" applyFont="1" applyFill="1" applyBorder="1" applyAlignment="1">
      <alignment horizontal="left" vertical="center"/>
    </xf>
    <xf numFmtId="39" fontId="5" fillId="0" borderId="57" xfId="9" applyNumberFormat="1" applyFont="1" applyFill="1" applyBorder="1" applyAlignment="1">
      <alignment horizontal="left" vertical="center"/>
    </xf>
    <xf numFmtId="0" fontId="2" fillId="0" borderId="53" xfId="9" applyFont="1" applyFill="1" applyBorder="1" applyAlignment="1">
      <alignment vertical="center"/>
    </xf>
    <xf numFmtId="0" fontId="2" fillId="0" borderId="29" xfId="9" applyFont="1" applyFill="1" applyBorder="1" applyAlignment="1">
      <alignment horizontal="right" vertical="center"/>
    </xf>
    <xf numFmtId="0" fontId="2" fillId="0" borderId="0" xfId="9" applyFont="1" applyFill="1" applyBorder="1" applyAlignment="1">
      <alignment vertical="center"/>
    </xf>
    <xf numFmtId="39" fontId="2" fillId="0" borderId="46" xfId="9" applyNumberFormat="1" applyFont="1" applyFill="1" applyBorder="1" applyAlignment="1">
      <alignment vertical="center"/>
    </xf>
    <xf numFmtId="0" fontId="2" fillId="0" borderId="47" xfId="9" applyNumberFormat="1" applyFont="1" applyFill="1" applyBorder="1" applyAlignment="1">
      <alignment vertical="center"/>
    </xf>
    <xf numFmtId="0" fontId="2" fillId="0" borderId="17" xfId="9" applyFont="1" applyFill="1" applyBorder="1" applyAlignment="1">
      <alignment horizontal="right" vertical="center"/>
    </xf>
    <xf numFmtId="39" fontId="2" fillId="0" borderId="49" xfId="9" applyNumberFormat="1" applyFont="1" applyFill="1" applyBorder="1" applyAlignment="1">
      <alignment vertical="center"/>
    </xf>
    <xf numFmtId="0" fontId="2" fillId="0" borderId="50" xfId="9" applyNumberFormat="1" applyFont="1" applyFill="1" applyBorder="1" applyAlignment="1">
      <alignment vertical="center"/>
    </xf>
    <xf numFmtId="0" fontId="2" fillId="0" borderId="50" xfId="9" applyFont="1" applyFill="1" applyBorder="1" applyAlignment="1">
      <alignment horizontal="right" vertical="center"/>
    </xf>
    <xf numFmtId="39" fontId="2" fillId="0" borderId="56" xfId="9" applyNumberFormat="1" applyFont="1" applyFill="1" applyBorder="1" applyAlignment="1">
      <alignment vertical="center"/>
    </xf>
    <xf numFmtId="0" fontId="2" fillId="0" borderId="57" xfId="9" applyNumberFormat="1" applyFont="1" applyFill="1" applyBorder="1" applyAlignment="1">
      <alignment vertical="center"/>
    </xf>
    <xf numFmtId="0" fontId="2" fillId="0" borderId="0" xfId="9" applyFont="1" applyFill="1" applyBorder="1" applyAlignment="1">
      <alignment horizontal="right" vertical="center"/>
    </xf>
    <xf numFmtId="39" fontId="5" fillId="0" borderId="28" xfId="9" applyNumberFormat="1" applyFont="1" applyFill="1" applyBorder="1" applyAlignment="1">
      <alignment vertical="center"/>
    </xf>
    <xf numFmtId="0" fontId="2" fillId="0" borderId="29" xfId="9" applyNumberFormat="1" applyFont="1" applyFill="1" applyBorder="1" applyAlignment="1">
      <alignment vertical="center"/>
    </xf>
    <xf numFmtId="0" fontId="2" fillId="0" borderId="47" xfId="9" applyNumberFormat="1" applyFont="1" applyFill="1" applyBorder="1" applyAlignment="1">
      <alignment horizontal="right" vertical="center"/>
    </xf>
    <xf numFmtId="39" fontId="2" fillId="0" borderId="52" xfId="9" applyNumberFormat="1" applyFont="1" applyFill="1" applyBorder="1" applyAlignment="1">
      <alignment vertical="center"/>
    </xf>
    <xf numFmtId="0" fontId="2" fillId="0" borderId="53" xfId="9" applyNumberFormat="1" applyFont="1" applyFill="1" applyBorder="1" applyAlignment="1">
      <alignment vertical="center"/>
    </xf>
    <xf numFmtId="0" fontId="2" fillId="0" borderId="0" xfId="0" applyFont="1" applyFill="1" applyAlignment="1">
      <alignment vertical="top" wrapText="1"/>
    </xf>
    <xf numFmtId="0" fontId="5"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wrapText="1"/>
    </xf>
    <xf numFmtId="0" fontId="2" fillId="0" borderId="19" xfId="0" applyNumberFormat="1" applyFont="1" applyFill="1" applyBorder="1" applyAlignment="1">
      <alignment vertical="top" wrapText="1"/>
    </xf>
    <xf numFmtId="0" fontId="2" fillId="0" borderId="32" xfId="0" applyNumberFormat="1" applyFont="1" applyFill="1" applyBorder="1" applyAlignment="1">
      <alignment vertical="top" wrapText="1"/>
    </xf>
    <xf numFmtId="0" fontId="15" fillId="0" borderId="21" xfId="0" applyNumberFormat="1" applyFont="1" applyFill="1" applyBorder="1" applyAlignment="1">
      <alignment horizontal="left" vertical="top" wrapText="1"/>
    </xf>
    <xf numFmtId="0" fontId="2" fillId="0" borderId="2" xfId="0" applyFont="1" applyFill="1" applyBorder="1" applyAlignment="1">
      <alignment wrapText="1"/>
    </xf>
    <xf numFmtId="0" fontId="2" fillId="0" borderId="0" xfId="0" applyNumberFormat="1" applyFont="1" applyFill="1" applyBorder="1" applyAlignment="1">
      <alignment vertical="top"/>
    </xf>
    <xf numFmtId="0" fontId="2" fillId="0" borderId="0" xfId="14" applyFont="1" applyFill="1"/>
    <xf numFmtId="0" fontId="2" fillId="15" borderId="29" xfId="14" applyFont="1" applyFill="1" applyBorder="1"/>
    <xf numFmtId="0" fontId="31" fillId="15" borderId="29" xfId="14" applyFont="1" applyFill="1" applyBorder="1" applyAlignment="1">
      <alignment vertical="center" wrapText="1"/>
    </xf>
    <xf numFmtId="0" fontId="5" fillId="15" borderId="29" xfId="14" applyFont="1" applyFill="1" applyBorder="1" applyAlignment="1">
      <alignment wrapText="1"/>
    </xf>
    <xf numFmtId="0" fontId="5" fillId="15" borderId="29" xfId="15" applyFont="1" applyFill="1" applyBorder="1" applyAlignment="1">
      <alignment horizontal="center" textRotation="90"/>
    </xf>
    <xf numFmtId="0" fontId="5" fillId="3" borderId="29" xfId="10" applyFont="1" applyFill="1" applyBorder="1" applyAlignment="1">
      <alignment horizontal="center"/>
    </xf>
    <xf numFmtId="0" fontId="1" fillId="16" borderId="29" xfId="0" applyFont="1" applyFill="1" applyBorder="1"/>
    <xf numFmtId="0" fontId="30" fillId="16" borderId="29" xfId="0" applyFont="1" applyFill="1" applyBorder="1"/>
    <xf numFmtId="1" fontId="2" fillId="0" borderId="0" xfId="14" applyNumberFormat="1" applyFont="1" applyFill="1"/>
    <xf numFmtId="0" fontId="1" fillId="0" borderId="0" xfId="0" applyFont="1" applyFill="1"/>
    <xf numFmtId="169" fontId="1" fillId="12" borderId="0" xfId="0" applyNumberFormat="1" applyFont="1" applyFill="1"/>
    <xf numFmtId="164" fontId="1" fillId="12" borderId="0" xfId="0" applyNumberFormat="1" applyFont="1" applyFill="1"/>
    <xf numFmtId="10" fontId="1" fillId="17" borderId="0" xfId="0" applyNumberFormat="1" applyFont="1" applyFill="1"/>
    <xf numFmtId="169" fontId="1" fillId="18" borderId="0" xfId="0" applyNumberFormat="1" applyFont="1" applyFill="1"/>
    <xf numFmtId="0" fontId="30" fillId="0" borderId="0" xfId="0" applyFont="1" applyFill="1"/>
    <xf numFmtId="167" fontId="1" fillId="17" borderId="0" xfId="2" applyNumberFormat="1" applyFont="1" applyFill="1"/>
    <xf numFmtId="167" fontId="1" fillId="18" borderId="0" xfId="2" applyNumberFormat="1" applyFont="1" applyFill="1"/>
    <xf numFmtId="165" fontId="1" fillId="14" borderId="0" xfId="0" applyNumberFormat="1" applyFont="1" applyFill="1"/>
    <xf numFmtId="169" fontId="1" fillId="19" borderId="0" xfId="0" applyNumberFormat="1" applyFont="1" applyFill="1"/>
    <xf numFmtId="9" fontId="1" fillId="18" borderId="0" xfId="0" applyNumberFormat="1" applyFont="1" applyFill="1"/>
    <xf numFmtId="9" fontId="1" fillId="19" borderId="0" xfId="0" applyNumberFormat="1" applyFont="1" applyFill="1"/>
    <xf numFmtId="0" fontId="2" fillId="16" borderId="29" xfId="14" applyFill="1" applyBorder="1"/>
    <xf numFmtId="0" fontId="5" fillId="16" borderId="29" xfId="14" applyFont="1" applyFill="1" applyBorder="1"/>
    <xf numFmtId="0" fontId="0" fillId="0" borderId="0" xfId="14" applyFont="1"/>
    <xf numFmtId="165" fontId="2" fillId="12" borderId="0" xfId="16" applyNumberFormat="1" applyFont="1" applyFill="1"/>
    <xf numFmtId="9" fontId="6" fillId="6" borderId="0" xfId="13" applyNumberFormat="1" applyFill="1"/>
    <xf numFmtId="9" fontId="6" fillId="6" borderId="0" xfId="13" applyFill="1"/>
    <xf numFmtId="9" fontId="1" fillId="0" borderId="0" xfId="6" applyFont="1" applyFill="1"/>
    <xf numFmtId="0" fontId="32" fillId="0" borderId="0" xfId="0" applyFont="1" applyFill="1"/>
    <xf numFmtId="0" fontId="2" fillId="0" borderId="0" xfId="14"/>
    <xf numFmtId="165" fontId="2" fillId="5" borderId="0" xfId="14" applyNumberFormat="1" applyFill="1"/>
    <xf numFmtId="170" fontId="2" fillId="6" borderId="0" xfId="6" applyNumberFormat="1" applyFont="1" applyFill="1"/>
    <xf numFmtId="0" fontId="2" fillId="0" borderId="0" xfId="14" applyFont="1"/>
    <xf numFmtId="165" fontId="2" fillId="0" borderId="0" xfId="14" applyNumberFormat="1"/>
    <xf numFmtId="167" fontId="6" fillId="9" borderId="0" xfId="9" applyNumberFormat="1" applyFont="1" applyFill="1" applyBorder="1" applyAlignment="1">
      <alignment vertical="center"/>
    </xf>
    <xf numFmtId="0" fontId="34" fillId="9" borderId="0" xfId="17" applyFont="1" applyFill="1"/>
    <xf numFmtId="167" fontId="2" fillId="9" borderId="0" xfId="17" applyNumberFormat="1" applyFont="1" applyFill="1"/>
    <xf numFmtId="167" fontId="29" fillId="9" borderId="70" xfId="2" applyNumberFormat="1" applyFont="1" applyFill="1" applyBorder="1" applyAlignment="1"/>
    <xf numFmtId="167" fontId="29" fillId="9" borderId="0" xfId="17" applyNumberFormat="1" applyFont="1" applyFill="1"/>
    <xf numFmtId="9" fontId="34" fillId="14" borderId="35" xfId="6" applyFont="1" applyFill="1" applyBorder="1"/>
    <xf numFmtId="9" fontId="34" fillId="14" borderId="38" xfId="6" applyFont="1" applyFill="1" applyBorder="1"/>
    <xf numFmtId="9" fontId="34" fillId="14" borderId="44" xfId="6" applyFont="1" applyFill="1" applyBorder="1"/>
    <xf numFmtId="0" fontId="17" fillId="2" borderId="23" xfId="0" applyFont="1" applyFill="1" applyBorder="1" applyAlignment="1">
      <alignment wrapText="1"/>
    </xf>
    <xf numFmtId="0" fontId="2" fillId="2" borderId="23" xfId="0" applyFont="1" applyFill="1" applyBorder="1"/>
    <xf numFmtId="0" fontId="2" fillId="2" borderId="31" xfId="0" applyFont="1" applyFill="1" applyBorder="1"/>
    <xf numFmtId="0" fontId="5" fillId="2" borderId="0" xfId="8" applyFont="1" applyFill="1" applyAlignment="1" applyProtection="1">
      <alignment wrapText="1"/>
    </xf>
    <xf numFmtId="0" fontId="5" fillId="2" borderId="0" xfId="8" quotePrefix="1" applyFont="1" applyFill="1" applyAlignment="1" applyProtection="1">
      <alignment wrapText="1"/>
    </xf>
    <xf numFmtId="0" fontId="12" fillId="0" borderId="0" xfId="8" applyFont="1" applyFill="1" applyBorder="1" applyAlignment="1" applyProtection="1">
      <alignment horizontal="center" vertical="top"/>
    </xf>
    <xf numFmtId="0" fontId="2" fillId="0" borderId="0" xfId="0" applyFont="1" applyAlignment="1"/>
    <xf numFmtId="0" fontId="12" fillId="0" borderId="0" xfId="8" quotePrefix="1" applyFont="1" applyFill="1" applyBorder="1" applyAlignment="1" applyProtection="1">
      <alignment horizontal="center" vertical="top"/>
    </xf>
    <xf numFmtId="0" fontId="2" fillId="0" borderId="0" xfId="0" applyFont="1" applyFill="1" applyAlignment="1"/>
    <xf numFmtId="0" fontId="7" fillId="12" borderId="9" xfId="8" applyFont="1" applyFill="1" applyBorder="1" applyAlignment="1" applyProtection="1">
      <alignment horizontal="left" vertical="center"/>
      <protection locked="0"/>
    </xf>
    <xf numFmtId="0" fontId="7" fillId="12" borderId="10" xfId="8" applyFont="1" applyFill="1" applyBorder="1" applyAlignment="1" applyProtection="1">
      <alignment horizontal="left" vertical="center"/>
      <protection locked="0"/>
    </xf>
    <xf numFmtId="0" fontId="7" fillId="12" borderId="11" xfId="8" applyFont="1" applyFill="1" applyBorder="1" applyAlignment="1" applyProtection="1">
      <alignment horizontal="left" vertical="center"/>
      <protection locked="0"/>
    </xf>
    <xf numFmtId="0" fontId="7" fillId="12" borderId="13" xfId="8" applyFont="1" applyFill="1" applyBorder="1" applyAlignment="1" applyProtection="1">
      <alignment horizontal="left" vertical="center"/>
      <protection locked="0"/>
    </xf>
    <xf numFmtId="0" fontId="7" fillId="12" borderId="14" xfId="8" applyFont="1" applyFill="1" applyBorder="1" applyAlignment="1" applyProtection="1">
      <alignment horizontal="left" vertical="center"/>
      <protection locked="0"/>
    </xf>
    <xf numFmtId="0" fontId="7" fillId="12" borderId="15" xfId="8" applyFont="1" applyFill="1" applyBorder="1" applyAlignment="1" applyProtection="1">
      <alignment horizontal="left" vertical="center"/>
      <protection locked="0"/>
    </xf>
    <xf numFmtId="0" fontId="5" fillId="2" borderId="0" xfId="8" applyFont="1" applyFill="1" applyAlignment="1" applyProtection="1">
      <alignment wrapText="1"/>
    </xf>
    <xf numFmtId="0" fontId="5" fillId="2" borderId="0" xfId="8" quotePrefix="1" applyFont="1" applyFill="1" applyAlignment="1" applyProtection="1">
      <alignment wrapText="1"/>
    </xf>
    <xf numFmtId="0" fontId="0" fillId="0" borderId="0" xfId="0" applyAlignment="1">
      <alignment wrapText="1"/>
    </xf>
    <xf numFmtId="0" fontId="2" fillId="0" borderId="33" xfId="0" applyNumberFormat="1" applyFont="1" applyFill="1" applyBorder="1" applyAlignment="1">
      <alignment horizontal="left" vertical="top" wrapText="1"/>
    </xf>
    <xf numFmtId="0" fontId="2" fillId="0" borderId="19" xfId="0" applyNumberFormat="1" applyFont="1" applyFill="1" applyBorder="1" applyAlignment="1">
      <alignment horizontal="left" vertical="top" wrapText="1"/>
    </xf>
    <xf numFmtId="0" fontId="2" fillId="0" borderId="0" xfId="14" applyFont="1" applyFill="1" applyAlignment="1">
      <alignment wrapText="1"/>
    </xf>
    <xf numFmtId="0" fontId="2" fillId="0" borderId="0" xfId="17" applyAlignment="1">
      <alignment wrapText="1"/>
    </xf>
  </cellXfs>
  <cellStyles count="18">
    <cellStyle name="_x000d__x000a_JournalTemplate=C:\COMFO\CTALK\JOURSTD.TPL_x000d__x000a_LbStateAddress=3 3 0 251 1 89 2 311_x000d__x000a_LbStateJou" xfId="10"/>
    <cellStyle name="_x000d__x000a_JournalTemplate=C:\COMFO\CTALK\JOURSTD.TPL_x000d__x000a_LbStateAddress=3 3 0 251 1 89 2 311_x000d__x000a_LbStateJou_20120516 - TI-berekening 2013 Elektriciteit (concept)" xfId="15"/>
    <cellStyle name="Euro" xfId="1"/>
    <cellStyle name="Komma" xfId="2" builtinId="3"/>
    <cellStyle name="Komma 2" xfId="11"/>
    <cellStyle name="Komma 2 2" xfId="16"/>
    <cellStyle name="Komma_Tarievenmandje - definitief3" xfId="3"/>
    <cellStyle name="Normal_# klanten" xfId="4"/>
    <cellStyle name="Normal_Data_2_wrm1_30" xfId="5"/>
    <cellStyle name="Procent" xfId="6" builtinId="5"/>
    <cellStyle name="Procent 2" xfId="13"/>
    <cellStyle name="Standaard" xfId="0" builtinId="0"/>
    <cellStyle name="Standaard 2" xfId="9"/>
    <cellStyle name="Standaard 2 2" xfId="17"/>
    <cellStyle name="Standaard_20100727 Rekenmodel NE5R v1.9" xfId="7"/>
    <cellStyle name="Standaard_20120516 - TI-berekening 2013 Elektriciteit (concept) opm HK" xfId="14"/>
    <cellStyle name="Standaard_Handboek TSO (260202)" xfId="8"/>
    <cellStyle name="Standaard_Tarievenmand 2002" xfId="12"/>
  </cellStyles>
  <dxfs count="8">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s>
  <tableStyles count="0" defaultTableStyle="TableStyleMedium9" defaultPivotStyle="PivotStyleLight16"/>
  <colors>
    <mruColors>
      <color rgb="FFCCFFFF"/>
      <color rgb="FFFFFF99"/>
      <color rgb="FFCCFFCC"/>
      <color rgb="FF000080"/>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1821656</xdr:colOff>
      <xdr:row>6</xdr:row>
      <xdr:rowOff>226219</xdr:rowOff>
    </xdr:from>
    <xdr:to>
      <xdr:col>8</xdr:col>
      <xdr:colOff>866775</xdr:colOff>
      <xdr:row>10</xdr:row>
      <xdr:rowOff>330994</xdr:rowOff>
    </xdr:to>
    <xdr:pic>
      <xdr:nvPicPr>
        <xdr:cNvPr id="2" name="Afbeelding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2512219"/>
          <a:ext cx="2664619" cy="1628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sheetDataSet>
      <sheetData sheetId="0" refreshError="1"/>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1:V45"/>
  <sheetViews>
    <sheetView showGridLines="0" zoomScale="70" zoomScaleNormal="70" zoomScaleSheetLayoutView="40" workbookViewId="0"/>
  </sheetViews>
  <sheetFormatPr defaultRowHeight="12.75" x14ac:dyDescent="0.2"/>
  <cols>
    <col min="1" max="1" width="10.85546875" style="206" customWidth="1"/>
    <col min="2" max="2" width="61" style="206" bestFit="1" customWidth="1"/>
    <col min="3" max="17" width="10.85546875" style="206" customWidth="1"/>
    <col min="18" max="16384" width="9.140625" style="206"/>
  </cols>
  <sheetData>
    <row r="11" spans="1:22" ht="60" x14ac:dyDescent="0.2">
      <c r="A11" s="307" t="s">
        <v>10</v>
      </c>
      <c r="B11" s="308"/>
      <c r="C11" s="308"/>
      <c r="D11" s="308"/>
      <c r="E11" s="308"/>
      <c r="F11" s="308"/>
      <c r="G11" s="308"/>
      <c r="H11" s="308"/>
      <c r="I11" s="308"/>
      <c r="J11" s="308"/>
      <c r="K11" s="308"/>
      <c r="L11" s="308"/>
      <c r="M11" s="308"/>
      <c r="N11" s="308"/>
      <c r="O11" s="308"/>
      <c r="P11" s="308"/>
      <c r="Q11" s="308"/>
      <c r="R11" s="308"/>
      <c r="S11" s="308"/>
      <c r="T11" s="308"/>
      <c r="U11" s="308"/>
      <c r="V11" s="308"/>
    </row>
    <row r="13" spans="1:22" ht="60" x14ac:dyDescent="0.2">
      <c r="A13" s="307" t="s">
        <v>18</v>
      </c>
      <c r="B13" s="308"/>
      <c r="C13" s="308"/>
      <c r="D13" s="308"/>
      <c r="E13" s="308"/>
      <c r="F13" s="308"/>
      <c r="G13" s="308"/>
      <c r="H13" s="308"/>
      <c r="I13" s="308"/>
      <c r="J13" s="308"/>
      <c r="K13" s="308"/>
      <c r="L13" s="308"/>
      <c r="M13" s="308"/>
      <c r="N13" s="308"/>
      <c r="O13" s="308"/>
      <c r="P13" s="308"/>
      <c r="Q13" s="308"/>
      <c r="R13" s="308"/>
      <c r="S13" s="308"/>
      <c r="T13" s="308"/>
      <c r="U13" s="308"/>
      <c r="V13" s="308"/>
    </row>
    <row r="15" spans="1:22" ht="60" x14ac:dyDescent="0.2">
      <c r="A15" s="309">
        <v>2016</v>
      </c>
      <c r="B15" s="310"/>
      <c r="C15" s="310"/>
      <c r="D15" s="310"/>
      <c r="E15" s="310"/>
      <c r="F15" s="310"/>
      <c r="G15" s="310"/>
      <c r="H15" s="310"/>
      <c r="I15" s="310"/>
      <c r="J15" s="310"/>
      <c r="K15" s="310"/>
      <c r="L15" s="310"/>
      <c r="M15" s="310"/>
      <c r="N15" s="310"/>
      <c r="O15" s="310"/>
      <c r="P15" s="310"/>
      <c r="Q15" s="310"/>
      <c r="R15" s="310"/>
      <c r="S15" s="310"/>
      <c r="T15" s="310"/>
      <c r="U15" s="310"/>
      <c r="V15" s="310"/>
    </row>
    <row r="16" spans="1:22" ht="32.25" customHeight="1" x14ac:dyDescent="0.2">
      <c r="C16" s="207"/>
      <c r="D16" s="207"/>
      <c r="E16" s="207"/>
      <c r="F16" s="207"/>
      <c r="G16" s="207"/>
      <c r="H16" s="207"/>
      <c r="I16" s="208"/>
    </row>
    <row r="17" spans="1:22" ht="32.25" customHeight="1" x14ac:dyDescent="0.2">
      <c r="C17" s="207"/>
      <c r="D17" s="207"/>
      <c r="E17" s="207"/>
      <c r="F17" s="207"/>
      <c r="G17" s="207"/>
      <c r="H17" s="207"/>
      <c r="I17" s="208"/>
    </row>
    <row r="18" spans="1:22" ht="32.25" customHeight="1" x14ac:dyDescent="0.2">
      <c r="C18" s="207"/>
      <c r="D18" s="207"/>
      <c r="E18" s="207"/>
      <c r="F18" s="207"/>
      <c r="G18" s="207"/>
      <c r="H18" s="207"/>
      <c r="I18" s="208"/>
    </row>
    <row r="19" spans="1:22" ht="32.25" customHeight="1" x14ac:dyDescent="0.2">
      <c r="C19" s="207"/>
      <c r="D19" s="207"/>
      <c r="E19" s="207"/>
      <c r="F19" s="207"/>
      <c r="G19" s="207"/>
      <c r="H19" s="207"/>
      <c r="I19" s="208"/>
    </row>
    <row r="20" spans="1:22" ht="15.75" customHeight="1" x14ac:dyDescent="0.2">
      <c r="C20" s="207"/>
      <c r="D20" s="207"/>
      <c r="E20" s="207"/>
      <c r="F20" s="207"/>
      <c r="G20" s="207"/>
      <c r="H20" s="207"/>
      <c r="I20" s="208"/>
    </row>
    <row r="21" spans="1:22" ht="15.75" customHeight="1" x14ac:dyDescent="0.2">
      <c r="C21" s="207"/>
      <c r="D21" s="207"/>
      <c r="E21" s="207"/>
      <c r="F21" s="207"/>
      <c r="G21" s="207"/>
      <c r="H21" s="207"/>
      <c r="I21" s="208"/>
    </row>
    <row r="22" spans="1:22" ht="15.75" customHeight="1" x14ac:dyDescent="0.2">
      <c r="C22" s="207"/>
      <c r="D22" s="207"/>
      <c r="E22" s="207"/>
      <c r="F22" s="207"/>
      <c r="G22" s="207"/>
      <c r="H22" s="207"/>
      <c r="I22" s="208"/>
    </row>
    <row r="26" spans="1:22" s="209" customFormat="1" x14ac:dyDescent="0.2">
      <c r="A26" s="206"/>
      <c r="B26" s="206"/>
      <c r="C26" s="206"/>
      <c r="D26" s="206"/>
      <c r="E26" s="206"/>
      <c r="F26" s="206"/>
      <c r="G26" s="206"/>
      <c r="H26" s="206"/>
      <c r="I26" s="206"/>
      <c r="J26" s="206"/>
      <c r="K26" s="206"/>
      <c r="L26" s="206"/>
      <c r="M26" s="206"/>
      <c r="N26" s="206"/>
      <c r="O26" s="206"/>
      <c r="P26" s="206"/>
      <c r="Q26" s="206"/>
      <c r="R26" s="206"/>
      <c r="S26" s="206"/>
      <c r="T26" s="206"/>
      <c r="U26" s="206"/>
      <c r="V26" s="206"/>
    </row>
    <row r="27" spans="1:22" s="209" customFormat="1" x14ac:dyDescent="0.2">
      <c r="A27" s="206"/>
      <c r="B27" s="206"/>
      <c r="C27" s="206"/>
      <c r="D27" s="206"/>
      <c r="E27" s="206"/>
      <c r="F27" s="206"/>
      <c r="G27" s="206"/>
      <c r="H27" s="206"/>
      <c r="I27" s="206"/>
      <c r="J27" s="206"/>
      <c r="K27" s="206"/>
      <c r="L27" s="206"/>
      <c r="M27" s="206"/>
      <c r="N27" s="206"/>
      <c r="O27" s="206"/>
      <c r="P27" s="206"/>
      <c r="Q27" s="206"/>
      <c r="R27" s="206"/>
      <c r="S27" s="206"/>
      <c r="T27" s="206"/>
      <c r="U27" s="206"/>
      <c r="V27" s="206"/>
    </row>
    <row r="28" spans="1:22" s="209" customFormat="1" x14ac:dyDescent="0.2">
      <c r="A28" s="206"/>
      <c r="B28" s="206"/>
      <c r="C28" s="206"/>
      <c r="D28" s="206"/>
      <c r="E28" s="206"/>
      <c r="F28" s="206"/>
      <c r="G28" s="206"/>
      <c r="H28" s="206"/>
      <c r="I28" s="206"/>
      <c r="J28" s="206"/>
      <c r="K28" s="206"/>
      <c r="L28" s="206"/>
      <c r="M28" s="206"/>
      <c r="N28" s="206"/>
      <c r="O28" s="206"/>
      <c r="P28" s="206"/>
      <c r="Q28" s="206"/>
      <c r="R28" s="206"/>
      <c r="S28" s="206"/>
      <c r="T28" s="206"/>
      <c r="U28" s="206"/>
      <c r="V28" s="206"/>
    </row>
    <row r="29" spans="1:22" s="209" customFormat="1" x14ac:dyDescent="0.2">
      <c r="A29" s="206"/>
      <c r="B29" s="206"/>
      <c r="C29" s="206"/>
      <c r="D29" s="206"/>
      <c r="E29" s="206"/>
      <c r="F29" s="206"/>
      <c r="G29" s="206"/>
      <c r="H29" s="206"/>
      <c r="I29" s="206"/>
      <c r="J29" s="206"/>
      <c r="K29" s="206"/>
      <c r="L29" s="206"/>
      <c r="M29" s="206"/>
      <c r="N29" s="206"/>
      <c r="O29" s="206"/>
      <c r="P29" s="206"/>
      <c r="Q29" s="206"/>
      <c r="R29" s="206"/>
      <c r="S29" s="206"/>
      <c r="T29" s="206"/>
      <c r="U29" s="206"/>
      <c r="V29" s="206"/>
    </row>
    <row r="30" spans="1:22" s="209" customFormat="1" x14ac:dyDescent="0.2">
      <c r="A30" s="206"/>
      <c r="B30" s="206"/>
      <c r="C30" s="206"/>
      <c r="D30" s="206"/>
      <c r="E30" s="206"/>
      <c r="F30" s="206"/>
      <c r="G30" s="206"/>
      <c r="H30" s="206"/>
      <c r="I30" s="206"/>
      <c r="J30" s="206"/>
      <c r="K30" s="206"/>
      <c r="L30" s="206"/>
      <c r="M30" s="206"/>
      <c r="N30" s="206"/>
      <c r="O30" s="206"/>
      <c r="P30" s="206"/>
      <c r="Q30" s="206"/>
      <c r="R30" s="206"/>
      <c r="S30" s="206"/>
      <c r="T30" s="206"/>
      <c r="U30" s="206"/>
      <c r="V30" s="206"/>
    </row>
    <row r="31" spans="1:22" s="209" customFormat="1" x14ac:dyDescent="0.2">
      <c r="A31" s="206"/>
      <c r="B31" s="206"/>
      <c r="C31" s="206"/>
      <c r="D31" s="206"/>
      <c r="E31" s="206"/>
      <c r="F31" s="206"/>
      <c r="G31" s="206"/>
      <c r="H31" s="206"/>
      <c r="I31" s="206"/>
      <c r="J31" s="206"/>
      <c r="K31" s="206"/>
      <c r="L31" s="206"/>
      <c r="M31" s="206"/>
      <c r="N31" s="206"/>
      <c r="O31" s="206"/>
      <c r="P31" s="206"/>
      <c r="Q31" s="206"/>
      <c r="R31" s="206"/>
      <c r="S31" s="206"/>
      <c r="T31" s="206"/>
      <c r="U31" s="206"/>
      <c r="V31" s="206"/>
    </row>
    <row r="32" spans="1:22" s="209" customFormat="1" x14ac:dyDescent="0.2">
      <c r="A32" s="206"/>
      <c r="B32" s="206"/>
      <c r="C32" s="206"/>
      <c r="D32" s="206"/>
      <c r="E32" s="206"/>
      <c r="F32" s="206"/>
      <c r="G32" s="206"/>
      <c r="H32" s="206"/>
      <c r="I32" s="206"/>
      <c r="J32" s="206"/>
      <c r="K32" s="206"/>
      <c r="L32" s="206"/>
      <c r="M32" s="206"/>
      <c r="N32" s="206"/>
      <c r="O32" s="206"/>
      <c r="P32" s="206"/>
      <c r="Q32" s="206"/>
      <c r="R32" s="206"/>
      <c r="S32" s="206"/>
      <c r="T32" s="206"/>
      <c r="U32" s="206"/>
      <c r="V32" s="206"/>
    </row>
    <row r="33" spans="1:22" s="209" customFormat="1" x14ac:dyDescent="0.2">
      <c r="A33" s="210"/>
      <c r="B33" s="210"/>
      <c r="C33" s="210"/>
      <c r="D33" s="210"/>
      <c r="E33" s="210"/>
      <c r="F33" s="210"/>
      <c r="G33" s="210"/>
      <c r="H33" s="210"/>
      <c r="I33" s="210"/>
      <c r="J33" s="210"/>
      <c r="K33" s="210"/>
      <c r="L33" s="210"/>
      <c r="M33" s="210"/>
      <c r="N33" s="210"/>
      <c r="O33" s="210"/>
      <c r="P33" s="210"/>
      <c r="Q33" s="210"/>
      <c r="R33" s="210"/>
      <c r="S33" s="210"/>
      <c r="T33" s="210"/>
      <c r="U33" s="210"/>
      <c r="V33" s="210"/>
    </row>
    <row r="34" spans="1:22" s="209" customFormat="1" x14ac:dyDescent="0.2">
      <c r="A34" s="210"/>
      <c r="B34" s="24" t="s">
        <v>42</v>
      </c>
      <c r="C34" s="210"/>
      <c r="D34" s="210"/>
      <c r="E34" s="210"/>
      <c r="F34" s="210"/>
      <c r="G34" s="210"/>
      <c r="H34" s="210"/>
      <c r="I34" s="210"/>
      <c r="J34" s="210"/>
      <c r="K34" s="210"/>
      <c r="L34" s="210"/>
      <c r="M34" s="210"/>
      <c r="N34" s="210"/>
      <c r="O34" s="210"/>
      <c r="P34" s="210"/>
      <c r="Q34" s="210"/>
      <c r="R34" s="210"/>
      <c r="S34" s="210"/>
      <c r="T34" s="210"/>
      <c r="U34" s="210"/>
      <c r="V34" s="210"/>
    </row>
    <row r="35" spans="1:22" x14ac:dyDescent="0.2">
      <c r="A35" s="210"/>
      <c r="B35" s="25"/>
      <c r="C35" s="210"/>
      <c r="D35" s="211"/>
      <c r="E35" s="212"/>
      <c r="F35" s="212"/>
      <c r="G35" s="213"/>
      <c r="H35" s="213"/>
      <c r="I35" s="213"/>
      <c r="J35" s="210"/>
      <c r="K35" s="210"/>
      <c r="L35" s="210"/>
      <c r="M35" s="210"/>
      <c r="N35" s="210"/>
      <c r="O35" s="210"/>
      <c r="P35" s="210"/>
      <c r="Q35" s="210"/>
      <c r="R35" s="210"/>
      <c r="S35" s="210"/>
      <c r="T35" s="210"/>
      <c r="U35" s="210"/>
      <c r="V35" s="210"/>
    </row>
    <row r="36" spans="1:22" x14ac:dyDescent="0.2">
      <c r="A36" s="210"/>
      <c r="B36" s="214" t="s">
        <v>43</v>
      </c>
      <c r="C36" s="210"/>
      <c r="D36" s="211"/>
      <c r="E36" s="212"/>
      <c r="F36" s="212"/>
      <c r="G36" s="213"/>
      <c r="H36" s="213"/>
      <c r="I36" s="213"/>
      <c r="J36" s="210"/>
      <c r="K36" s="210"/>
      <c r="L36" s="210"/>
      <c r="M36" s="210"/>
      <c r="N36" s="210"/>
      <c r="O36" s="210"/>
      <c r="P36" s="210"/>
      <c r="Q36" s="210"/>
      <c r="R36" s="210"/>
      <c r="S36" s="210"/>
      <c r="T36" s="210"/>
      <c r="U36" s="210"/>
      <c r="V36" s="210"/>
    </row>
    <row r="37" spans="1:22" x14ac:dyDescent="0.2">
      <c r="A37" s="210"/>
      <c r="B37" s="215"/>
      <c r="C37" s="210"/>
      <c r="D37" s="216"/>
      <c r="E37" s="216"/>
      <c r="F37" s="216"/>
      <c r="G37" s="210"/>
      <c r="H37" s="210"/>
      <c r="I37" s="210"/>
      <c r="J37" s="210"/>
      <c r="K37" s="210"/>
      <c r="L37" s="210"/>
      <c r="M37" s="210"/>
      <c r="N37" s="210"/>
      <c r="O37" s="210"/>
      <c r="P37" s="210"/>
      <c r="Q37" s="210"/>
      <c r="R37" s="210"/>
      <c r="S37" s="210"/>
      <c r="T37" s="210"/>
      <c r="U37" s="210"/>
      <c r="V37" s="210"/>
    </row>
    <row r="38" spans="1:22" x14ac:dyDescent="0.2">
      <c r="A38" s="210"/>
      <c r="B38" s="217" t="s">
        <v>44</v>
      </c>
      <c r="C38" s="210"/>
      <c r="D38" s="216"/>
      <c r="E38" s="216"/>
      <c r="F38" s="216"/>
      <c r="G38" s="210"/>
      <c r="H38" s="210"/>
      <c r="I38" s="210"/>
      <c r="J38" s="210"/>
      <c r="K38" s="210"/>
      <c r="L38" s="210"/>
      <c r="M38" s="210"/>
      <c r="N38" s="210"/>
      <c r="O38" s="210"/>
      <c r="P38" s="210"/>
      <c r="Q38" s="210"/>
      <c r="R38" s="210"/>
      <c r="S38" s="210"/>
      <c r="T38" s="210"/>
      <c r="U38" s="210"/>
      <c r="V38" s="210"/>
    </row>
    <row r="39" spans="1:22" x14ac:dyDescent="0.2">
      <c r="A39" s="210"/>
      <c r="B39" s="215"/>
      <c r="C39" s="210"/>
      <c r="D39" s="216"/>
      <c r="E39" s="216"/>
      <c r="F39" s="216"/>
      <c r="G39" s="210"/>
      <c r="H39" s="210"/>
      <c r="I39" s="210"/>
      <c r="J39" s="210"/>
      <c r="K39" s="210"/>
      <c r="L39" s="210"/>
      <c r="M39" s="210"/>
      <c r="N39" s="210"/>
      <c r="O39" s="210"/>
      <c r="P39" s="210"/>
      <c r="Q39" s="210"/>
      <c r="R39" s="210"/>
      <c r="S39" s="210"/>
      <c r="T39" s="210"/>
      <c r="U39" s="210"/>
      <c r="V39" s="210"/>
    </row>
    <row r="40" spans="1:22" x14ac:dyDescent="0.2">
      <c r="A40" s="210"/>
      <c r="B40" s="218" t="s">
        <v>45</v>
      </c>
      <c r="C40" s="210"/>
      <c r="D40" s="216"/>
      <c r="E40" s="216"/>
      <c r="F40" s="216"/>
      <c r="G40" s="210"/>
      <c r="H40" s="210"/>
      <c r="I40" s="210"/>
      <c r="J40" s="210"/>
      <c r="K40" s="210"/>
      <c r="L40" s="210"/>
      <c r="M40" s="210"/>
      <c r="N40" s="210"/>
      <c r="O40" s="210"/>
      <c r="P40" s="210"/>
      <c r="Q40" s="210"/>
      <c r="R40" s="210"/>
      <c r="S40" s="210"/>
      <c r="T40" s="210"/>
      <c r="U40" s="210"/>
      <c r="V40" s="210"/>
    </row>
    <row r="41" spans="1:22" x14ac:dyDescent="0.2">
      <c r="A41" s="210"/>
      <c r="B41" s="25"/>
      <c r="C41" s="210"/>
      <c r="D41" s="216"/>
      <c r="E41" s="216"/>
      <c r="F41" s="216"/>
      <c r="G41" s="210"/>
      <c r="H41" s="210"/>
      <c r="I41" s="210"/>
      <c r="J41" s="210"/>
      <c r="K41" s="210"/>
      <c r="L41" s="210"/>
      <c r="M41" s="210"/>
      <c r="N41" s="210"/>
      <c r="O41" s="210"/>
      <c r="P41" s="210"/>
      <c r="Q41" s="210"/>
      <c r="R41" s="210"/>
      <c r="S41" s="210"/>
      <c r="T41" s="210"/>
      <c r="U41" s="210"/>
      <c r="V41" s="210"/>
    </row>
    <row r="42" spans="1:22" x14ac:dyDescent="0.2">
      <c r="A42" s="210"/>
      <c r="B42" s="219" t="s">
        <v>46</v>
      </c>
      <c r="C42" s="210"/>
      <c r="D42" s="216"/>
      <c r="E42" s="216"/>
      <c r="F42" s="216"/>
      <c r="G42" s="220"/>
      <c r="H42" s="220"/>
      <c r="I42" s="220"/>
      <c r="J42" s="220"/>
      <c r="K42" s="220"/>
      <c r="L42" s="210"/>
      <c r="M42" s="210"/>
      <c r="N42" s="210"/>
      <c r="O42" s="210"/>
      <c r="P42" s="210"/>
      <c r="Q42" s="210"/>
      <c r="R42" s="210"/>
      <c r="S42" s="210"/>
      <c r="T42" s="210"/>
      <c r="U42" s="210"/>
      <c r="V42" s="210"/>
    </row>
    <row r="43" spans="1:22" x14ac:dyDescent="0.2">
      <c r="A43" s="210"/>
      <c r="B43" s="25"/>
      <c r="C43" s="210"/>
      <c r="D43" s="210"/>
      <c r="E43" s="210"/>
      <c r="F43" s="210"/>
      <c r="G43" s="220"/>
      <c r="H43" s="220"/>
      <c r="I43" s="210"/>
      <c r="J43" s="210"/>
      <c r="K43" s="210"/>
      <c r="L43" s="210"/>
      <c r="M43" s="210"/>
      <c r="N43" s="210"/>
      <c r="O43" s="210"/>
      <c r="P43" s="210"/>
      <c r="Q43" s="210"/>
      <c r="R43" s="210"/>
      <c r="S43" s="210"/>
      <c r="T43" s="210"/>
      <c r="U43" s="210"/>
      <c r="V43" s="210"/>
    </row>
    <row r="44" spans="1:22" x14ac:dyDescent="0.2">
      <c r="A44" s="213"/>
      <c r="B44" s="221" t="s">
        <v>104</v>
      </c>
      <c r="C44" s="222"/>
      <c r="D44" s="222"/>
      <c r="E44" s="222"/>
      <c r="F44" s="222"/>
      <c r="G44" s="222"/>
      <c r="H44" s="222"/>
      <c r="I44" s="222"/>
      <c r="J44" s="222"/>
      <c r="K44" s="222"/>
      <c r="L44" s="213"/>
      <c r="M44" s="213"/>
      <c r="N44" s="213"/>
      <c r="O44" s="213"/>
      <c r="P44" s="213"/>
      <c r="Q44" s="213"/>
      <c r="R44" s="213"/>
      <c r="S44" s="213"/>
      <c r="T44" s="213"/>
      <c r="U44" s="213"/>
      <c r="V44" s="213"/>
    </row>
    <row r="45" spans="1:22" x14ac:dyDescent="0.2">
      <c r="A45" s="213"/>
      <c r="B45" s="213"/>
      <c r="C45" s="213"/>
      <c r="D45" s="213"/>
      <c r="E45" s="213"/>
      <c r="F45" s="213"/>
      <c r="G45" s="213"/>
      <c r="H45" s="213"/>
      <c r="I45" s="213"/>
      <c r="J45" s="213"/>
      <c r="K45" s="213"/>
      <c r="L45" s="213"/>
      <c r="M45" s="213"/>
      <c r="N45" s="213"/>
      <c r="O45" s="213"/>
      <c r="P45" s="213"/>
      <c r="Q45" s="213"/>
      <c r="R45" s="213"/>
      <c r="S45" s="213"/>
      <c r="T45" s="213"/>
      <c r="U45" s="213"/>
      <c r="V45" s="213"/>
    </row>
  </sheetData>
  <mergeCells count="3">
    <mergeCell ref="A11:V11"/>
    <mergeCell ref="A13:V13"/>
    <mergeCell ref="A15:V15"/>
  </mergeCells>
  <phoneticPr fontId="13" type="noConversion"/>
  <pageMargins left="0.78740157480314965" right="0.78740157480314965" top="0.98425196850393704" bottom="0.98425196850393704" header="0.51181102362204722" footer="0.51181102362204722"/>
  <pageSetup paperSize="9" scale="46" orientation="landscape"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L28"/>
  <sheetViews>
    <sheetView showGridLines="0" tabSelected="1" zoomScaleNormal="100" zoomScaleSheetLayoutView="40" workbookViewId="0">
      <pane ySplit="1" topLeftCell="A2" activePane="bottomLeft" state="frozen"/>
      <selection activeCell="C59" sqref="C59"/>
      <selection pane="bottomLeft" activeCell="D12" sqref="D12:J14"/>
    </sheetView>
  </sheetViews>
  <sheetFormatPr defaultColWidth="10.28515625" defaultRowHeight="12.75" x14ac:dyDescent="0.2"/>
  <cols>
    <col min="1" max="1" width="2.7109375" style="3" customWidth="1"/>
    <col min="2" max="2" width="2.7109375" style="2" customWidth="1"/>
    <col min="3" max="3" width="21" style="2" customWidth="1"/>
    <col min="4" max="4" width="10.5703125" style="2" customWidth="1"/>
    <col min="5" max="5" width="9.85546875" style="2" customWidth="1"/>
    <col min="6" max="6" width="10.28515625" style="2" customWidth="1"/>
    <col min="7" max="7" width="22.5703125" style="2" customWidth="1"/>
    <col min="8" max="8" width="28" style="2" customWidth="1"/>
    <col min="9" max="9" width="14.42578125" style="2" customWidth="1"/>
    <col min="10" max="10" width="10.28515625" style="2" customWidth="1"/>
    <col min="11" max="11" width="2.7109375" style="2" customWidth="1"/>
    <col min="12" max="12" width="2.7109375" style="6" customWidth="1"/>
    <col min="13" max="16384" width="10.28515625" style="2"/>
  </cols>
  <sheetData>
    <row r="1" spans="1:12" s="1" customFormat="1" ht="20.25" customHeight="1" x14ac:dyDescent="0.2">
      <c r="A1" s="157"/>
      <c r="B1" s="157"/>
      <c r="C1" s="156" t="s">
        <v>17</v>
      </c>
      <c r="D1" s="158"/>
      <c r="E1" s="159"/>
      <c r="F1" s="160"/>
      <c r="G1" s="160"/>
      <c r="H1" s="160"/>
      <c r="I1" s="161"/>
      <c r="J1" s="162"/>
      <c r="K1" s="162"/>
      <c r="L1" s="163"/>
    </row>
    <row r="2" spans="1:12" s="4" customFormat="1" x14ac:dyDescent="0.2">
      <c r="A2" s="164"/>
      <c r="B2" s="165"/>
      <c r="C2" s="165"/>
      <c r="D2" s="165"/>
      <c r="E2" s="165"/>
      <c r="F2" s="165"/>
      <c r="G2" s="165"/>
      <c r="H2" s="165"/>
      <c r="I2" s="165"/>
      <c r="J2" s="165"/>
      <c r="K2" s="165"/>
      <c r="L2" s="166"/>
    </row>
    <row r="3" spans="1:12" x14ac:dyDescent="0.2">
      <c r="A3" s="164"/>
      <c r="B3" s="167"/>
      <c r="C3" s="168" t="s">
        <v>105</v>
      </c>
      <c r="D3" s="169"/>
      <c r="E3" s="169"/>
      <c r="F3" s="170"/>
      <c r="G3" s="170"/>
      <c r="H3" s="170"/>
      <c r="I3" s="170"/>
      <c r="J3" s="171"/>
      <c r="K3" s="165"/>
      <c r="L3" s="166"/>
    </row>
    <row r="4" spans="1:12" x14ac:dyDescent="0.2">
      <c r="A4" s="172"/>
      <c r="B4" s="167"/>
      <c r="C4" s="173"/>
      <c r="D4" s="174"/>
      <c r="E4" s="174"/>
      <c r="F4" s="174"/>
      <c r="G4" s="175" t="s">
        <v>39</v>
      </c>
      <c r="H4" s="205">
        <v>42265</v>
      </c>
      <c r="I4" s="176"/>
      <c r="J4" s="177"/>
      <c r="K4" s="165"/>
      <c r="L4" s="166"/>
    </row>
    <row r="5" spans="1:12" x14ac:dyDescent="0.2">
      <c r="A5" s="163"/>
      <c r="B5" s="167"/>
      <c r="C5" s="173"/>
      <c r="D5" s="174"/>
      <c r="E5" s="174"/>
      <c r="F5" s="174"/>
      <c r="G5" s="174"/>
      <c r="H5" s="198"/>
      <c r="I5" s="176"/>
      <c r="J5" s="177"/>
      <c r="K5" s="165"/>
      <c r="L5" s="166"/>
    </row>
    <row r="6" spans="1:12" x14ac:dyDescent="0.2">
      <c r="A6" s="164"/>
      <c r="B6" s="167"/>
      <c r="C6" s="199"/>
      <c r="D6" s="199"/>
      <c r="E6" s="199"/>
      <c r="F6" s="199"/>
      <c r="G6" s="199"/>
      <c r="H6" s="199"/>
      <c r="I6" s="199"/>
      <c r="J6" s="200"/>
      <c r="K6" s="165"/>
      <c r="L6" s="166"/>
    </row>
    <row r="7" spans="1:12" x14ac:dyDescent="0.2">
      <c r="A7" s="164"/>
      <c r="B7" s="167"/>
      <c r="C7" s="178" t="s">
        <v>9</v>
      </c>
      <c r="D7" s="179"/>
      <c r="E7" s="180"/>
      <c r="F7" s="180"/>
      <c r="G7" s="180"/>
      <c r="H7" s="180"/>
      <c r="I7" s="180"/>
      <c r="J7" s="181"/>
      <c r="K7" s="182"/>
      <c r="L7" s="183"/>
    </row>
    <row r="8" spans="1:12" x14ac:dyDescent="0.2">
      <c r="A8" s="164"/>
      <c r="B8" s="167"/>
      <c r="C8" s="184" t="s">
        <v>0</v>
      </c>
      <c r="D8" s="311" t="s">
        <v>197</v>
      </c>
      <c r="E8" s="312"/>
      <c r="F8" s="312"/>
      <c r="G8" s="312"/>
      <c r="H8" s="312"/>
      <c r="I8" s="312"/>
      <c r="J8" s="313"/>
      <c r="K8" s="182"/>
      <c r="L8" s="183"/>
    </row>
    <row r="9" spans="1:12" x14ac:dyDescent="0.2">
      <c r="A9" s="164"/>
      <c r="B9" s="167"/>
      <c r="C9" s="184" t="s">
        <v>1</v>
      </c>
      <c r="D9" s="311" t="s">
        <v>198</v>
      </c>
      <c r="E9" s="312"/>
      <c r="F9" s="312"/>
      <c r="G9" s="312"/>
      <c r="H9" s="312"/>
      <c r="I9" s="312"/>
      <c r="J9" s="313"/>
      <c r="K9" s="182"/>
      <c r="L9" s="183"/>
    </row>
    <row r="10" spans="1:12" x14ac:dyDescent="0.2">
      <c r="A10" s="164"/>
      <c r="B10" s="167"/>
      <c r="C10" s="184" t="s">
        <v>2</v>
      </c>
      <c r="D10" s="311" t="s">
        <v>199</v>
      </c>
      <c r="E10" s="312"/>
      <c r="F10" s="312"/>
      <c r="G10" s="312"/>
      <c r="H10" s="312"/>
      <c r="I10" s="312"/>
      <c r="J10" s="313"/>
      <c r="K10" s="182"/>
      <c r="L10" s="183"/>
    </row>
    <row r="11" spans="1:12" x14ac:dyDescent="0.2">
      <c r="A11" s="164"/>
      <c r="B11" s="167"/>
      <c r="C11" s="184" t="s">
        <v>3</v>
      </c>
      <c r="D11" s="311" t="s">
        <v>200</v>
      </c>
      <c r="E11" s="312"/>
      <c r="F11" s="312"/>
      <c r="G11" s="312"/>
      <c r="H11" s="312"/>
      <c r="I11" s="312"/>
      <c r="J11" s="313"/>
      <c r="K11" s="182"/>
      <c r="L11" s="183"/>
    </row>
    <row r="12" spans="1:12" x14ac:dyDescent="0.2">
      <c r="A12" s="164"/>
      <c r="B12" s="167"/>
      <c r="C12" s="184" t="s">
        <v>4</v>
      </c>
      <c r="D12" s="311"/>
      <c r="E12" s="312"/>
      <c r="F12" s="312"/>
      <c r="G12" s="312"/>
      <c r="H12" s="312"/>
      <c r="I12" s="312"/>
      <c r="J12" s="313"/>
      <c r="K12" s="182"/>
      <c r="L12" s="183"/>
    </row>
    <row r="13" spans="1:12" x14ac:dyDescent="0.2">
      <c r="A13" s="164"/>
      <c r="B13" s="167"/>
      <c r="C13" s="184" t="s">
        <v>5</v>
      </c>
      <c r="D13" s="311"/>
      <c r="E13" s="312"/>
      <c r="F13" s="312"/>
      <c r="G13" s="312"/>
      <c r="H13" s="312"/>
      <c r="I13" s="312"/>
      <c r="J13" s="313"/>
      <c r="K13" s="182"/>
      <c r="L13" s="183"/>
    </row>
    <row r="14" spans="1:12" x14ac:dyDescent="0.2">
      <c r="A14" s="164"/>
      <c r="B14" s="167"/>
      <c r="C14" s="185" t="s">
        <v>6</v>
      </c>
      <c r="D14" s="314"/>
      <c r="E14" s="315"/>
      <c r="F14" s="315"/>
      <c r="G14" s="315"/>
      <c r="H14" s="315"/>
      <c r="I14" s="315"/>
      <c r="J14" s="316"/>
      <c r="K14" s="182"/>
      <c r="L14" s="183"/>
    </row>
    <row r="15" spans="1:12" x14ac:dyDescent="0.2">
      <c r="A15" s="164"/>
      <c r="B15" s="167"/>
      <c r="C15" s="201"/>
      <c r="D15" s="201"/>
      <c r="E15" s="201"/>
      <c r="F15" s="201"/>
      <c r="G15" s="201"/>
      <c r="H15" s="201"/>
      <c r="I15" s="201"/>
      <c r="J15" s="201"/>
      <c r="K15" s="165"/>
      <c r="L15" s="186"/>
    </row>
    <row r="16" spans="1:12" x14ac:dyDescent="0.2">
      <c r="A16" s="164"/>
      <c r="B16" s="167"/>
      <c r="C16" s="192" t="s">
        <v>4</v>
      </c>
      <c r="D16" s="193" t="s">
        <v>5</v>
      </c>
      <c r="E16" s="189"/>
      <c r="F16" s="189"/>
      <c r="G16" s="189"/>
      <c r="H16" s="189"/>
      <c r="I16" s="189"/>
      <c r="J16" s="190"/>
      <c r="K16" s="165"/>
      <c r="L16" s="186"/>
    </row>
    <row r="17" spans="1:12" x14ac:dyDescent="0.2">
      <c r="A17" s="164"/>
      <c r="B17" s="167"/>
      <c r="C17" s="187" t="s">
        <v>131</v>
      </c>
      <c r="D17" s="188" t="s">
        <v>132</v>
      </c>
      <c r="E17" s="189"/>
      <c r="F17" s="189"/>
      <c r="G17" s="189"/>
      <c r="H17" s="189"/>
      <c r="I17" s="189"/>
      <c r="J17" s="190"/>
      <c r="K17" s="165"/>
      <c r="L17" s="186"/>
    </row>
    <row r="18" spans="1:12" x14ac:dyDescent="0.2">
      <c r="A18" s="164"/>
      <c r="B18" s="167"/>
      <c r="C18" s="202"/>
      <c r="D18" s="203"/>
      <c r="E18" s="189"/>
      <c r="F18" s="189"/>
      <c r="G18" s="189"/>
      <c r="H18" s="189"/>
      <c r="I18" s="189"/>
      <c r="J18" s="190"/>
      <c r="K18" s="165"/>
      <c r="L18" s="186"/>
    </row>
    <row r="19" spans="1:12" x14ac:dyDescent="0.2">
      <c r="A19" s="164"/>
      <c r="B19" s="167"/>
      <c r="C19" s="204"/>
      <c r="D19" s="204"/>
      <c r="E19" s="204"/>
      <c r="F19" s="204"/>
      <c r="G19" s="204"/>
      <c r="H19" s="204"/>
      <c r="I19" s="204"/>
      <c r="J19" s="204"/>
      <c r="K19" s="165"/>
      <c r="L19" s="186"/>
    </row>
    <row r="20" spans="1:12" x14ac:dyDescent="0.2">
      <c r="A20" s="164"/>
      <c r="B20" s="167"/>
      <c r="C20" s="192" t="s">
        <v>55</v>
      </c>
      <c r="D20" s="193"/>
      <c r="E20" s="189"/>
      <c r="F20" s="189"/>
      <c r="G20" s="189"/>
      <c r="H20" s="189"/>
      <c r="I20" s="189"/>
      <c r="J20" s="194"/>
      <c r="K20" s="165"/>
      <c r="L20" s="186"/>
    </row>
    <row r="21" spans="1:12" x14ac:dyDescent="0.2">
      <c r="A21" s="164"/>
      <c r="B21" s="167"/>
      <c r="C21" s="192" t="s">
        <v>7</v>
      </c>
      <c r="D21" s="193"/>
      <c r="E21" s="189"/>
      <c r="F21" s="189"/>
      <c r="G21" s="189"/>
      <c r="H21" s="189"/>
      <c r="I21" s="189"/>
      <c r="J21" s="194"/>
      <c r="K21" s="165"/>
      <c r="L21" s="186"/>
    </row>
    <row r="22" spans="1:12" x14ac:dyDescent="0.2">
      <c r="A22" s="164"/>
      <c r="B22" s="167"/>
      <c r="C22" s="192" t="s">
        <v>8</v>
      </c>
      <c r="D22" s="193"/>
      <c r="E22" s="189"/>
      <c r="F22" s="189"/>
      <c r="G22" s="189"/>
      <c r="H22" s="189"/>
      <c r="I22" s="189"/>
      <c r="J22" s="194"/>
      <c r="K22" s="165"/>
      <c r="L22" s="186"/>
    </row>
    <row r="23" spans="1:12" x14ac:dyDescent="0.2">
      <c r="A23" s="164"/>
      <c r="B23" s="167"/>
      <c r="C23" s="192" t="s">
        <v>56</v>
      </c>
      <c r="D23" s="193"/>
      <c r="E23" s="189"/>
      <c r="F23" s="189"/>
      <c r="G23" s="189"/>
      <c r="H23" s="189"/>
      <c r="I23" s="189"/>
      <c r="J23" s="194"/>
      <c r="K23" s="165"/>
      <c r="L23" s="186"/>
    </row>
    <row r="24" spans="1:12" x14ac:dyDescent="0.2">
      <c r="A24" s="164"/>
      <c r="B24" s="167"/>
      <c r="C24" s="192" t="s">
        <v>57</v>
      </c>
      <c r="D24" s="193"/>
      <c r="E24" s="189"/>
      <c r="F24" s="189"/>
      <c r="G24" s="189"/>
      <c r="H24" s="189"/>
      <c r="I24" s="189"/>
      <c r="J24" s="194"/>
      <c r="K24" s="165"/>
      <c r="L24" s="186"/>
    </row>
    <row r="25" spans="1:12" x14ac:dyDescent="0.2">
      <c r="A25" s="164"/>
      <c r="B25" s="167"/>
      <c r="C25" s="195" t="s">
        <v>58</v>
      </c>
      <c r="D25" s="196"/>
      <c r="E25" s="191"/>
      <c r="F25" s="191"/>
      <c r="G25" s="191"/>
      <c r="H25" s="191"/>
      <c r="I25" s="191"/>
      <c r="J25" s="197"/>
      <c r="K25" s="165"/>
      <c r="L25" s="186"/>
    </row>
    <row r="26" spans="1:12" x14ac:dyDescent="0.2">
      <c r="A26" s="164"/>
      <c r="B26" s="167"/>
      <c r="C26" s="167"/>
      <c r="D26" s="167"/>
      <c r="E26" s="167"/>
      <c r="F26" s="167"/>
      <c r="G26" s="167"/>
      <c r="H26" s="167"/>
      <c r="I26" s="167"/>
      <c r="J26" s="167"/>
      <c r="K26" s="167"/>
      <c r="L26" s="186"/>
    </row>
    <row r="27" spans="1:12" x14ac:dyDescent="0.2">
      <c r="A27" s="164"/>
      <c r="B27" s="186"/>
      <c r="C27" s="186"/>
      <c r="D27" s="186"/>
      <c r="E27" s="186"/>
      <c r="F27" s="186"/>
      <c r="G27" s="186"/>
      <c r="H27" s="186"/>
      <c r="I27" s="186"/>
      <c r="J27" s="186"/>
      <c r="K27" s="186"/>
      <c r="L27" s="186"/>
    </row>
    <row r="28" spans="1:12" x14ac:dyDescent="0.2">
      <c r="L28" s="2"/>
    </row>
  </sheetData>
  <mergeCells count="7">
    <mergeCell ref="D12:J12"/>
    <mergeCell ref="D13:J13"/>
    <mergeCell ref="D14:J14"/>
    <mergeCell ref="D8:J8"/>
    <mergeCell ref="D9:J9"/>
    <mergeCell ref="D10:J10"/>
    <mergeCell ref="D11:J11"/>
  </mergeCells>
  <phoneticPr fontId="13" type="noConversion"/>
  <pageMargins left="0.78740157480314965" right="0.78740157480314965" top="0.98425196850393704" bottom="0.98425196850393704" header="0.51181102362204722" footer="0.51181102362204722"/>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showGridLines="0" zoomScale="80" zoomScaleNormal="80" zoomScaleSheetLayoutView="100" workbookViewId="0">
      <selection activeCell="F94" sqref="F94"/>
    </sheetView>
  </sheetViews>
  <sheetFormatPr defaultRowHeight="30" x14ac:dyDescent="0.2"/>
  <cols>
    <col min="1" max="1" width="3.140625" style="67" customWidth="1"/>
    <col min="2" max="2" width="3.140625" style="68" customWidth="1"/>
    <col min="3" max="3" width="52.28515625" style="74" customWidth="1"/>
    <col min="4" max="6" width="13.28515625" style="74" customWidth="1"/>
    <col min="7" max="7" width="2.85546875" style="74" customWidth="1"/>
    <col min="8" max="8" width="54.28515625" style="74" customWidth="1"/>
    <col min="9" max="11" width="13.28515625" style="74" customWidth="1"/>
    <col min="12" max="12" width="2.85546875" style="74" customWidth="1"/>
    <col min="13" max="13" width="3.140625" style="68" customWidth="1"/>
    <col min="14" max="14" width="3.140625" style="67" customWidth="1"/>
    <col min="15" max="16384" width="9.140625" style="71"/>
  </cols>
  <sheetData>
    <row r="1" spans="1:17" s="66" customFormat="1" x14ac:dyDescent="0.2">
      <c r="A1" s="64"/>
      <c r="B1" s="64"/>
      <c r="C1" s="52" t="s">
        <v>106</v>
      </c>
      <c r="D1" s="35"/>
      <c r="E1" s="36"/>
      <c r="F1" s="36"/>
      <c r="G1" s="36"/>
      <c r="H1" s="35"/>
      <c r="I1" s="35"/>
      <c r="J1" s="36"/>
      <c r="K1" s="36"/>
      <c r="L1" s="64"/>
      <c r="M1" s="64"/>
      <c r="N1" s="64"/>
      <c r="O1" s="65"/>
      <c r="P1" s="65"/>
      <c r="Q1" s="65"/>
    </row>
    <row r="2" spans="1:17" x14ac:dyDescent="0.2">
      <c r="C2" s="69"/>
      <c r="D2" s="69"/>
      <c r="E2" s="69"/>
      <c r="F2" s="69"/>
      <c r="G2" s="69"/>
      <c r="H2" s="69"/>
      <c r="I2" s="69"/>
      <c r="J2" s="69"/>
      <c r="K2" s="69"/>
      <c r="L2" s="69"/>
      <c r="O2" s="70"/>
      <c r="P2" s="70"/>
      <c r="Q2" s="70"/>
    </row>
    <row r="3" spans="1:17" x14ac:dyDescent="0.2">
      <c r="C3" s="72" t="s">
        <v>26</v>
      </c>
      <c r="D3" s="73"/>
      <c r="E3" s="73"/>
      <c r="F3" s="73"/>
      <c r="G3" s="73"/>
      <c r="H3" s="73"/>
      <c r="I3" s="73"/>
      <c r="J3" s="73"/>
      <c r="K3" s="73"/>
      <c r="L3" s="73"/>
    </row>
    <row r="4" spans="1:17" x14ac:dyDescent="0.2">
      <c r="C4" s="31"/>
      <c r="D4" s="31"/>
      <c r="E4" s="31"/>
      <c r="F4" s="31"/>
      <c r="G4" s="31"/>
      <c r="H4" s="31"/>
      <c r="I4" s="31"/>
      <c r="J4" s="31"/>
      <c r="K4" s="31"/>
      <c r="L4" s="31"/>
    </row>
    <row r="5" spans="1:17" x14ac:dyDescent="0.2">
      <c r="C5" s="53" t="s">
        <v>99</v>
      </c>
      <c r="D5" s="54" t="s">
        <v>91</v>
      </c>
      <c r="E5" s="54" t="s">
        <v>60</v>
      </c>
      <c r="F5" s="55" t="s">
        <v>61</v>
      </c>
      <c r="G5" s="31"/>
    </row>
    <row r="6" spans="1:17" x14ac:dyDescent="0.2">
      <c r="C6" s="56" t="s">
        <v>62</v>
      </c>
      <c r="D6" s="57">
        <v>389735.66666666669</v>
      </c>
      <c r="E6" s="58">
        <v>18.007200000000001</v>
      </c>
      <c r="F6" s="59" t="s">
        <v>16</v>
      </c>
      <c r="G6" s="31"/>
      <c r="H6" s="75"/>
    </row>
    <row r="7" spans="1:17" x14ac:dyDescent="0.2">
      <c r="C7" s="60" t="s">
        <v>63</v>
      </c>
      <c r="D7" s="61">
        <v>1325353</v>
      </c>
      <c r="E7" s="62">
        <v>21.447600000000001</v>
      </c>
      <c r="F7" s="63" t="s">
        <v>64</v>
      </c>
      <c r="G7" s="31"/>
    </row>
    <row r="8" spans="1:17" x14ac:dyDescent="0.2">
      <c r="C8" s="31"/>
      <c r="D8" s="31"/>
      <c r="E8" s="31"/>
      <c r="F8" s="31"/>
      <c r="G8" s="31"/>
      <c r="H8" s="31"/>
      <c r="I8" s="31"/>
      <c r="J8" s="31"/>
      <c r="K8" s="31"/>
      <c r="L8" s="31"/>
    </row>
    <row r="9" spans="1:17" x14ac:dyDescent="0.2">
      <c r="C9" s="53" t="s">
        <v>98</v>
      </c>
      <c r="D9" s="54" t="s">
        <v>91</v>
      </c>
      <c r="E9" s="54" t="s">
        <v>60</v>
      </c>
      <c r="F9" s="55" t="s">
        <v>61</v>
      </c>
      <c r="J9" s="31"/>
      <c r="K9" s="31"/>
      <c r="L9" s="31"/>
    </row>
    <row r="10" spans="1:17" x14ac:dyDescent="0.2">
      <c r="C10" s="56" t="s">
        <v>62</v>
      </c>
      <c r="D10" s="57">
        <v>1684.3333333333333</v>
      </c>
      <c r="E10" s="58">
        <v>18.007200000000001</v>
      </c>
      <c r="F10" s="59" t="s">
        <v>16</v>
      </c>
      <c r="J10" s="31"/>
      <c r="K10" s="31"/>
      <c r="L10" s="31"/>
    </row>
    <row r="11" spans="1:17" x14ac:dyDescent="0.2">
      <c r="C11" s="60" t="s">
        <v>63</v>
      </c>
      <c r="D11" s="61">
        <v>110935</v>
      </c>
      <c r="E11" s="62">
        <v>21.447600000000001</v>
      </c>
      <c r="F11" s="63" t="s">
        <v>64</v>
      </c>
      <c r="J11" s="31"/>
      <c r="K11" s="31"/>
      <c r="L11" s="31"/>
    </row>
    <row r="12" spans="1:17" x14ac:dyDescent="0.2">
      <c r="C12" s="31"/>
      <c r="D12" s="31"/>
      <c r="E12" s="31"/>
      <c r="F12" s="31"/>
      <c r="G12" s="31"/>
      <c r="H12" s="31"/>
      <c r="I12" s="31"/>
      <c r="J12" s="31"/>
      <c r="K12" s="31"/>
      <c r="L12" s="31"/>
    </row>
    <row r="13" spans="1:17" x14ac:dyDescent="0.2">
      <c r="C13" s="53" t="s">
        <v>97</v>
      </c>
      <c r="D13" s="54" t="s">
        <v>91</v>
      </c>
      <c r="E13" s="54" t="s">
        <v>60</v>
      </c>
      <c r="F13" s="55" t="s">
        <v>61</v>
      </c>
      <c r="G13" s="31"/>
      <c r="H13" s="76"/>
    </row>
    <row r="14" spans="1:17" x14ac:dyDescent="0.2">
      <c r="C14" s="56" t="s">
        <v>62</v>
      </c>
      <c r="D14" s="57">
        <v>501</v>
      </c>
      <c r="E14" s="58">
        <v>705.13560000000007</v>
      </c>
      <c r="F14" s="59" t="s">
        <v>16</v>
      </c>
      <c r="G14" s="31"/>
    </row>
    <row r="15" spans="1:17" x14ac:dyDescent="0.2">
      <c r="C15" s="77" t="s">
        <v>65</v>
      </c>
      <c r="D15" s="78">
        <v>0</v>
      </c>
      <c r="E15" s="79">
        <v>0</v>
      </c>
      <c r="F15" s="80" t="s">
        <v>64</v>
      </c>
      <c r="G15" s="31"/>
    </row>
    <row r="16" spans="1:17" x14ac:dyDescent="0.2">
      <c r="C16" s="77" t="s">
        <v>66</v>
      </c>
      <c r="D16" s="78">
        <v>0</v>
      </c>
      <c r="E16" s="79">
        <v>0</v>
      </c>
      <c r="F16" s="80" t="s">
        <v>64</v>
      </c>
      <c r="G16" s="31"/>
    </row>
    <row r="17" spans="2:13" x14ac:dyDescent="0.2">
      <c r="B17" s="71"/>
      <c r="C17" s="60" t="s">
        <v>67</v>
      </c>
      <c r="D17" s="61">
        <v>153419.88261245476</v>
      </c>
      <c r="E17" s="62">
        <v>20.166600000000003</v>
      </c>
      <c r="F17" s="63" t="s">
        <v>64</v>
      </c>
      <c r="G17" s="31"/>
      <c r="H17" s="31"/>
      <c r="I17" s="31"/>
      <c r="J17" s="31"/>
      <c r="K17" s="31"/>
      <c r="L17" s="31"/>
      <c r="M17" s="71"/>
    </row>
    <row r="18" spans="2:13" x14ac:dyDescent="0.2">
      <c r="B18" s="71"/>
      <c r="C18" s="31"/>
      <c r="D18" s="31"/>
      <c r="E18" s="31"/>
      <c r="F18" s="31"/>
      <c r="G18" s="31"/>
      <c r="H18" s="31"/>
      <c r="I18" s="31"/>
      <c r="J18" s="31"/>
      <c r="K18" s="31"/>
      <c r="L18" s="31"/>
      <c r="M18" s="71"/>
    </row>
    <row r="19" spans="2:13" x14ac:dyDescent="0.2">
      <c r="B19" s="71"/>
      <c r="C19" s="53" t="s">
        <v>68</v>
      </c>
      <c r="D19" s="54" t="s">
        <v>91</v>
      </c>
      <c r="E19" s="54" t="s">
        <v>60</v>
      </c>
      <c r="F19" s="55" t="s">
        <v>61</v>
      </c>
      <c r="J19" s="31"/>
      <c r="K19" s="31"/>
      <c r="L19" s="31"/>
      <c r="M19" s="71"/>
    </row>
    <row r="20" spans="2:13" x14ac:dyDescent="0.2">
      <c r="B20" s="71"/>
      <c r="C20" s="56" t="s">
        <v>62</v>
      </c>
      <c r="D20" s="57">
        <v>0</v>
      </c>
      <c r="E20" s="58">
        <v>0</v>
      </c>
      <c r="F20" s="59" t="s">
        <v>16</v>
      </c>
      <c r="J20" s="31"/>
      <c r="K20" s="31"/>
      <c r="L20" s="31"/>
      <c r="M20" s="71"/>
    </row>
    <row r="21" spans="2:13" x14ac:dyDescent="0.2">
      <c r="B21" s="71"/>
      <c r="C21" s="81" t="s">
        <v>63</v>
      </c>
      <c r="D21" s="61">
        <v>0</v>
      </c>
      <c r="E21" s="62">
        <v>0</v>
      </c>
      <c r="F21" s="63" t="s">
        <v>64</v>
      </c>
      <c r="J21" s="31"/>
      <c r="K21" s="31"/>
      <c r="L21" s="31"/>
      <c r="M21" s="71"/>
    </row>
    <row r="22" spans="2:13" x14ac:dyDescent="0.2">
      <c r="B22" s="71"/>
      <c r="C22" s="31"/>
      <c r="D22" s="31"/>
      <c r="E22" s="31"/>
      <c r="F22" s="31"/>
      <c r="G22" s="31"/>
      <c r="H22" s="31"/>
      <c r="I22" s="31"/>
      <c r="J22" s="31"/>
      <c r="K22" s="31"/>
      <c r="L22" s="31"/>
      <c r="M22" s="71"/>
    </row>
    <row r="23" spans="2:13" x14ac:dyDescent="0.2">
      <c r="B23" s="71"/>
      <c r="C23" s="72" t="s">
        <v>27</v>
      </c>
      <c r="D23" s="73"/>
      <c r="E23" s="73"/>
      <c r="F23" s="73"/>
      <c r="G23" s="73"/>
      <c r="H23" s="73"/>
      <c r="I23" s="73"/>
      <c r="J23" s="73"/>
      <c r="K23" s="73"/>
      <c r="L23" s="73"/>
      <c r="M23" s="71"/>
    </row>
    <row r="24" spans="2:13" x14ac:dyDescent="0.2">
      <c r="B24" s="71"/>
      <c r="C24" s="31"/>
      <c r="D24" s="31"/>
      <c r="E24" s="31"/>
      <c r="F24" s="31"/>
      <c r="G24" s="31"/>
      <c r="H24" s="31"/>
      <c r="I24" s="31"/>
      <c r="J24" s="31"/>
      <c r="K24" s="31"/>
      <c r="L24" s="31"/>
      <c r="M24" s="71"/>
    </row>
    <row r="25" spans="2:13" x14ac:dyDescent="0.2">
      <c r="B25" s="71"/>
      <c r="C25" s="82" t="s">
        <v>83</v>
      </c>
      <c r="D25" s="83"/>
      <c r="E25" s="84"/>
      <c r="F25" s="85"/>
      <c r="G25" s="31"/>
      <c r="H25" s="82" t="s">
        <v>96</v>
      </c>
      <c r="I25" s="83"/>
      <c r="J25" s="84"/>
      <c r="K25" s="85"/>
      <c r="L25" s="31"/>
      <c r="M25" s="71"/>
    </row>
    <row r="26" spans="2:13" x14ac:dyDescent="0.2">
      <c r="B26" s="71"/>
      <c r="C26" s="31"/>
      <c r="D26" s="31"/>
      <c r="E26" s="31"/>
      <c r="F26" s="31"/>
      <c r="G26" s="31"/>
      <c r="H26" s="31"/>
      <c r="I26" s="31"/>
      <c r="J26" s="31"/>
      <c r="K26" s="31"/>
      <c r="L26" s="31"/>
      <c r="M26" s="71"/>
    </row>
    <row r="27" spans="2:13" x14ac:dyDescent="0.2">
      <c r="B27" s="71"/>
      <c r="C27" s="53" t="s">
        <v>69</v>
      </c>
      <c r="D27" s="54" t="s">
        <v>91</v>
      </c>
      <c r="E27" s="54" t="s">
        <v>60</v>
      </c>
      <c r="F27" s="55" t="s">
        <v>61</v>
      </c>
      <c r="G27" s="31"/>
      <c r="H27" s="53" t="s">
        <v>69</v>
      </c>
      <c r="I27" s="54" t="s">
        <v>91</v>
      </c>
      <c r="J27" s="54" t="s">
        <v>60</v>
      </c>
      <c r="K27" s="55" t="s">
        <v>61</v>
      </c>
      <c r="L27" s="31"/>
      <c r="M27" s="71"/>
    </row>
    <row r="28" spans="2:13" x14ac:dyDescent="0.2">
      <c r="B28" s="71"/>
      <c r="C28" s="86" t="s">
        <v>84</v>
      </c>
      <c r="D28" s="78">
        <v>3346.2714542463054</v>
      </c>
      <c r="E28" s="87">
        <v>650</v>
      </c>
      <c r="F28" s="88" t="s">
        <v>14</v>
      </c>
      <c r="G28" s="31"/>
      <c r="H28" s="86" t="s">
        <v>84</v>
      </c>
      <c r="I28" s="78">
        <v>379622.66666666669</v>
      </c>
      <c r="J28" s="89">
        <v>19.3614</v>
      </c>
      <c r="K28" s="88" t="s">
        <v>14</v>
      </c>
      <c r="L28" s="31"/>
      <c r="M28" s="71"/>
    </row>
    <row r="29" spans="2:13" x14ac:dyDescent="0.2">
      <c r="B29" s="71"/>
      <c r="C29" s="90" t="s">
        <v>85</v>
      </c>
      <c r="D29" s="78">
        <v>41.424476631584099</v>
      </c>
      <c r="E29" s="91">
        <v>1460</v>
      </c>
      <c r="F29" s="92" t="s">
        <v>14</v>
      </c>
      <c r="G29" s="31"/>
      <c r="H29" s="90" t="s">
        <v>85</v>
      </c>
      <c r="I29" s="78">
        <v>2400</v>
      </c>
      <c r="J29" s="93">
        <v>43.480800000000002</v>
      </c>
      <c r="K29" s="92" t="s">
        <v>14</v>
      </c>
      <c r="L29" s="31"/>
      <c r="M29" s="71"/>
    </row>
    <row r="30" spans="2:13" x14ac:dyDescent="0.2">
      <c r="B30" s="71"/>
      <c r="C30" s="90" t="s">
        <v>86</v>
      </c>
      <c r="D30" s="78">
        <v>27.03154706235917</v>
      </c>
      <c r="E30" s="91">
        <v>1460</v>
      </c>
      <c r="F30" s="92" t="s">
        <v>14</v>
      </c>
      <c r="G30" s="31"/>
      <c r="H30" s="90" t="s">
        <v>86</v>
      </c>
      <c r="I30" s="78">
        <v>5758.666666666667</v>
      </c>
      <c r="J30" s="93">
        <v>43.480800000000002</v>
      </c>
      <c r="K30" s="92" t="s">
        <v>14</v>
      </c>
      <c r="L30" s="31"/>
      <c r="M30" s="71"/>
    </row>
    <row r="31" spans="2:13" x14ac:dyDescent="0.2">
      <c r="B31" s="71"/>
      <c r="C31" s="94" t="s">
        <v>87</v>
      </c>
      <c r="D31" s="61">
        <v>17.677565969780012</v>
      </c>
      <c r="E31" s="95">
        <v>1940</v>
      </c>
      <c r="F31" s="96" t="s">
        <v>14</v>
      </c>
      <c r="G31" s="31"/>
      <c r="H31" s="94" t="s">
        <v>87</v>
      </c>
      <c r="I31" s="61">
        <v>1955.6666666666667</v>
      </c>
      <c r="J31" s="97">
        <v>57.791400000000003</v>
      </c>
      <c r="K31" s="96" t="s">
        <v>14</v>
      </c>
      <c r="L31" s="31"/>
      <c r="M31" s="71"/>
    </row>
    <row r="32" spans="2:13" x14ac:dyDescent="0.2">
      <c r="B32" s="71"/>
      <c r="C32" s="31"/>
      <c r="D32" s="31"/>
      <c r="E32" s="31"/>
      <c r="F32" s="31"/>
      <c r="G32" s="31"/>
      <c r="H32" s="31"/>
      <c r="I32" s="31"/>
      <c r="J32" s="31"/>
      <c r="K32" s="31"/>
      <c r="L32" s="31"/>
      <c r="M32" s="71"/>
    </row>
    <row r="33" spans="2:13" x14ac:dyDescent="0.2">
      <c r="B33" s="71"/>
      <c r="C33" s="53" t="s">
        <v>80</v>
      </c>
      <c r="D33" s="54" t="s">
        <v>91</v>
      </c>
      <c r="E33" s="54" t="s">
        <v>60</v>
      </c>
      <c r="F33" s="55" t="s">
        <v>61</v>
      </c>
      <c r="G33" s="31"/>
      <c r="H33" s="53" t="s">
        <v>80</v>
      </c>
      <c r="I33" s="54" t="s">
        <v>91</v>
      </c>
      <c r="J33" s="54" t="s">
        <v>60</v>
      </c>
      <c r="K33" s="55" t="s">
        <v>61</v>
      </c>
      <c r="L33" s="31"/>
      <c r="M33" s="71"/>
    </row>
    <row r="34" spans="2:13" x14ac:dyDescent="0.2">
      <c r="B34" s="71"/>
      <c r="C34" s="86" t="s">
        <v>84</v>
      </c>
      <c r="D34" s="78">
        <v>0</v>
      </c>
      <c r="E34" s="87">
        <v>650</v>
      </c>
      <c r="F34" s="88" t="s">
        <v>14</v>
      </c>
      <c r="G34" s="31"/>
      <c r="H34" s="86" t="s">
        <v>84</v>
      </c>
      <c r="I34" s="78">
        <v>0</v>
      </c>
      <c r="J34" s="89">
        <v>19.3614</v>
      </c>
      <c r="K34" s="88" t="s">
        <v>14</v>
      </c>
      <c r="L34" s="31"/>
      <c r="M34" s="71"/>
    </row>
    <row r="35" spans="2:13" x14ac:dyDescent="0.2">
      <c r="B35" s="71"/>
      <c r="C35" s="90" t="s">
        <v>85</v>
      </c>
      <c r="D35" s="78">
        <v>0</v>
      </c>
      <c r="E35" s="91">
        <v>1460</v>
      </c>
      <c r="F35" s="92" t="s">
        <v>14</v>
      </c>
      <c r="G35" s="31"/>
      <c r="H35" s="90" t="s">
        <v>85</v>
      </c>
      <c r="I35" s="78">
        <v>0</v>
      </c>
      <c r="J35" s="93">
        <v>43.480800000000002</v>
      </c>
      <c r="K35" s="92" t="s">
        <v>14</v>
      </c>
      <c r="L35" s="31"/>
      <c r="M35" s="71"/>
    </row>
    <row r="36" spans="2:13" x14ac:dyDescent="0.2">
      <c r="B36" s="71"/>
      <c r="C36" s="90" t="s">
        <v>86</v>
      </c>
      <c r="D36" s="78">
        <v>0.33333333333333331</v>
      </c>
      <c r="E36" s="91">
        <v>1460</v>
      </c>
      <c r="F36" s="92" t="s">
        <v>14</v>
      </c>
      <c r="G36" s="31"/>
      <c r="H36" s="90" t="s">
        <v>86</v>
      </c>
      <c r="I36" s="78">
        <v>0.66666666666666663</v>
      </c>
      <c r="J36" s="93">
        <v>43.480800000000002</v>
      </c>
      <c r="K36" s="92" t="s">
        <v>14</v>
      </c>
      <c r="L36" s="31"/>
      <c r="M36" s="71"/>
    </row>
    <row r="37" spans="2:13" x14ac:dyDescent="0.2">
      <c r="B37" s="71"/>
      <c r="C37" s="94" t="s">
        <v>87</v>
      </c>
      <c r="D37" s="61">
        <v>0</v>
      </c>
      <c r="E37" s="95">
        <v>1940</v>
      </c>
      <c r="F37" s="96" t="s">
        <v>14</v>
      </c>
      <c r="G37" s="31"/>
      <c r="H37" s="94" t="s">
        <v>87</v>
      </c>
      <c r="I37" s="61">
        <v>0.66666666666666663</v>
      </c>
      <c r="J37" s="97">
        <v>57.791400000000003</v>
      </c>
      <c r="K37" s="96" t="s">
        <v>14</v>
      </c>
      <c r="L37" s="31"/>
      <c r="M37" s="71"/>
    </row>
    <row r="38" spans="2:13" x14ac:dyDescent="0.2">
      <c r="B38" s="71"/>
      <c r="C38" s="31"/>
      <c r="D38" s="31"/>
      <c r="E38" s="31"/>
      <c r="F38" s="31"/>
      <c r="G38" s="31"/>
      <c r="H38" s="31"/>
      <c r="I38" s="31"/>
      <c r="J38" s="31"/>
      <c r="K38" s="31"/>
      <c r="L38" s="31"/>
      <c r="M38" s="71"/>
    </row>
    <row r="39" spans="2:13" x14ac:dyDescent="0.2">
      <c r="B39" s="71"/>
      <c r="C39" s="53" t="s">
        <v>81</v>
      </c>
      <c r="D39" s="54" t="s">
        <v>91</v>
      </c>
      <c r="E39" s="54" t="s">
        <v>60</v>
      </c>
      <c r="F39" s="55" t="s">
        <v>61</v>
      </c>
      <c r="G39" s="31"/>
      <c r="H39" s="53" t="s">
        <v>81</v>
      </c>
      <c r="I39" s="54" t="s">
        <v>91</v>
      </c>
      <c r="J39" s="54" t="s">
        <v>60</v>
      </c>
      <c r="K39" s="55" t="s">
        <v>61</v>
      </c>
      <c r="L39" s="31"/>
      <c r="M39" s="71"/>
    </row>
    <row r="40" spans="2:13" x14ac:dyDescent="0.2">
      <c r="B40" s="71"/>
      <c r="C40" s="98" t="s">
        <v>88</v>
      </c>
      <c r="D40" s="99">
        <v>0</v>
      </c>
      <c r="E40" s="100">
        <v>0</v>
      </c>
      <c r="F40" s="101" t="s">
        <v>14</v>
      </c>
      <c r="G40" s="31"/>
      <c r="H40" s="98" t="s">
        <v>88</v>
      </c>
      <c r="I40" s="99">
        <v>0</v>
      </c>
      <c r="J40" s="102">
        <v>0</v>
      </c>
      <c r="K40" s="101" t="s">
        <v>14</v>
      </c>
      <c r="L40" s="31"/>
      <c r="M40" s="71"/>
    </row>
    <row r="41" spans="2:13" x14ac:dyDescent="0.2">
      <c r="B41" s="71"/>
      <c r="C41" s="31"/>
      <c r="D41" s="31"/>
      <c r="E41" s="31"/>
      <c r="F41" s="31"/>
      <c r="G41" s="31"/>
      <c r="H41" s="31"/>
      <c r="I41" s="31"/>
      <c r="J41" s="31"/>
      <c r="K41" s="31"/>
      <c r="L41" s="31"/>
      <c r="M41" s="71"/>
    </row>
    <row r="42" spans="2:13" x14ac:dyDescent="0.2">
      <c r="B42" s="71"/>
      <c r="C42" s="82" t="s">
        <v>92</v>
      </c>
      <c r="D42" s="83"/>
      <c r="E42" s="84"/>
      <c r="F42" s="85"/>
      <c r="G42" s="31"/>
      <c r="H42" s="82" t="s">
        <v>100</v>
      </c>
      <c r="I42" s="83"/>
      <c r="J42" s="84"/>
      <c r="K42" s="85"/>
      <c r="L42" s="31"/>
      <c r="M42" s="71"/>
    </row>
    <row r="43" spans="2:13" x14ac:dyDescent="0.2">
      <c r="B43" s="71"/>
      <c r="C43" s="31"/>
      <c r="D43" s="31"/>
      <c r="E43" s="31"/>
      <c r="F43" s="31"/>
      <c r="G43" s="31"/>
      <c r="H43" s="31"/>
      <c r="I43" s="31"/>
      <c r="J43" s="31"/>
      <c r="K43" s="31"/>
      <c r="L43" s="31"/>
      <c r="M43" s="71"/>
    </row>
    <row r="44" spans="2:13" x14ac:dyDescent="0.2">
      <c r="B44" s="71"/>
      <c r="C44" s="53" t="s">
        <v>69</v>
      </c>
      <c r="D44" s="54" t="s">
        <v>91</v>
      </c>
      <c r="E44" s="54" t="s">
        <v>60</v>
      </c>
      <c r="F44" s="55" t="s">
        <v>61</v>
      </c>
      <c r="G44" s="31"/>
      <c r="H44" s="53" t="s">
        <v>69</v>
      </c>
      <c r="I44" s="54" t="s">
        <v>91</v>
      </c>
      <c r="J44" s="54" t="s">
        <v>60</v>
      </c>
      <c r="K44" s="55" t="s">
        <v>61</v>
      </c>
      <c r="L44" s="31"/>
      <c r="M44" s="71"/>
    </row>
    <row r="45" spans="2:13" x14ac:dyDescent="0.2">
      <c r="B45" s="71"/>
      <c r="C45" s="56" t="s">
        <v>70</v>
      </c>
      <c r="D45" s="57">
        <v>4.3020963811571811</v>
      </c>
      <c r="E45" s="103">
        <v>2820</v>
      </c>
      <c r="F45" s="59" t="s">
        <v>14</v>
      </c>
      <c r="G45" s="31"/>
      <c r="H45" s="56" t="s">
        <v>70</v>
      </c>
      <c r="I45" s="57">
        <v>778.33333333333337</v>
      </c>
      <c r="J45" s="58">
        <v>72.650999999999996</v>
      </c>
      <c r="K45" s="59" t="s">
        <v>14</v>
      </c>
      <c r="L45" s="31"/>
      <c r="M45" s="71"/>
    </row>
    <row r="46" spans="2:13" x14ac:dyDescent="0.2">
      <c r="B46" s="71"/>
      <c r="C46" s="77" t="s">
        <v>71</v>
      </c>
      <c r="D46" s="78">
        <v>6.6276394328919395</v>
      </c>
      <c r="E46" s="104">
        <v>2820</v>
      </c>
      <c r="F46" s="80" t="s">
        <v>14</v>
      </c>
      <c r="G46" s="31"/>
      <c r="H46" s="77" t="s">
        <v>71</v>
      </c>
      <c r="I46" s="78">
        <v>538</v>
      </c>
      <c r="J46" s="79">
        <v>72.650999999999996</v>
      </c>
      <c r="K46" s="80" t="s">
        <v>14</v>
      </c>
      <c r="L46" s="31"/>
      <c r="M46" s="71"/>
    </row>
    <row r="47" spans="2:13" x14ac:dyDescent="0.2">
      <c r="B47" s="71"/>
      <c r="C47" s="77" t="s">
        <v>72</v>
      </c>
      <c r="D47" s="78">
        <v>1.9843554813666151</v>
      </c>
      <c r="E47" s="104">
        <v>2900</v>
      </c>
      <c r="F47" s="80" t="s">
        <v>14</v>
      </c>
      <c r="G47" s="31"/>
      <c r="H47" s="77" t="s">
        <v>72</v>
      </c>
      <c r="I47" s="78">
        <v>371.33333333333331</v>
      </c>
      <c r="J47" s="79">
        <v>74.773799999999994</v>
      </c>
      <c r="K47" s="80" t="s">
        <v>14</v>
      </c>
      <c r="L47" s="31"/>
      <c r="M47" s="71"/>
    </row>
    <row r="48" spans="2:13" x14ac:dyDescent="0.2">
      <c r="B48" s="71"/>
      <c r="C48" s="77" t="s">
        <v>73</v>
      </c>
      <c r="D48" s="78">
        <v>1</v>
      </c>
      <c r="E48" s="104">
        <v>2930</v>
      </c>
      <c r="F48" s="80" t="s">
        <v>14</v>
      </c>
      <c r="G48" s="31"/>
      <c r="H48" s="77" t="s">
        <v>73</v>
      </c>
      <c r="I48" s="78">
        <v>116.66666666666667</v>
      </c>
      <c r="J48" s="79">
        <v>75.579000000000008</v>
      </c>
      <c r="K48" s="80" t="s">
        <v>14</v>
      </c>
      <c r="L48" s="31"/>
      <c r="M48" s="71"/>
    </row>
    <row r="49" spans="2:13" x14ac:dyDescent="0.2">
      <c r="B49" s="71"/>
      <c r="C49" s="77" t="s">
        <v>74</v>
      </c>
      <c r="D49" s="78">
        <v>0</v>
      </c>
      <c r="E49" s="104">
        <v>2990</v>
      </c>
      <c r="F49" s="80" t="s">
        <v>14</v>
      </c>
      <c r="G49" s="31"/>
      <c r="H49" s="77" t="s">
        <v>74</v>
      </c>
      <c r="I49" s="78">
        <v>75</v>
      </c>
      <c r="J49" s="79">
        <v>77.079599999999999</v>
      </c>
      <c r="K49" s="80" t="s">
        <v>14</v>
      </c>
      <c r="L49" s="31"/>
      <c r="M49" s="71"/>
    </row>
    <row r="50" spans="2:13" x14ac:dyDescent="0.2">
      <c r="B50" s="71"/>
      <c r="C50" s="77" t="s">
        <v>75</v>
      </c>
      <c r="D50" s="78">
        <v>0</v>
      </c>
      <c r="E50" s="104">
        <v>3070</v>
      </c>
      <c r="F50" s="80" t="s">
        <v>14</v>
      </c>
      <c r="G50" s="31"/>
      <c r="H50" s="77" t="s">
        <v>75</v>
      </c>
      <c r="I50" s="78">
        <v>12.333333333333334</v>
      </c>
      <c r="J50" s="79">
        <v>79.129199999999997</v>
      </c>
      <c r="K50" s="80" t="s">
        <v>14</v>
      </c>
      <c r="L50" s="31"/>
      <c r="M50" s="71"/>
    </row>
    <row r="51" spans="2:13" x14ac:dyDescent="0.2">
      <c r="B51" s="71"/>
      <c r="C51" s="77" t="s">
        <v>76</v>
      </c>
      <c r="D51" s="78">
        <v>0</v>
      </c>
      <c r="E51" s="104">
        <v>3440</v>
      </c>
      <c r="F51" s="80" t="s">
        <v>14</v>
      </c>
      <c r="G51" s="31"/>
      <c r="H51" s="77" t="s">
        <v>76</v>
      </c>
      <c r="I51" s="78">
        <v>5</v>
      </c>
      <c r="J51" s="79">
        <v>88.608599999999996</v>
      </c>
      <c r="K51" s="80" t="s">
        <v>14</v>
      </c>
      <c r="L51" s="31"/>
      <c r="M51" s="71"/>
    </row>
    <row r="52" spans="2:13" x14ac:dyDescent="0.2">
      <c r="B52" s="71"/>
      <c r="C52" s="77" t="s">
        <v>77</v>
      </c>
      <c r="D52" s="78">
        <v>0</v>
      </c>
      <c r="E52" s="104">
        <v>3440</v>
      </c>
      <c r="F52" s="80" t="s">
        <v>14</v>
      </c>
      <c r="G52" s="31"/>
      <c r="H52" s="77" t="s">
        <v>77</v>
      </c>
      <c r="I52" s="78">
        <v>1.6666666666666667</v>
      </c>
      <c r="J52" s="79">
        <v>88.608599999999996</v>
      </c>
      <c r="K52" s="80" t="s">
        <v>14</v>
      </c>
      <c r="L52" s="31"/>
      <c r="M52" s="71"/>
    </row>
    <row r="53" spans="2:13" x14ac:dyDescent="0.2">
      <c r="B53" s="71"/>
      <c r="C53" s="77" t="s">
        <v>78</v>
      </c>
      <c r="D53" s="78">
        <v>0</v>
      </c>
      <c r="E53" s="104">
        <v>3440</v>
      </c>
      <c r="F53" s="80" t="s">
        <v>14</v>
      </c>
      <c r="G53" s="31"/>
      <c r="H53" s="77" t="s">
        <v>78</v>
      </c>
      <c r="I53" s="78">
        <v>0.66666666666666663</v>
      </c>
      <c r="J53" s="79">
        <v>88.608599999999996</v>
      </c>
      <c r="K53" s="80" t="s">
        <v>14</v>
      </c>
      <c r="L53" s="31"/>
      <c r="M53" s="71"/>
    </row>
    <row r="54" spans="2:13" x14ac:dyDescent="0.2">
      <c r="B54" s="71"/>
      <c r="C54" s="60" t="s">
        <v>79</v>
      </c>
      <c r="D54" s="61">
        <v>0</v>
      </c>
      <c r="E54" s="105">
        <v>3440</v>
      </c>
      <c r="F54" s="63" t="s">
        <v>14</v>
      </c>
      <c r="G54" s="31"/>
      <c r="H54" s="60" t="s">
        <v>79</v>
      </c>
      <c r="I54" s="61">
        <v>0</v>
      </c>
      <c r="J54" s="62">
        <v>88.608599999999996</v>
      </c>
      <c r="K54" s="63" t="s">
        <v>14</v>
      </c>
      <c r="L54" s="31"/>
      <c r="M54" s="71"/>
    </row>
    <row r="55" spans="2:13" x14ac:dyDescent="0.2">
      <c r="B55" s="71"/>
      <c r="C55" s="31"/>
      <c r="D55" s="31"/>
      <c r="E55" s="31"/>
      <c r="F55" s="31"/>
      <c r="G55" s="31"/>
      <c r="H55" s="31"/>
      <c r="I55" s="31"/>
      <c r="J55" s="31"/>
      <c r="K55" s="31"/>
      <c r="L55" s="31"/>
      <c r="M55" s="71"/>
    </row>
    <row r="56" spans="2:13" x14ac:dyDescent="0.2">
      <c r="B56" s="71"/>
      <c r="C56" s="53" t="s">
        <v>80</v>
      </c>
      <c r="D56" s="54" t="s">
        <v>91</v>
      </c>
      <c r="E56" s="54" t="s">
        <v>60</v>
      </c>
      <c r="F56" s="55" t="s">
        <v>61</v>
      </c>
      <c r="G56" s="31"/>
      <c r="H56" s="53" t="s">
        <v>80</v>
      </c>
      <c r="I56" s="54" t="s">
        <v>91</v>
      </c>
      <c r="J56" s="54" t="s">
        <v>60</v>
      </c>
      <c r="K56" s="55" t="s">
        <v>61</v>
      </c>
      <c r="L56" s="31"/>
      <c r="M56" s="71"/>
    </row>
    <row r="57" spans="2:13" x14ac:dyDescent="0.2">
      <c r="B57" s="71"/>
      <c r="C57" s="56" t="s">
        <v>70</v>
      </c>
      <c r="D57" s="57">
        <v>0</v>
      </c>
      <c r="E57" s="103">
        <v>2820</v>
      </c>
      <c r="F57" s="59" t="s">
        <v>14</v>
      </c>
      <c r="G57" s="31"/>
      <c r="H57" s="56" t="s">
        <v>70</v>
      </c>
      <c r="I57" s="57">
        <v>1.3333333333333333</v>
      </c>
      <c r="J57" s="58">
        <v>72.650999999999996</v>
      </c>
      <c r="K57" s="59" t="s">
        <v>14</v>
      </c>
      <c r="L57" s="31"/>
      <c r="M57" s="71"/>
    </row>
    <row r="58" spans="2:13" x14ac:dyDescent="0.2">
      <c r="B58" s="71"/>
      <c r="C58" s="77" t="s">
        <v>71</v>
      </c>
      <c r="D58" s="78">
        <v>0.33333333333333331</v>
      </c>
      <c r="E58" s="104">
        <v>2820</v>
      </c>
      <c r="F58" s="80" t="s">
        <v>14</v>
      </c>
      <c r="G58" s="31"/>
      <c r="H58" s="77" t="s">
        <v>71</v>
      </c>
      <c r="I58" s="78">
        <v>9.3459420322296811</v>
      </c>
      <c r="J58" s="79">
        <v>72.650999999999996</v>
      </c>
      <c r="K58" s="80" t="s">
        <v>14</v>
      </c>
      <c r="L58" s="31"/>
      <c r="M58" s="71"/>
    </row>
    <row r="59" spans="2:13" x14ac:dyDescent="0.2">
      <c r="B59" s="71"/>
      <c r="C59" s="77" t="s">
        <v>72</v>
      </c>
      <c r="D59" s="78">
        <v>0.33333333333333331</v>
      </c>
      <c r="E59" s="104">
        <v>2900</v>
      </c>
      <c r="F59" s="80" t="s">
        <v>14</v>
      </c>
      <c r="G59" s="31"/>
      <c r="H59" s="77" t="s">
        <v>72</v>
      </c>
      <c r="I59" s="78">
        <v>16.339637682781508</v>
      </c>
      <c r="J59" s="79">
        <v>74.773799999999994</v>
      </c>
      <c r="K59" s="80" t="s">
        <v>14</v>
      </c>
      <c r="L59" s="31"/>
      <c r="M59" s="71"/>
    </row>
    <row r="60" spans="2:13" x14ac:dyDescent="0.2">
      <c r="B60" s="71"/>
      <c r="C60" s="77" t="s">
        <v>73</v>
      </c>
      <c r="D60" s="78">
        <v>0.66666666666666663</v>
      </c>
      <c r="E60" s="104">
        <v>2930</v>
      </c>
      <c r="F60" s="80" t="s">
        <v>14</v>
      </c>
      <c r="G60" s="31"/>
      <c r="H60" s="77" t="s">
        <v>73</v>
      </c>
      <c r="I60" s="78">
        <v>28.050434795585392</v>
      </c>
      <c r="J60" s="79">
        <v>75.579000000000008</v>
      </c>
      <c r="K60" s="80" t="s">
        <v>14</v>
      </c>
      <c r="L60" s="31"/>
      <c r="M60" s="71"/>
    </row>
    <row r="61" spans="2:13" x14ac:dyDescent="0.2">
      <c r="B61" s="71"/>
      <c r="C61" s="77" t="s">
        <v>74</v>
      </c>
      <c r="D61" s="78">
        <v>0</v>
      </c>
      <c r="E61" s="104">
        <v>2990</v>
      </c>
      <c r="F61" s="80" t="s">
        <v>14</v>
      </c>
      <c r="G61" s="31"/>
      <c r="H61" s="77" t="s">
        <v>74</v>
      </c>
      <c r="I61" s="78">
        <v>58.09141306699852</v>
      </c>
      <c r="J61" s="79">
        <v>77.079599999999999</v>
      </c>
      <c r="K61" s="80" t="s">
        <v>14</v>
      </c>
      <c r="L61" s="31"/>
      <c r="M61" s="71"/>
    </row>
    <row r="62" spans="2:13" x14ac:dyDescent="0.2">
      <c r="B62" s="71"/>
      <c r="C62" s="77" t="s">
        <v>75</v>
      </c>
      <c r="D62" s="78">
        <v>0</v>
      </c>
      <c r="E62" s="104">
        <v>3070</v>
      </c>
      <c r="F62" s="80" t="s">
        <v>14</v>
      </c>
      <c r="G62" s="31"/>
      <c r="H62" s="77" t="s">
        <v>75</v>
      </c>
      <c r="I62" s="78">
        <v>70.531920340950819</v>
      </c>
      <c r="J62" s="79">
        <v>79.129199999999997</v>
      </c>
      <c r="K62" s="80" t="s">
        <v>14</v>
      </c>
      <c r="L62" s="31"/>
      <c r="M62" s="71"/>
    </row>
    <row r="63" spans="2:13" x14ac:dyDescent="0.2">
      <c r="B63" s="71"/>
      <c r="C63" s="77" t="s">
        <v>76</v>
      </c>
      <c r="D63" s="78">
        <v>0.66666666666666663</v>
      </c>
      <c r="E63" s="104">
        <v>3440</v>
      </c>
      <c r="F63" s="80" t="s">
        <v>14</v>
      </c>
      <c r="G63" s="31"/>
      <c r="H63" s="77" t="s">
        <v>76</v>
      </c>
      <c r="I63" s="78">
        <v>50.151304386756181</v>
      </c>
      <c r="J63" s="79">
        <v>88.608599999999996</v>
      </c>
      <c r="K63" s="80" t="s">
        <v>14</v>
      </c>
      <c r="L63" s="31"/>
      <c r="M63" s="71"/>
    </row>
    <row r="64" spans="2:13" x14ac:dyDescent="0.2">
      <c r="B64" s="71"/>
      <c r="C64" s="77" t="s">
        <v>77</v>
      </c>
      <c r="D64" s="78">
        <v>0</v>
      </c>
      <c r="E64" s="104">
        <v>3440</v>
      </c>
      <c r="F64" s="80" t="s">
        <v>14</v>
      </c>
      <c r="G64" s="31"/>
      <c r="H64" s="77" t="s">
        <v>77</v>
      </c>
      <c r="I64" s="78">
        <v>30.18282613399705</v>
      </c>
      <c r="J64" s="79">
        <v>88.608599999999996</v>
      </c>
      <c r="K64" s="80" t="s">
        <v>14</v>
      </c>
      <c r="L64" s="31"/>
      <c r="M64" s="71"/>
    </row>
    <row r="65" spans="2:13" x14ac:dyDescent="0.2">
      <c r="B65" s="71"/>
      <c r="C65" s="77" t="s">
        <v>78</v>
      </c>
      <c r="D65" s="78">
        <v>0</v>
      </c>
      <c r="E65" s="104">
        <v>3440</v>
      </c>
      <c r="F65" s="80" t="s">
        <v>14</v>
      </c>
      <c r="G65" s="31"/>
      <c r="H65" s="77" t="s">
        <v>78</v>
      </c>
      <c r="I65" s="78">
        <v>12.682427540287103</v>
      </c>
      <c r="J65" s="79">
        <v>88.608599999999996</v>
      </c>
      <c r="K65" s="80" t="s">
        <v>14</v>
      </c>
      <c r="L65" s="31"/>
      <c r="M65" s="71"/>
    </row>
    <row r="66" spans="2:13" x14ac:dyDescent="0.2">
      <c r="B66" s="71"/>
      <c r="C66" s="60" t="s">
        <v>79</v>
      </c>
      <c r="D66" s="61">
        <v>0</v>
      </c>
      <c r="E66" s="105">
        <v>3440</v>
      </c>
      <c r="F66" s="63" t="s">
        <v>14</v>
      </c>
      <c r="G66" s="31"/>
      <c r="H66" s="60" t="s">
        <v>79</v>
      </c>
      <c r="I66" s="61">
        <v>3.3364855080574203</v>
      </c>
      <c r="J66" s="62">
        <v>88.608599999999996</v>
      </c>
      <c r="K66" s="63" t="s">
        <v>14</v>
      </c>
      <c r="L66" s="31"/>
      <c r="M66" s="71"/>
    </row>
    <row r="67" spans="2:13" x14ac:dyDescent="0.2">
      <c r="B67" s="71"/>
      <c r="C67" s="31"/>
      <c r="D67" s="31"/>
      <c r="E67" s="31"/>
      <c r="F67" s="31"/>
      <c r="G67" s="31"/>
      <c r="H67" s="31"/>
      <c r="I67" s="31"/>
      <c r="J67" s="31"/>
      <c r="K67" s="31"/>
      <c r="L67" s="31"/>
      <c r="M67" s="71"/>
    </row>
    <row r="68" spans="2:13" x14ac:dyDescent="0.2">
      <c r="B68" s="71"/>
      <c r="C68" s="53" t="s">
        <v>81</v>
      </c>
      <c r="D68" s="54" t="s">
        <v>91</v>
      </c>
      <c r="E68" s="54" t="s">
        <v>60</v>
      </c>
      <c r="F68" s="55" t="s">
        <v>61</v>
      </c>
      <c r="G68" s="31"/>
      <c r="H68" s="53" t="s">
        <v>81</v>
      </c>
      <c r="I68" s="54" t="s">
        <v>91</v>
      </c>
      <c r="J68" s="54" t="s">
        <v>60</v>
      </c>
      <c r="K68" s="55" t="s">
        <v>61</v>
      </c>
      <c r="L68" s="31"/>
      <c r="M68" s="71"/>
    </row>
    <row r="69" spans="2:13" x14ac:dyDescent="0.2">
      <c r="B69" s="71"/>
      <c r="C69" s="106" t="s">
        <v>82</v>
      </c>
      <c r="D69" s="99">
        <v>0</v>
      </c>
      <c r="E69" s="100">
        <v>0</v>
      </c>
      <c r="F69" s="107" t="s">
        <v>14</v>
      </c>
      <c r="G69" s="31"/>
      <c r="H69" s="106" t="s">
        <v>82</v>
      </c>
      <c r="I69" s="99">
        <v>0</v>
      </c>
      <c r="J69" s="102">
        <v>0</v>
      </c>
      <c r="K69" s="107" t="s">
        <v>14</v>
      </c>
      <c r="L69" s="31"/>
      <c r="M69" s="71"/>
    </row>
    <row r="70" spans="2:13" x14ac:dyDescent="0.2">
      <c r="B70" s="71"/>
      <c r="C70" s="31"/>
      <c r="D70" s="31"/>
      <c r="E70" s="31"/>
      <c r="F70" s="31"/>
      <c r="G70" s="31"/>
      <c r="H70" s="31"/>
      <c r="I70" s="31"/>
      <c r="J70" s="31"/>
      <c r="K70" s="31"/>
      <c r="L70" s="31"/>
      <c r="M70" s="71"/>
    </row>
    <row r="71" spans="2:13" x14ac:dyDescent="0.2">
      <c r="B71" s="71"/>
      <c r="C71" s="82" t="s">
        <v>93</v>
      </c>
      <c r="D71" s="83"/>
      <c r="E71" s="84"/>
      <c r="F71" s="85"/>
      <c r="G71" s="31"/>
      <c r="H71" s="31"/>
      <c r="I71" s="31"/>
      <c r="J71" s="31"/>
      <c r="K71" s="108"/>
      <c r="L71" s="31"/>
      <c r="M71" s="71"/>
    </row>
    <row r="72" spans="2:13" x14ac:dyDescent="0.2">
      <c r="B72" s="71"/>
      <c r="C72" s="31"/>
      <c r="D72" s="31"/>
      <c r="E72" s="31"/>
      <c r="F72" s="31"/>
      <c r="G72" s="31"/>
      <c r="H72" s="31"/>
      <c r="I72" s="31"/>
      <c r="J72" s="31"/>
      <c r="K72" s="31"/>
      <c r="L72" s="31"/>
      <c r="M72" s="71"/>
    </row>
    <row r="73" spans="2:13" x14ac:dyDescent="0.2">
      <c r="B73" s="71"/>
      <c r="C73" s="53" t="s">
        <v>69</v>
      </c>
      <c r="D73" s="54" t="s">
        <v>91</v>
      </c>
      <c r="E73" s="54" t="s">
        <v>60</v>
      </c>
      <c r="F73" s="55" t="s">
        <v>61</v>
      </c>
      <c r="G73" s="31"/>
      <c r="H73" s="31"/>
      <c r="I73" s="31"/>
      <c r="J73" s="31"/>
      <c r="K73" s="31"/>
      <c r="L73" s="31"/>
      <c r="M73" s="71"/>
    </row>
    <row r="74" spans="2:13" x14ac:dyDescent="0.2">
      <c r="B74" s="71"/>
      <c r="C74" s="86" t="s">
        <v>84</v>
      </c>
      <c r="D74" s="78">
        <v>3372.5588862119498</v>
      </c>
      <c r="E74" s="87">
        <v>23.6</v>
      </c>
      <c r="F74" s="88" t="s">
        <v>25</v>
      </c>
      <c r="G74" s="31"/>
      <c r="H74" s="31"/>
      <c r="I74" s="31"/>
      <c r="J74" s="31"/>
      <c r="K74" s="31"/>
      <c r="L74" s="31"/>
      <c r="M74" s="71"/>
    </row>
    <row r="75" spans="2:13" x14ac:dyDescent="0.2">
      <c r="B75" s="71"/>
      <c r="C75" s="90" t="s">
        <v>85</v>
      </c>
      <c r="D75" s="78">
        <v>502.33315660544514</v>
      </c>
      <c r="E75" s="91">
        <v>23.6</v>
      </c>
      <c r="F75" s="92" t="s">
        <v>25</v>
      </c>
      <c r="G75" s="31"/>
      <c r="H75" s="31"/>
      <c r="I75" s="31"/>
      <c r="J75" s="31"/>
      <c r="K75" s="31"/>
      <c r="L75" s="31"/>
      <c r="M75" s="71"/>
    </row>
    <row r="76" spans="2:13" x14ac:dyDescent="0.2">
      <c r="B76" s="71"/>
      <c r="C76" s="90" t="s">
        <v>86</v>
      </c>
      <c r="D76" s="78">
        <v>396.06910432094793</v>
      </c>
      <c r="E76" s="91">
        <v>23.6</v>
      </c>
      <c r="F76" s="92" t="s">
        <v>25</v>
      </c>
      <c r="G76" s="31"/>
      <c r="H76" s="31"/>
      <c r="I76" s="31"/>
      <c r="J76" s="31"/>
      <c r="K76" s="31"/>
      <c r="L76" s="31"/>
      <c r="M76" s="71"/>
    </row>
    <row r="77" spans="2:13" x14ac:dyDescent="0.2">
      <c r="B77" s="71"/>
      <c r="C77" s="94" t="s">
        <v>87</v>
      </c>
      <c r="D77" s="61">
        <v>322.89908188323778</v>
      </c>
      <c r="E77" s="95">
        <v>23.6</v>
      </c>
      <c r="F77" s="96" t="s">
        <v>25</v>
      </c>
      <c r="G77" s="31"/>
      <c r="H77" s="31"/>
      <c r="I77" s="31"/>
      <c r="J77" s="31"/>
      <c r="K77" s="31"/>
      <c r="L77" s="31"/>
      <c r="M77" s="71"/>
    </row>
    <row r="78" spans="2:13" x14ac:dyDescent="0.2">
      <c r="B78" s="71"/>
      <c r="C78" s="31"/>
      <c r="D78" s="31"/>
      <c r="E78" s="31"/>
      <c r="F78" s="31"/>
      <c r="G78" s="31"/>
      <c r="H78" s="31"/>
      <c r="I78" s="31"/>
      <c r="J78" s="31"/>
      <c r="K78" s="31"/>
      <c r="L78" s="31"/>
      <c r="M78" s="71"/>
    </row>
    <row r="79" spans="2:13" x14ac:dyDescent="0.2">
      <c r="B79" s="71"/>
      <c r="C79" s="53" t="s">
        <v>80</v>
      </c>
      <c r="D79" s="54" t="s">
        <v>91</v>
      </c>
      <c r="E79" s="54" t="s">
        <v>60</v>
      </c>
      <c r="F79" s="55" t="s">
        <v>61</v>
      </c>
      <c r="G79" s="31"/>
      <c r="H79" s="31"/>
      <c r="I79" s="31"/>
      <c r="J79" s="31"/>
      <c r="K79" s="31"/>
      <c r="L79" s="31"/>
      <c r="M79" s="71"/>
    </row>
    <row r="80" spans="2:13" x14ac:dyDescent="0.2">
      <c r="B80" s="71"/>
      <c r="C80" s="86" t="s">
        <v>84</v>
      </c>
      <c r="D80" s="78">
        <v>0</v>
      </c>
      <c r="E80" s="87">
        <v>23.6</v>
      </c>
      <c r="F80" s="88" t="s">
        <v>25</v>
      </c>
      <c r="G80" s="31"/>
      <c r="H80" s="31"/>
      <c r="I80" s="31"/>
      <c r="J80" s="31"/>
      <c r="K80" s="31"/>
      <c r="L80" s="31"/>
      <c r="M80" s="71"/>
    </row>
    <row r="81" spans="2:13" x14ac:dyDescent="0.2">
      <c r="B81" s="71"/>
      <c r="C81" s="90" t="s">
        <v>85</v>
      </c>
      <c r="D81" s="78">
        <v>0</v>
      </c>
      <c r="E81" s="91">
        <v>23.6</v>
      </c>
      <c r="F81" s="92" t="s">
        <v>25</v>
      </c>
      <c r="G81" s="31"/>
      <c r="H81" s="31"/>
      <c r="I81" s="31"/>
      <c r="J81" s="31"/>
      <c r="K81" s="31"/>
      <c r="L81" s="31"/>
      <c r="M81" s="71"/>
    </row>
    <row r="82" spans="2:13" x14ac:dyDescent="0.2">
      <c r="B82" s="71"/>
      <c r="C82" s="90" t="s">
        <v>86</v>
      </c>
      <c r="D82" s="78">
        <v>0</v>
      </c>
      <c r="E82" s="91">
        <v>23.6</v>
      </c>
      <c r="F82" s="92" t="s">
        <v>25</v>
      </c>
      <c r="G82" s="31"/>
      <c r="H82" s="31"/>
      <c r="I82" s="31"/>
      <c r="J82" s="31"/>
      <c r="K82" s="31"/>
      <c r="L82" s="31"/>
      <c r="M82" s="71"/>
    </row>
    <row r="83" spans="2:13" x14ac:dyDescent="0.2">
      <c r="B83" s="71"/>
      <c r="C83" s="94" t="s">
        <v>87</v>
      </c>
      <c r="D83" s="61">
        <v>0</v>
      </c>
      <c r="E83" s="95">
        <v>23.6</v>
      </c>
      <c r="F83" s="96" t="s">
        <v>25</v>
      </c>
      <c r="G83" s="31"/>
      <c r="H83" s="31"/>
      <c r="I83" s="31"/>
      <c r="J83" s="31"/>
      <c r="K83" s="31"/>
      <c r="L83" s="31"/>
      <c r="M83" s="71"/>
    </row>
    <row r="84" spans="2:13" x14ac:dyDescent="0.2">
      <c r="B84" s="71"/>
      <c r="C84" s="31"/>
      <c r="D84" s="31"/>
      <c r="E84" s="31"/>
      <c r="F84" s="31"/>
      <c r="G84" s="31"/>
      <c r="H84" s="31"/>
      <c r="I84" s="31"/>
      <c r="J84" s="31"/>
      <c r="K84" s="31"/>
      <c r="L84" s="31"/>
      <c r="M84" s="71"/>
    </row>
    <row r="85" spans="2:13" x14ac:dyDescent="0.2">
      <c r="B85" s="71"/>
      <c r="C85" s="53" t="s">
        <v>81</v>
      </c>
      <c r="D85" s="54" t="s">
        <v>91</v>
      </c>
      <c r="E85" s="54" t="s">
        <v>60</v>
      </c>
      <c r="F85" s="55" t="s">
        <v>61</v>
      </c>
      <c r="G85" s="31"/>
      <c r="H85" s="31"/>
      <c r="I85" s="31"/>
      <c r="J85" s="31"/>
      <c r="K85" s="31"/>
      <c r="L85" s="31"/>
      <c r="M85" s="71"/>
    </row>
    <row r="86" spans="2:13" x14ac:dyDescent="0.2">
      <c r="B86" s="71"/>
      <c r="C86" s="98" t="s">
        <v>88</v>
      </c>
      <c r="D86" s="99">
        <v>0</v>
      </c>
      <c r="E86" s="109">
        <v>0</v>
      </c>
      <c r="F86" s="101" t="s">
        <v>25</v>
      </c>
      <c r="G86" s="31"/>
      <c r="H86" s="31"/>
      <c r="I86" s="31"/>
      <c r="J86" s="31"/>
      <c r="K86" s="31"/>
      <c r="L86" s="31"/>
      <c r="M86" s="71"/>
    </row>
    <row r="87" spans="2:13" x14ac:dyDescent="0.2">
      <c r="B87" s="71"/>
      <c r="C87" s="31"/>
      <c r="D87" s="31"/>
      <c r="E87" s="31"/>
      <c r="F87" s="31"/>
      <c r="G87" s="31"/>
      <c r="H87" s="31"/>
      <c r="I87" s="31"/>
      <c r="J87" s="31"/>
      <c r="K87" s="31"/>
      <c r="L87" s="31"/>
      <c r="M87" s="71"/>
    </row>
    <row r="88" spans="2:13" x14ac:dyDescent="0.2">
      <c r="B88" s="71"/>
      <c r="C88" s="72" t="s">
        <v>89</v>
      </c>
      <c r="D88" s="73"/>
      <c r="E88" s="73"/>
      <c r="F88" s="73"/>
      <c r="G88" s="73"/>
      <c r="H88" s="73"/>
      <c r="I88" s="73"/>
      <c r="J88" s="73"/>
      <c r="K88" s="73"/>
      <c r="L88" s="73"/>
      <c r="M88" s="71"/>
    </row>
    <row r="89" spans="2:13" x14ac:dyDescent="0.2">
      <c r="B89" s="71"/>
      <c r="C89" s="31"/>
      <c r="D89" s="31"/>
      <c r="E89" s="31"/>
      <c r="F89" s="31"/>
      <c r="G89" s="31"/>
      <c r="H89" s="31"/>
      <c r="I89" s="31"/>
      <c r="J89" s="31"/>
      <c r="K89" s="31"/>
      <c r="L89" s="31"/>
      <c r="M89" s="71"/>
    </row>
    <row r="90" spans="2:13" x14ac:dyDescent="0.2">
      <c r="B90" s="71"/>
      <c r="C90" s="82" t="s">
        <v>49</v>
      </c>
      <c r="D90" s="110"/>
      <c r="E90" s="110"/>
      <c r="F90" s="110"/>
      <c r="G90" s="110"/>
      <c r="H90" s="111"/>
      <c r="I90" s="295" t="s">
        <v>190</v>
      </c>
      <c r="M90" s="71"/>
    </row>
    <row r="91" spans="2:13" x14ac:dyDescent="0.2">
      <c r="B91" s="71"/>
      <c r="C91" s="225" t="s">
        <v>107</v>
      </c>
      <c r="D91" s="112"/>
      <c r="E91" s="57">
        <v>42041744.276660383</v>
      </c>
      <c r="F91" s="228" t="s">
        <v>112</v>
      </c>
      <c r="H91" s="88"/>
      <c r="I91" s="296">
        <f>E91</f>
        <v>42041744.276660383</v>
      </c>
      <c r="M91" s="71"/>
    </row>
    <row r="92" spans="2:13" x14ac:dyDescent="0.2">
      <c r="B92" s="71"/>
      <c r="C92" s="226" t="s">
        <v>108</v>
      </c>
      <c r="D92" s="113"/>
      <c r="E92" s="114">
        <v>7043407.1899999995</v>
      </c>
      <c r="F92" s="229" t="s">
        <v>113</v>
      </c>
      <c r="H92" s="92"/>
      <c r="I92" s="296">
        <f>E92</f>
        <v>7043407.1899999995</v>
      </c>
      <c r="M92" s="71"/>
    </row>
    <row r="93" spans="2:13" x14ac:dyDescent="0.2">
      <c r="B93" s="71"/>
      <c r="C93" s="226" t="s">
        <v>109</v>
      </c>
      <c r="D93" s="113"/>
      <c r="E93" s="115">
        <f>E91-E92</f>
        <v>34998337.086660385</v>
      </c>
      <c r="F93" s="229"/>
      <c r="H93" s="92"/>
      <c r="I93" s="296">
        <f>E93</f>
        <v>34998337.086660385</v>
      </c>
      <c r="M93" s="71"/>
    </row>
    <row r="94" spans="2:13" x14ac:dyDescent="0.2">
      <c r="B94" s="71"/>
      <c r="C94" s="226" t="s">
        <v>110</v>
      </c>
      <c r="D94" s="113"/>
      <c r="E94" s="114">
        <f>'TI-berekening 2016'!I39</f>
        <v>39931408.616108194</v>
      </c>
      <c r="F94" s="229" t="s">
        <v>203</v>
      </c>
      <c r="H94" s="92"/>
      <c r="I94" s="297">
        <f>'TI-berekening 2016'!I72</f>
        <v>41303217.934003145</v>
      </c>
      <c r="M94" s="71"/>
    </row>
    <row r="95" spans="2:13" x14ac:dyDescent="0.2">
      <c r="B95" s="71"/>
      <c r="C95" s="227" t="s">
        <v>111</v>
      </c>
      <c r="D95" s="116"/>
      <c r="E95" s="117">
        <f>E94-E92</f>
        <v>32888001.426108196</v>
      </c>
      <c r="F95" s="223" t="s">
        <v>90</v>
      </c>
      <c r="H95" s="118"/>
      <c r="I95" s="298">
        <f>I94-I92</f>
        <v>34259810.744003147</v>
      </c>
      <c r="M95" s="71"/>
    </row>
    <row r="96" spans="2:13" x14ac:dyDescent="0.2">
      <c r="B96" s="71"/>
      <c r="C96" s="119" t="s">
        <v>53</v>
      </c>
      <c r="D96" s="112"/>
      <c r="E96" s="120">
        <f>((E95/E93)-1)*100%</f>
        <v>-6.0298169462358331E-2</v>
      </c>
      <c r="F96" s="112"/>
      <c r="G96" s="112"/>
      <c r="H96" s="88"/>
      <c r="I96" s="299">
        <f>((I95/I93)-1)*100%</f>
        <v>-2.110175522992852E-2</v>
      </c>
      <c r="M96" s="71"/>
    </row>
    <row r="97" spans="2:13" x14ac:dyDescent="0.2">
      <c r="B97" s="71"/>
      <c r="C97" s="121" t="s">
        <v>47</v>
      </c>
      <c r="D97" s="122"/>
      <c r="E97" s="123">
        <f>((E94/E91)-1)*100%</f>
        <v>-5.0196196586537623E-2</v>
      </c>
      <c r="F97" s="122"/>
      <c r="G97" s="122"/>
      <c r="H97" s="96"/>
      <c r="I97" s="300">
        <f>((I94/I91)-1)*100%</f>
        <v>-1.7566500994756096E-2</v>
      </c>
      <c r="M97" s="71"/>
    </row>
    <row r="98" spans="2:13" x14ac:dyDescent="0.2">
      <c r="B98" s="71"/>
      <c r="C98" s="31"/>
      <c r="D98" s="31"/>
      <c r="E98" s="31"/>
      <c r="F98" s="31"/>
      <c r="G98" s="31"/>
      <c r="H98" s="31"/>
      <c r="I98" s="31"/>
      <c r="J98" s="31"/>
      <c r="K98" s="31"/>
      <c r="L98" s="31"/>
      <c r="M98" s="71"/>
    </row>
    <row r="99" spans="2:13" x14ac:dyDescent="0.2">
      <c r="B99" s="71"/>
      <c r="C99" s="82" t="s">
        <v>50</v>
      </c>
      <c r="D99" s="110"/>
      <c r="E99" s="110"/>
      <c r="F99" s="110"/>
      <c r="G99" s="110"/>
      <c r="H99" s="111"/>
      <c r="M99" s="71"/>
    </row>
    <row r="100" spans="2:13" x14ac:dyDescent="0.2">
      <c r="B100" s="71"/>
      <c r="C100" s="230" t="s">
        <v>114</v>
      </c>
      <c r="D100" s="231"/>
      <c r="E100" s="114">
        <v>10628099.684291949</v>
      </c>
      <c r="F100" s="228" t="s">
        <v>112</v>
      </c>
      <c r="G100" s="124"/>
      <c r="H100" s="125"/>
      <c r="I100" s="296">
        <f>E100</f>
        <v>10628099.684291949</v>
      </c>
      <c r="M100" s="71"/>
    </row>
    <row r="101" spans="2:13" x14ac:dyDescent="0.2">
      <c r="B101" s="71"/>
      <c r="C101" s="232" t="s">
        <v>115</v>
      </c>
      <c r="D101" s="233"/>
      <c r="E101" s="114">
        <f>'TI-berekening 2016'!I38</f>
        <v>11813210.478510426</v>
      </c>
      <c r="F101" s="234" t="s">
        <v>203</v>
      </c>
      <c r="G101" s="122"/>
      <c r="H101" s="96"/>
      <c r="I101" s="297">
        <f>'TI-berekening 2016'!I71</f>
        <v>10441401.160615468</v>
      </c>
      <c r="M101" s="71"/>
    </row>
    <row r="102" spans="2:13" x14ac:dyDescent="0.2">
      <c r="B102" s="71"/>
      <c r="C102" s="126" t="s">
        <v>48</v>
      </c>
      <c r="D102" s="127"/>
      <c r="E102" s="128">
        <f>((E101/E100)-1)*100%</f>
        <v>0.11150730887197446</v>
      </c>
      <c r="F102" s="127"/>
      <c r="G102" s="129"/>
      <c r="H102" s="130"/>
      <c r="I102" s="301">
        <f>((I101/I100)-1)*100%</f>
        <v>-1.7566500994756096E-2</v>
      </c>
      <c r="M102" s="71"/>
    </row>
    <row r="103" spans="2:13" x14ac:dyDescent="0.2">
      <c r="B103" s="71"/>
      <c r="C103" s="31"/>
      <c r="D103" s="31"/>
      <c r="E103" s="31"/>
      <c r="F103" s="31"/>
      <c r="G103" s="31"/>
      <c r="H103" s="31"/>
      <c r="I103" s="31"/>
      <c r="J103" s="31"/>
      <c r="K103" s="31"/>
      <c r="L103" s="31"/>
      <c r="M103" s="71"/>
    </row>
    <row r="104" spans="2:13" x14ac:dyDescent="0.2">
      <c r="B104" s="71"/>
      <c r="C104" s="72" t="s">
        <v>19</v>
      </c>
      <c r="D104" s="131"/>
      <c r="E104" s="131"/>
      <c r="F104" s="131"/>
      <c r="G104" s="131"/>
      <c r="H104" s="131"/>
      <c r="I104" s="131"/>
      <c r="J104" s="132"/>
      <c r="K104" s="131"/>
      <c r="L104" s="131"/>
      <c r="M104" s="71"/>
    </row>
    <row r="105" spans="2:13" x14ac:dyDescent="0.2">
      <c r="B105" s="71"/>
      <c r="C105" s="31"/>
      <c r="D105" s="31"/>
      <c r="E105" s="31"/>
      <c r="F105" s="31"/>
      <c r="G105" s="31"/>
      <c r="H105" s="31"/>
      <c r="I105" s="31"/>
      <c r="J105" s="31"/>
      <c r="K105" s="31"/>
      <c r="L105" s="31"/>
      <c r="M105" s="71"/>
    </row>
    <row r="106" spans="2:13" x14ac:dyDescent="0.2">
      <c r="B106" s="71"/>
      <c r="C106" s="133" t="s">
        <v>116</v>
      </c>
      <c r="D106" s="224"/>
      <c r="E106" s="235" t="s">
        <v>117</v>
      </c>
      <c r="F106" s="134">
        <f>'TI-berekening 2016'!I28</f>
        <v>51744619.094618618</v>
      </c>
      <c r="G106" s="135"/>
      <c r="H106" s="224" t="s">
        <v>203</v>
      </c>
      <c r="I106" s="136"/>
      <c r="M106" s="71"/>
    </row>
    <row r="107" spans="2:13" x14ac:dyDescent="0.2">
      <c r="B107" s="71"/>
      <c r="C107" s="236"/>
      <c r="D107" s="236"/>
      <c r="E107" s="236"/>
      <c r="F107" s="294"/>
      <c r="G107" s="31"/>
      <c r="H107" s="31"/>
      <c r="I107" s="31"/>
      <c r="J107" s="31"/>
      <c r="K107" s="31"/>
      <c r="L107" s="31"/>
      <c r="M107" s="71"/>
    </row>
    <row r="108" spans="2:13" x14ac:dyDescent="0.2">
      <c r="B108" s="71"/>
      <c r="C108" s="237" t="s">
        <v>118</v>
      </c>
      <c r="D108" s="238"/>
      <c r="E108" s="239" t="s">
        <v>117</v>
      </c>
      <c r="F108" s="137">
        <f>SUMPRODUCT(D6:D7,E6:E7)</f>
        <v>35443689.099600002</v>
      </c>
      <c r="G108" s="138"/>
      <c r="H108" s="112"/>
      <c r="I108" s="139"/>
      <c r="J108" s="32"/>
      <c r="K108" s="140"/>
      <c r="M108" s="71"/>
    </row>
    <row r="109" spans="2:13" x14ac:dyDescent="0.2">
      <c r="B109" s="71"/>
      <c r="C109" s="240" t="s">
        <v>119</v>
      </c>
      <c r="D109" s="241"/>
      <c r="E109" s="242" t="s">
        <v>117</v>
      </c>
      <c r="F109" s="141">
        <f>SUMPRODUCT(D10:D11,E10:E11)</f>
        <v>2409619.6332</v>
      </c>
      <c r="G109" s="142"/>
      <c r="H109" s="113"/>
      <c r="I109" s="143"/>
      <c r="J109" s="32"/>
      <c r="K109" s="140"/>
      <c r="M109" s="71"/>
    </row>
    <row r="110" spans="2:13" x14ac:dyDescent="0.2">
      <c r="B110" s="71"/>
      <c r="C110" s="240" t="s">
        <v>120</v>
      </c>
      <c r="D110" s="241"/>
      <c r="E110" s="242" t="s">
        <v>117</v>
      </c>
      <c r="F110" s="141">
        <f>SUMPRODUCT(D14:D17,E14:E17)</f>
        <v>3447230.3402923304</v>
      </c>
      <c r="G110" s="142"/>
      <c r="H110" s="113"/>
      <c r="I110" s="143"/>
      <c r="J110" s="32"/>
      <c r="K110" s="140"/>
      <c r="M110" s="71"/>
    </row>
    <row r="111" spans="2:13" x14ac:dyDescent="0.2">
      <c r="B111" s="71"/>
      <c r="C111" s="243" t="s">
        <v>121</v>
      </c>
      <c r="D111" s="244"/>
      <c r="E111" s="245" t="s">
        <v>117</v>
      </c>
      <c r="F111" s="144">
        <f>SUMPRODUCT(D20:D21,E20:E21)</f>
        <v>0</v>
      </c>
      <c r="G111" s="145"/>
      <c r="H111" s="116"/>
      <c r="I111" s="146"/>
      <c r="J111" s="32"/>
      <c r="K111" s="140"/>
      <c r="M111" s="71"/>
    </row>
    <row r="112" spans="2:13" x14ac:dyDescent="0.2">
      <c r="B112" s="71"/>
      <c r="C112" s="246" t="s">
        <v>95</v>
      </c>
      <c r="D112" s="247"/>
      <c r="E112" s="235" t="s">
        <v>117</v>
      </c>
      <c r="F112" s="147">
        <f>SUM(F108:F111)</f>
        <v>41300539.073092327</v>
      </c>
      <c r="G112" s="135"/>
      <c r="H112" s="135"/>
      <c r="I112" s="136"/>
      <c r="J112" s="32"/>
      <c r="K112" s="140"/>
      <c r="M112" s="71"/>
    </row>
    <row r="113" spans="1:14" x14ac:dyDescent="0.2">
      <c r="C113" s="236"/>
      <c r="D113" s="236"/>
      <c r="E113" s="236"/>
      <c r="F113" s="31"/>
      <c r="G113" s="31"/>
      <c r="H113" s="31"/>
      <c r="I113" s="31"/>
      <c r="J113" s="31"/>
      <c r="K113" s="31"/>
      <c r="L113" s="31"/>
    </row>
    <row r="114" spans="1:14" x14ac:dyDescent="0.2">
      <c r="C114" s="237" t="s">
        <v>122</v>
      </c>
      <c r="D114" s="238"/>
      <c r="E114" s="248" t="s">
        <v>117</v>
      </c>
      <c r="F114" s="137">
        <f>SUMPRODUCT(D28:D31,E28:E31) + SUMPRODUCT(D34:D37,E34:E37) + D40* E40 + SUMPRODUCT(D74:D77,E74:E77) + SUMPRODUCT(D80:D83,E80:E83)+ D86*E86 + SUMPRODUCT(I28:I31,J28:J31) + SUMPRODUCT(I34:I37,J34:J37) + I40*J40</f>
        <v>10236078.367306205</v>
      </c>
      <c r="G114" s="138"/>
      <c r="H114" s="112"/>
      <c r="I114" s="139"/>
      <c r="J114" s="32"/>
      <c r="K114" s="140"/>
    </row>
    <row r="115" spans="1:14" x14ac:dyDescent="0.2">
      <c r="C115" s="249" t="s">
        <v>123</v>
      </c>
      <c r="D115" s="250"/>
      <c r="E115" s="245" t="s">
        <v>117</v>
      </c>
      <c r="F115" s="148">
        <f>SUMPRODUCT(D45:D54,E45:E54) + SUMPRODUCT(D57:D66,E57:E66) + D69*E69 + SUMPRODUCT(I45:I54,J45:J54) + SUMPRODUCT(I57:I66,J57:J66) + I69*J69</f>
        <v>207997.1660811578</v>
      </c>
      <c r="G115" s="149"/>
      <c r="H115" s="122"/>
      <c r="I115" s="150"/>
      <c r="J115" s="32"/>
      <c r="K115" s="140"/>
    </row>
    <row r="116" spans="1:14" x14ac:dyDescent="0.2">
      <c r="C116" s="246" t="s">
        <v>94</v>
      </c>
      <c r="D116" s="247"/>
      <c r="E116" s="235" t="s">
        <v>117</v>
      </c>
      <c r="F116" s="151">
        <f>F114+F115</f>
        <v>10444075.533387363</v>
      </c>
      <c r="G116" s="152"/>
      <c r="H116" s="135"/>
      <c r="I116" s="136"/>
      <c r="J116" s="32"/>
      <c r="K116" s="140"/>
    </row>
    <row r="117" spans="1:14" x14ac:dyDescent="0.2">
      <c r="C117" s="236"/>
      <c r="D117" s="236"/>
      <c r="E117" s="236"/>
      <c r="F117" s="31"/>
      <c r="G117" s="31"/>
      <c r="H117" s="31"/>
      <c r="I117" s="31"/>
      <c r="J117" s="31"/>
      <c r="K117" s="31"/>
      <c r="L117" s="31"/>
    </row>
    <row r="118" spans="1:14" x14ac:dyDescent="0.2">
      <c r="C118" s="133" t="s">
        <v>124</v>
      </c>
      <c r="D118" s="224"/>
      <c r="E118" s="235" t="s">
        <v>117</v>
      </c>
      <c r="F118" s="151">
        <f>SUM(F108:F111,F114:F115)</f>
        <v>51744614.606479689</v>
      </c>
      <c r="G118" s="152"/>
      <c r="H118" s="135"/>
      <c r="I118" s="136"/>
      <c r="J118" s="33"/>
      <c r="K118" s="140"/>
    </row>
    <row r="119" spans="1:14" x14ac:dyDescent="0.2">
      <c r="C119" s="31"/>
      <c r="D119" s="30"/>
      <c r="E119" s="30"/>
      <c r="F119" s="31"/>
      <c r="G119" s="34"/>
      <c r="H119" s="34"/>
      <c r="I119" s="34"/>
      <c r="J119" s="34"/>
      <c r="K119" s="140"/>
    </row>
    <row r="120" spans="1:14" x14ac:dyDescent="0.2">
      <c r="C120" s="49" t="s">
        <v>15</v>
      </c>
      <c r="D120" s="50"/>
      <c r="E120" s="50"/>
      <c r="F120" s="50"/>
      <c r="G120" s="50"/>
      <c r="H120" s="50" t="str">
        <f>IF(F118&gt;F106, "OMZET TARIEVENVOORSTEL VOLDOET NIET", "OMZET TARIEVENVOORSTEL VOLDOET")</f>
        <v>OMZET TARIEVENVOORSTEL VOLDOET</v>
      </c>
      <c r="I120" s="51"/>
    </row>
    <row r="122" spans="1:14" x14ac:dyDescent="0.2">
      <c r="B122" s="67"/>
      <c r="C122" s="67"/>
      <c r="D122" s="67"/>
      <c r="E122" s="67"/>
      <c r="F122" s="67"/>
      <c r="G122" s="67"/>
      <c r="H122" s="67"/>
      <c r="I122" s="67"/>
      <c r="J122" s="67"/>
      <c r="K122" s="67"/>
      <c r="L122" s="67"/>
      <c r="M122" s="67"/>
    </row>
    <row r="123" spans="1:14" s="70" customFormat="1" x14ac:dyDescent="0.2">
      <c r="A123" s="153"/>
      <c r="B123" s="68"/>
      <c r="C123" s="154"/>
      <c r="D123" s="154"/>
      <c r="E123" s="154"/>
      <c r="F123" s="154"/>
      <c r="G123" s="154"/>
      <c r="H123" s="154"/>
      <c r="I123" s="154"/>
      <c r="J123" s="154"/>
      <c r="K123" s="154"/>
      <c r="L123" s="154"/>
      <c r="M123" s="68"/>
      <c r="N123" s="153"/>
    </row>
    <row r="124" spans="1:14" s="70" customFormat="1" x14ac:dyDescent="0.2">
      <c r="A124" s="153"/>
      <c r="B124" s="68"/>
      <c r="C124" s="154"/>
      <c r="D124" s="154"/>
      <c r="E124" s="154"/>
      <c r="F124" s="154"/>
      <c r="G124" s="154"/>
      <c r="H124" s="154"/>
      <c r="I124" s="154"/>
      <c r="J124" s="154"/>
      <c r="K124" s="154"/>
      <c r="L124" s="154"/>
      <c r="M124" s="68"/>
      <c r="N124" s="153"/>
    </row>
    <row r="125" spans="1:14" s="70" customFormat="1" x14ac:dyDescent="0.2">
      <c r="A125" s="153"/>
      <c r="B125" s="68"/>
      <c r="C125" s="154"/>
      <c r="D125" s="154"/>
      <c r="E125" s="154"/>
      <c r="F125" s="154"/>
      <c r="G125" s="154"/>
      <c r="H125" s="154"/>
      <c r="I125" s="154"/>
      <c r="J125" s="154"/>
      <c r="K125" s="154"/>
      <c r="L125" s="154"/>
      <c r="M125" s="68"/>
      <c r="N125" s="153"/>
    </row>
    <row r="126" spans="1:14" s="70" customFormat="1" x14ac:dyDescent="0.2">
      <c r="A126" s="153"/>
      <c r="B126" s="68"/>
      <c r="C126" s="154"/>
      <c r="D126" s="154"/>
      <c r="E126" s="154"/>
      <c r="F126" s="154"/>
      <c r="G126" s="154"/>
      <c r="H126" s="154"/>
      <c r="I126" s="154"/>
      <c r="J126" s="154"/>
      <c r="K126" s="154"/>
      <c r="L126" s="154"/>
      <c r="M126" s="68"/>
      <c r="N126" s="153"/>
    </row>
    <row r="127" spans="1:14" s="70" customFormat="1" x14ac:dyDescent="0.2">
      <c r="A127" s="153"/>
      <c r="B127" s="68"/>
      <c r="C127" s="154"/>
      <c r="D127" s="154"/>
      <c r="E127" s="154"/>
      <c r="F127" s="154"/>
      <c r="G127" s="154"/>
      <c r="H127" s="154"/>
      <c r="I127" s="154"/>
      <c r="J127" s="154"/>
      <c r="K127" s="154"/>
      <c r="L127" s="154"/>
      <c r="M127" s="68"/>
      <c r="N127" s="153"/>
    </row>
    <row r="128" spans="1:14" s="70" customFormat="1" x14ac:dyDescent="0.2">
      <c r="A128" s="153"/>
      <c r="B128" s="68"/>
      <c r="C128" s="154"/>
      <c r="D128" s="154"/>
      <c r="E128" s="154"/>
      <c r="F128" s="154"/>
      <c r="G128" s="154"/>
      <c r="H128" s="154"/>
      <c r="I128" s="154"/>
      <c r="J128" s="154"/>
      <c r="K128" s="154"/>
      <c r="L128" s="154"/>
      <c r="M128" s="68"/>
      <c r="N128" s="153"/>
    </row>
    <row r="129" spans="1:14" s="70" customFormat="1" x14ac:dyDescent="0.2">
      <c r="A129" s="153"/>
      <c r="B129" s="68"/>
      <c r="C129" s="154"/>
      <c r="D129" s="154"/>
      <c r="E129" s="154"/>
      <c r="F129" s="154"/>
      <c r="G129" s="154"/>
      <c r="H129" s="154"/>
      <c r="I129" s="154"/>
      <c r="J129" s="154"/>
      <c r="K129" s="154"/>
      <c r="L129" s="154"/>
      <c r="M129" s="68"/>
      <c r="N129" s="153"/>
    </row>
    <row r="130" spans="1:14" s="70" customFormat="1" x14ac:dyDescent="0.2">
      <c r="A130" s="153"/>
      <c r="B130" s="68"/>
      <c r="C130" s="154"/>
      <c r="D130" s="154"/>
      <c r="E130" s="154"/>
      <c r="F130" s="154"/>
      <c r="G130" s="154"/>
      <c r="H130" s="154"/>
      <c r="I130" s="154"/>
      <c r="J130" s="154"/>
      <c r="K130" s="154"/>
      <c r="L130" s="154"/>
      <c r="M130" s="68"/>
      <c r="N130" s="153"/>
    </row>
    <row r="131" spans="1:14" s="70" customFormat="1" x14ac:dyDescent="0.2">
      <c r="A131" s="153"/>
      <c r="B131" s="68"/>
      <c r="C131" s="154"/>
      <c r="D131" s="154"/>
      <c r="E131" s="154"/>
      <c r="F131" s="154"/>
      <c r="G131" s="154"/>
      <c r="H131" s="154"/>
      <c r="I131" s="154"/>
      <c r="J131" s="154"/>
      <c r="K131" s="154"/>
      <c r="L131" s="154"/>
      <c r="M131" s="68"/>
      <c r="N131" s="153"/>
    </row>
    <row r="132" spans="1:14" s="70" customFormat="1" x14ac:dyDescent="0.2">
      <c r="A132" s="153"/>
      <c r="B132" s="68"/>
      <c r="C132" s="154"/>
      <c r="D132" s="154"/>
      <c r="E132" s="154"/>
      <c r="F132" s="154"/>
      <c r="G132" s="154"/>
      <c r="H132" s="154"/>
      <c r="I132" s="154"/>
      <c r="J132" s="154"/>
      <c r="K132" s="154"/>
      <c r="L132" s="154"/>
      <c r="M132" s="68"/>
      <c r="N132" s="153"/>
    </row>
    <row r="133" spans="1:14" s="70" customFormat="1" x14ac:dyDescent="0.2">
      <c r="A133" s="153"/>
      <c r="B133" s="68"/>
      <c r="C133" s="154"/>
      <c r="D133" s="154"/>
      <c r="E133" s="154"/>
      <c r="F133" s="154"/>
      <c r="G133" s="154"/>
      <c r="H133" s="154"/>
      <c r="I133" s="154"/>
      <c r="J133" s="154"/>
      <c r="K133" s="154"/>
      <c r="L133" s="154"/>
      <c r="M133" s="68"/>
      <c r="N133" s="153"/>
    </row>
    <row r="134" spans="1:14" s="70" customFormat="1" x14ac:dyDescent="0.2">
      <c r="A134" s="153"/>
      <c r="B134" s="68"/>
      <c r="C134" s="154"/>
      <c r="D134" s="154"/>
      <c r="E134" s="154"/>
      <c r="F134" s="154"/>
      <c r="G134" s="154"/>
      <c r="H134" s="154"/>
      <c r="I134" s="154"/>
      <c r="J134" s="154"/>
      <c r="K134" s="154"/>
      <c r="L134" s="154"/>
      <c r="M134" s="68"/>
      <c r="N134" s="153"/>
    </row>
    <row r="135" spans="1:14" s="70" customFormat="1" x14ac:dyDescent="0.2">
      <c r="A135" s="153"/>
      <c r="B135" s="68"/>
      <c r="C135" s="154"/>
      <c r="D135" s="154"/>
      <c r="E135" s="154"/>
      <c r="F135" s="154"/>
      <c r="G135" s="154"/>
      <c r="H135" s="154"/>
      <c r="I135" s="154"/>
      <c r="J135" s="154"/>
      <c r="K135" s="154"/>
      <c r="L135" s="154"/>
      <c r="M135" s="68"/>
      <c r="N135" s="153"/>
    </row>
    <row r="136" spans="1:14" s="70" customFormat="1" x14ac:dyDescent="0.2">
      <c r="A136" s="153"/>
      <c r="B136" s="68"/>
      <c r="C136" s="154"/>
      <c r="D136" s="154"/>
      <c r="E136" s="154"/>
      <c r="F136" s="154"/>
      <c r="G136" s="154"/>
      <c r="H136" s="154"/>
      <c r="I136" s="154"/>
      <c r="J136" s="154"/>
      <c r="K136" s="154"/>
      <c r="L136" s="154"/>
      <c r="M136" s="68"/>
      <c r="N136" s="153"/>
    </row>
    <row r="137" spans="1:14" s="70" customFormat="1" x14ac:dyDescent="0.2">
      <c r="A137" s="153"/>
      <c r="B137" s="68"/>
      <c r="C137" s="154"/>
      <c r="D137" s="154"/>
      <c r="E137" s="154"/>
      <c r="F137" s="154"/>
      <c r="G137" s="154"/>
      <c r="H137" s="154"/>
      <c r="I137" s="154"/>
      <c r="J137" s="154"/>
      <c r="K137" s="154"/>
      <c r="L137" s="154"/>
      <c r="M137" s="68"/>
      <c r="N137" s="153"/>
    </row>
    <row r="138" spans="1:14" s="70" customFormat="1" x14ac:dyDescent="0.2">
      <c r="A138" s="153"/>
      <c r="B138" s="68"/>
      <c r="C138" s="154"/>
      <c r="D138" s="154"/>
      <c r="E138" s="154"/>
      <c r="F138" s="154"/>
      <c r="G138" s="154"/>
      <c r="H138" s="154"/>
      <c r="I138" s="154"/>
      <c r="J138" s="154"/>
      <c r="K138" s="154"/>
      <c r="L138" s="154"/>
      <c r="M138" s="68"/>
      <c r="N138" s="153"/>
    </row>
    <row r="139" spans="1:14" s="70" customFormat="1" x14ac:dyDescent="0.2">
      <c r="A139" s="153"/>
      <c r="B139" s="68"/>
      <c r="C139" s="154"/>
      <c r="D139" s="154"/>
      <c r="E139" s="154"/>
      <c r="F139" s="154"/>
      <c r="G139" s="154"/>
      <c r="H139" s="154"/>
      <c r="I139" s="154"/>
      <c r="J139" s="154"/>
      <c r="K139" s="154"/>
      <c r="L139" s="154"/>
      <c r="M139" s="68"/>
      <c r="N139" s="153"/>
    </row>
    <row r="140" spans="1:14" s="70" customFormat="1" x14ac:dyDescent="0.2">
      <c r="A140" s="153"/>
      <c r="B140" s="68"/>
      <c r="C140" s="154"/>
      <c r="D140" s="154"/>
      <c r="E140" s="154"/>
      <c r="F140" s="154"/>
      <c r="G140" s="154"/>
      <c r="H140" s="154"/>
      <c r="I140" s="154"/>
      <c r="J140" s="154"/>
      <c r="K140" s="154"/>
      <c r="L140" s="154"/>
      <c r="M140" s="68"/>
      <c r="N140" s="153"/>
    </row>
    <row r="141" spans="1:14" s="70" customFormat="1" x14ac:dyDescent="0.2">
      <c r="A141" s="153"/>
      <c r="B141" s="68"/>
      <c r="C141" s="154"/>
      <c r="D141" s="154"/>
      <c r="E141" s="154"/>
      <c r="F141" s="154"/>
      <c r="G141" s="154"/>
      <c r="H141" s="154"/>
      <c r="I141" s="154"/>
      <c r="J141" s="154"/>
      <c r="K141" s="154"/>
      <c r="L141" s="154"/>
      <c r="M141" s="68"/>
      <c r="N141" s="153"/>
    </row>
    <row r="142" spans="1:14" s="70" customFormat="1" x14ac:dyDescent="0.2">
      <c r="A142" s="153"/>
      <c r="B142" s="68"/>
      <c r="C142" s="154"/>
      <c r="D142" s="154"/>
      <c r="E142" s="154"/>
      <c r="F142" s="154"/>
      <c r="G142" s="154"/>
      <c r="H142" s="154"/>
      <c r="I142" s="154"/>
      <c r="J142" s="154"/>
      <c r="K142" s="154"/>
      <c r="L142" s="154"/>
      <c r="M142" s="68"/>
      <c r="N142" s="153"/>
    </row>
    <row r="143" spans="1:14" s="70" customFormat="1" x14ac:dyDescent="0.2">
      <c r="A143" s="153"/>
      <c r="B143" s="68"/>
      <c r="C143" s="154"/>
      <c r="D143" s="154"/>
      <c r="E143" s="154"/>
      <c r="F143" s="154"/>
      <c r="G143" s="154"/>
      <c r="H143" s="154"/>
      <c r="I143" s="154"/>
      <c r="J143" s="154"/>
      <c r="K143" s="154"/>
      <c r="L143" s="154"/>
      <c r="M143" s="68"/>
      <c r="N143" s="153"/>
    </row>
    <row r="144" spans="1:14" s="70" customFormat="1" x14ac:dyDescent="0.2">
      <c r="A144" s="153"/>
      <c r="B144" s="68"/>
      <c r="C144" s="154"/>
      <c r="D144" s="154"/>
      <c r="E144" s="154"/>
      <c r="F144" s="154"/>
      <c r="G144" s="154"/>
      <c r="H144" s="154"/>
      <c r="I144" s="154"/>
      <c r="J144" s="154"/>
      <c r="K144" s="154"/>
      <c r="L144" s="154"/>
      <c r="M144" s="68"/>
      <c r="N144" s="153"/>
    </row>
    <row r="145" spans="1:14" s="70" customFormat="1" x14ac:dyDescent="0.2">
      <c r="A145" s="153"/>
      <c r="B145" s="68"/>
      <c r="C145" s="154"/>
      <c r="D145" s="154"/>
      <c r="E145" s="154"/>
      <c r="F145" s="154"/>
      <c r="G145" s="154"/>
      <c r="H145" s="154"/>
      <c r="I145" s="154"/>
      <c r="J145" s="154"/>
      <c r="K145" s="154"/>
      <c r="L145" s="154"/>
      <c r="M145" s="68"/>
      <c r="N145" s="153"/>
    </row>
  </sheetData>
  <conditionalFormatting sqref="G119:J119">
    <cfRule type="cellIs" dxfId="7" priority="1" stopIfTrue="1" operator="equal">
      <formula>"Tariefvoorstel voldoet niet"</formula>
    </cfRule>
  </conditionalFormatting>
  <pageMargins left="0.7" right="0.7" top="0.75" bottom="0.75" header="0.3" footer="0.3"/>
  <pageSetup paperSize="9" scale="43" orientation="portrait" r:id="rId1"/>
  <rowBreaks count="1" manualBreakCount="1">
    <brk id="22" max="1638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F78"/>
  <sheetViews>
    <sheetView showGridLines="0" showZeros="0" topLeftCell="C1" zoomScaleNormal="100" zoomScaleSheetLayoutView="40" workbookViewId="0">
      <pane ySplit="1" topLeftCell="A47" activePane="bottomLeft" state="frozen"/>
      <selection activeCell="C59" sqref="C59"/>
      <selection pane="bottomLeft" activeCell="D64" sqref="D64:D67"/>
    </sheetView>
  </sheetViews>
  <sheetFormatPr defaultRowHeight="12.75" x14ac:dyDescent="0.2"/>
  <cols>
    <col min="1" max="1" width="7" style="3" customWidth="1"/>
    <col min="2" max="2" width="3.85546875" style="2" customWidth="1"/>
    <col min="3" max="3" width="5.85546875" style="2" customWidth="1"/>
    <col min="4" max="4" width="187.42578125" style="2" customWidth="1"/>
    <col min="5" max="5" width="20.28515625" style="2" customWidth="1"/>
    <col min="6" max="6" width="7" style="2" customWidth="1"/>
    <col min="7" max="16384" width="9.140625" style="2"/>
  </cols>
  <sheetData>
    <row r="1" spans="1:6" s="1" customFormat="1" ht="28.5" customHeight="1" x14ac:dyDescent="0.4">
      <c r="A1" s="38"/>
      <c r="B1" s="38"/>
      <c r="C1" s="155" t="s">
        <v>11</v>
      </c>
      <c r="D1" s="40"/>
      <c r="E1" s="44"/>
      <c r="F1" s="41"/>
    </row>
    <row r="2" spans="1:6" x14ac:dyDescent="0.2">
      <c r="A2" s="42"/>
      <c r="F2" s="43"/>
    </row>
    <row r="3" spans="1:6" ht="15.75" x14ac:dyDescent="0.25">
      <c r="A3" s="42"/>
      <c r="C3" s="9" t="s">
        <v>30</v>
      </c>
      <c r="F3" s="43"/>
    </row>
    <row r="4" spans="1:6" x14ac:dyDescent="0.2">
      <c r="A4" s="42"/>
      <c r="F4" s="43"/>
    </row>
    <row r="5" spans="1:6" x14ac:dyDescent="0.2">
      <c r="A5" s="42"/>
      <c r="D5" s="2" t="s">
        <v>33</v>
      </c>
      <c r="F5" s="43"/>
    </row>
    <row r="6" spans="1:6" x14ac:dyDescent="0.2">
      <c r="A6" s="42"/>
      <c r="D6" s="10" t="s">
        <v>38</v>
      </c>
      <c r="F6" s="43"/>
    </row>
    <row r="7" spans="1:6" x14ac:dyDescent="0.2">
      <c r="A7" s="42"/>
      <c r="D7" s="317" t="s">
        <v>201</v>
      </c>
      <c r="F7" s="43"/>
    </row>
    <row r="8" spans="1:6" x14ac:dyDescent="0.2">
      <c r="A8" s="42"/>
      <c r="D8" s="317"/>
      <c r="F8" s="43"/>
    </row>
    <row r="9" spans="1:6" x14ac:dyDescent="0.2">
      <c r="A9" s="42"/>
      <c r="D9" s="317"/>
      <c r="F9" s="43"/>
    </row>
    <row r="10" spans="1:6" x14ac:dyDescent="0.2">
      <c r="A10" s="42"/>
      <c r="D10" s="10" t="s">
        <v>37</v>
      </c>
      <c r="F10" s="43"/>
    </row>
    <row r="11" spans="1:6" x14ac:dyDescent="0.2">
      <c r="A11" s="42"/>
      <c r="D11" s="317" t="s">
        <v>201</v>
      </c>
      <c r="F11" s="43"/>
    </row>
    <row r="12" spans="1:6" x14ac:dyDescent="0.2">
      <c r="A12" s="42"/>
      <c r="D12" s="317"/>
      <c r="F12" s="43"/>
    </row>
    <row r="13" spans="1:6" x14ac:dyDescent="0.2">
      <c r="A13" s="42"/>
      <c r="D13" s="317"/>
      <c r="F13" s="43"/>
    </row>
    <row r="14" spans="1:6" x14ac:dyDescent="0.2">
      <c r="A14" s="42"/>
      <c r="F14" s="43"/>
    </row>
    <row r="15" spans="1:6" x14ac:dyDescent="0.2">
      <c r="A15" s="42"/>
      <c r="D15" s="2" t="s">
        <v>34</v>
      </c>
      <c r="F15" s="43"/>
    </row>
    <row r="16" spans="1:6" x14ac:dyDescent="0.2">
      <c r="A16" s="42"/>
      <c r="D16" s="10" t="s">
        <v>38</v>
      </c>
      <c r="F16" s="43"/>
    </row>
    <row r="17" spans="1:6" x14ac:dyDescent="0.2">
      <c r="A17" s="42"/>
      <c r="D17" s="317" t="s">
        <v>201</v>
      </c>
      <c r="F17" s="43"/>
    </row>
    <row r="18" spans="1:6" x14ac:dyDescent="0.2">
      <c r="A18" s="42"/>
      <c r="D18" s="317"/>
      <c r="F18" s="43"/>
    </row>
    <row r="19" spans="1:6" x14ac:dyDescent="0.2">
      <c r="A19" s="42"/>
      <c r="D19" s="317"/>
      <c r="F19" s="43"/>
    </row>
    <row r="20" spans="1:6" x14ac:dyDescent="0.2">
      <c r="A20" s="42"/>
      <c r="D20" s="10" t="s">
        <v>37</v>
      </c>
      <c r="F20" s="43"/>
    </row>
    <row r="21" spans="1:6" x14ac:dyDescent="0.2">
      <c r="A21" s="42"/>
      <c r="D21" s="317" t="s">
        <v>201</v>
      </c>
      <c r="F21" s="43"/>
    </row>
    <row r="22" spans="1:6" x14ac:dyDescent="0.2">
      <c r="A22" s="42"/>
      <c r="D22" s="317"/>
      <c r="F22" s="43"/>
    </row>
    <row r="23" spans="1:6" x14ac:dyDescent="0.2">
      <c r="A23" s="42"/>
      <c r="D23" s="317"/>
      <c r="F23" s="43"/>
    </row>
    <row r="24" spans="1:6" x14ac:dyDescent="0.2">
      <c r="A24" s="42"/>
      <c r="F24" s="43"/>
    </row>
    <row r="25" spans="1:6" x14ac:dyDescent="0.2">
      <c r="A25" s="42"/>
      <c r="D25" s="2" t="s">
        <v>35</v>
      </c>
      <c r="F25" s="43"/>
    </row>
    <row r="26" spans="1:6" x14ac:dyDescent="0.2">
      <c r="A26" s="42"/>
      <c r="D26" s="10" t="s">
        <v>38</v>
      </c>
      <c r="F26" s="43"/>
    </row>
    <row r="27" spans="1:6" x14ac:dyDescent="0.2">
      <c r="A27" s="42"/>
      <c r="D27" s="317" t="s">
        <v>201</v>
      </c>
      <c r="F27" s="43"/>
    </row>
    <row r="28" spans="1:6" x14ac:dyDescent="0.2">
      <c r="A28" s="42"/>
      <c r="D28" s="317"/>
      <c r="F28" s="43"/>
    </row>
    <row r="29" spans="1:6" x14ac:dyDescent="0.2">
      <c r="A29" s="42"/>
      <c r="D29" s="317"/>
      <c r="F29" s="43"/>
    </row>
    <row r="30" spans="1:6" x14ac:dyDescent="0.2">
      <c r="A30" s="42"/>
      <c r="D30" s="10" t="s">
        <v>37</v>
      </c>
      <c r="F30" s="43"/>
    </row>
    <row r="31" spans="1:6" x14ac:dyDescent="0.2">
      <c r="A31" s="42"/>
      <c r="D31" s="317" t="s">
        <v>201</v>
      </c>
      <c r="F31" s="43"/>
    </row>
    <row r="32" spans="1:6" x14ac:dyDescent="0.2">
      <c r="A32" s="42"/>
      <c r="D32" s="317"/>
      <c r="F32" s="43"/>
    </row>
    <row r="33" spans="1:6" x14ac:dyDescent="0.2">
      <c r="A33" s="42"/>
      <c r="D33" s="317"/>
      <c r="F33" s="43"/>
    </row>
    <row r="34" spans="1:6" x14ac:dyDescent="0.2">
      <c r="A34" s="42"/>
      <c r="D34" s="6"/>
      <c r="F34" s="43"/>
    </row>
    <row r="35" spans="1:6" x14ac:dyDescent="0.2">
      <c r="A35" s="42"/>
      <c r="D35" s="2" t="s">
        <v>36</v>
      </c>
      <c r="F35" s="43"/>
    </row>
    <row r="36" spans="1:6" x14ac:dyDescent="0.2">
      <c r="A36" s="42"/>
      <c r="D36" s="10" t="s">
        <v>38</v>
      </c>
      <c r="F36" s="43"/>
    </row>
    <row r="37" spans="1:6" x14ac:dyDescent="0.2">
      <c r="A37" s="42"/>
      <c r="D37" s="317" t="s">
        <v>202</v>
      </c>
      <c r="F37" s="43"/>
    </row>
    <row r="38" spans="1:6" x14ac:dyDescent="0.2">
      <c r="A38" s="42"/>
      <c r="D38" s="317"/>
      <c r="F38" s="43"/>
    </row>
    <row r="39" spans="1:6" x14ac:dyDescent="0.2">
      <c r="A39" s="42"/>
      <c r="D39" s="317"/>
      <c r="F39" s="43"/>
    </row>
    <row r="40" spans="1:6" x14ac:dyDescent="0.2">
      <c r="A40" s="42"/>
      <c r="D40" s="10" t="s">
        <v>37</v>
      </c>
      <c r="F40" s="43"/>
    </row>
    <row r="41" spans="1:6" x14ac:dyDescent="0.2">
      <c r="A41" s="42"/>
      <c r="D41" s="317" t="s">
        <v>202</v>
      </c>
      <c r="F41" s="43"/>
    </row>
    <row r="42" spans="1:6" x14ac:dyDescent="0.2">
      <c r="A42" s="42"/>
      <c r="D42" s="317"/>
      <c r="F42" s="43"/>
    </row>
    <row r="43" spans="1:6" x14ac:dyDescent="0.2">
      <c r="A43" s="42"/>
      <c r="D43" s="317"/>
      <c r="F43" s="43"/>
    </row>
    <row r="44" spans="1:6" x14ac:dyDescent="0.2">
      <c r="A44" s="42"/>
      <c r="D44" s="6"/>
      <c r="F44" s="43"/>
    </row>
    <row r="45" spans="1:6" x14ac:dyDescent="0.2">
      <c r="A45" s="42"/>
      <c r="D45" s="6"/>
      <c r="F45" s="43"/>
    </row>
    <row r="46" spans="1:6" ht="15.75" x14ac:dyDescent="0.25">
      <c r="A46" s="42"/>
      <c r="C46" s="9" t="s">
        <v>29</v>
      </c>
      <c r="F46" s="43"/>
    </row>
    <row r="47" spans="1:6" x14ac:dyDescent="0.2">
      <c r="A47" s="42"/>
      <c r="F47" s="43"/>
    </row>
    <row r="48" spans="1:6" x14ac:dyDescent="0.2">
      <c r="A48" s="42"/>
      <c r="D48" s="10" t="s">
        <v>31</v>
      </c>
      <c r="F48" s="43"/>
    </row>
    <row r="49" spans="1:6" x14ac:dyDescent="0.2">
      <c r="A49" s="42"/>
      <c r="D49" s="317" t="s">
        <v>205</v>
      </c>
      <c r="F49" s="43"/>
    </row>
    <row r="50" spans="1:6" x14ac:dyDescent="0.2">
      <c r="A50" s="42"/>
      <c r="D50" s="317"/>
      <c r="F50" s="43"/>
    </row>
    <row r="51" spans="1:6" x14ac:dyDescent="0.2">
      <c r="A51" s="42"/>
      <c r="D51" s="317"/>
      <c r="F51" s="43"/>
    </row>
    <row r="52" spans="1:6" x14ac:dyDescent="0.2">
      <c r="A52" s="42"/>
      <c r="D52" s="10" t="s">
        <v>32</v>
      </c>
      <c r="F52" s="43"/>
    </row>
    <row r="53" spans="1:6" x14ac:dyDescent="0.2">
      <c r="A53" s="42"/>
      <c r="D53" s="317" t="s">
        <v>206</v>
      </c>
      <c r="F53" s="43"/>
    </row>
    <row r="54" spans="1:6" x14ac:dyDescent="0.2">
      <c r="A54" s="42"/>
      <c r="D54" s="317"/>
      <c r="F54" s="43"/>
    </row>
    <row r="55" spans="1:6" x14ac:dyDescent="0.2">
      <c r="A55" s="42"/>
      <c r="D55" s="317"/>
      <c r="F55" s="43"/>
    </row>
    <row r="56" spans="1:6" x14ac:dyDescent="0.2">
      <c r="A56" s="42"/>
      <c r="D56" s="10" t="s">
        <v>28</v>
      </c>
      <c r="F56" s="43"/>
    </row>
    <row r="57" spans="1:6" x14ac:dyDescent="0.2">
      <c r="A57" s="42"/>
      <c r="D57" s="317" t="s">
        <v>201</v>
      </c>
      <c r="F57" s="43"/>
    </row>
    <row r="58" spans="1:6" x14ac:dyDescent="0.2">
      <c r="A58" s="42"/>
      <c r="D58" s="317"/>
      <c r="F58" s="43"/>
    </row>
    <row r="59" spans="1:6" x14ac:dyDescent="0.2">
      <c r="A59" s="42"/>
      <c r="D59" s="317"/>
      <c r="F59" s="43"/>
    </row>
    <row r="60" spans="1:6" x14ac:dyDescent="0.2">
      <c r="A60" s="42"/>
      <c r="D60" s="6"/>
      <c r="F60" s="43"/>
    </row>
    <row r="61" spans="1:6" x14ac:dyDescent="0.2">
      <c r="A61" s="42"/>
      <c r="F61" s="43"/>
    </row>
    <row r="62" spans="1:6" ht="15.75" x14ac:dyDescent="0.25">
      <c r="A62" s="42"/>
      <c r="C62" s="9" t="s">
        <v>12</v>
      </c>
      <c r="F62" s="43"/>
    </row>
    <row r="63" spans="1:6" x14ac:dyDescent="0.2">
      <c r="A63" s="42"/>
      <c r="F63" s="43"/>
    </row>
    <row r="64" spans="1:6" x14ac:dyDescent="0.2">
      <c r="A64" s="42"/>
      <c r="D64" s="317" t="s">
        <v>204</v>
      </c>
      <c r="F64" s="43"/>
    </row>
    <row r="65" spans="1:6" x14ac:dyDescent="0.2">
      <c r="A65" s="42"/>
      <c r="D65" s="317"/>
      <c r="F65" s="43"/>
    </row>
    <row r="66" spans="1:6" x14ac:dyDescent="0.2">
      <c r="A66" s="42"/>
      <c r="D66" s="317"/>
      <c r="F66" s="43"/>
    </row>
    <row r="67" spans="1:6" ht="25.5" customHeight="1" x14ac:dyDescent="0.2">
      <c r="A67" s="42"/>
      <c r="D67" s="317"/>
      <c r="F67" s="43"/>
    </row>
    <row r="68" spans="1:6" x14ac:dyDescent="0.2">
      <c r="A68" s="42"/>
      <c r="F68" s="43"/>
    </row>
    <row r="69" spans="1:6" x14ac:dyDescent="0.2">
      <c r="A69" s="42"/>
      <c r="F69" s="43"/>
    </row>
    <row r="70" spans="1:6" ht="15.75" x14ac:dyDescent="0.25">
      <c r="A70" s="42"/>
      <c r="C70" s="9" t="s">
        <v>13</v>
      </c>
      <c r="F70" s="43"/>
    </row>
    <row r="71" spans="1:6" x14ac:dyDescent="0.2">
      <c r="A71" s="42"/>
      <c r="F71" s="43"/>
    </row>
    <row r="72" spans="1:6" ht="25.5" x14ac:dyDescent="0.2">
      <c r="A72" s="42"/>
      <c r="D72" s="306" t="s">
        <v>207</v>
      </c>
      <c r="F72" s="43"/>
    </row>
    <row r="73" spans="1:6" x14ac:dyDescent="0.2">
      <c r="A73" s="42"/>
      <c r="D73" s="305"/>
      <c r="F73" s="43"/>
    </row>
    <row r="74" spans="1:6" x14ac:dyDescent="0.2">
      <c r="A74" s="42"/>
      <c r="D74" s="318" t="s">
        <v>208</v>
      </c>
      <c r="F74" s="43"/>
    </row>
    <row r="75" spans="1:6" x14ac:dyDescent="0.2">
      <c r="A75" s="42"/>
      <c r="D75" s="319"/>
      <c r="F75" s="43"/>
    </row>
    <row r="76" spans="1:6" x14ac:dyDescent="0.2">
      <c r="A76" s="42"/>
      <c r="F76" s="43"/>
    </row>
    <row r="77" spans="1:6" x14ac:dyDescent="0.2">
      <c r="A77" s="42"/>
      <c r="F77" s="43"/>
    </row>
    <row r="78" spans="1:6" ht="28.5" customHeight="1" x14ac:dyDescent="0.2">
      <c r="A78" s="42"/>
      <c r="B78" s="43"/>
      <c r="C78" s="43"/>
      <c r="D78" s="43"/>
      <c r="E78" s="43"/>
      <c r="F78" s="43"/>
    </row>
  </sheetData>
  <mergeCells count="13">
    <mergeCell ref="D64:D67"/>
    <mergeCell ref="D74:D75"/>
    <mergeCell ref="D37:D39"/>
    <mergeCell ref="D41:D43"/>
    <mergeCell ref="D49:D51"/>
    <mergeCell ref="D53:D55"/>
    <mergeCell ref="D57:D59"/>
    <mergeCell ref="D31:D33"/>
    <mergeCell ref="D7:D9"/>
    <mergeCell ref="D11:D13"/>
    <mergeCell ref="D17:D19"/>
    <mergeCell ref="D21:D23"/>
    <mergeCell ref="D27:D29"/>
  </mergeCells>
  <phoneticPr fontId="13" type="noConversion"/>
  <pageMargins left="0.78740157480314965" right="0.78740157480314965" top="0.98425196850393704" bottom="0.98425196850393704" header="0.51181102362204722" footer="0.51181102362204722"/>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zoomScaleNormal="100" workbookViewId="0">
      <pane ySplit="1" topLeftCell="A14" activePane="bottomLeft" state="frozen"/>
      <selection activeCell="C59" sqref="C59"/>
      <selection pane="bottomLeft" activeCell="H18" sqref="H18"/>
    </sheetView>
  </sheetViews>
  <sheetFormatPr defaultRowHeight="12.75" x14ac:dyDescent="0.2"/>
  <cols>
    <col min="1" max="2" width="2.7109375" style="7" customWidth="1"/>
    <col min="3" max="3" width="9.140625" style="7"/>
    <col min="4" max="4" width="79.85546875" style="7" customWidth="1"/>
    <col min="5" max="5" width="2.7109375" style="7" customWidth="1"/>
    <col min="6" max="6" width="10.42578125" style="7" bestFit="1" customWidth="1"/>
    <col min="7" max="7" width="2.7109375" style="7" customWidth="1"/>
    <col min="8" max="8" width="56.5703125" style="7" customWidth="1"/>
    <col min="9" max="10" width="2.7109375" style="7" customWidth="1"/>
    <col min="11" max="16384" width="9.140625" style="7"/>
  </cols>
  <sheetData>
    <row r="1" spans="1:12" ht="30" x14ac:dyDescent="0.4">
      <c r="A1" s="38"/>
      <c r="B1" s="38"/>
      <c r="C1" s="52" t="s">
        <v>20</v>
      </c>
      <c r="D1" s="35"/>
      <c r="E1" s="39"/>
      <c r="F1" s="40"/>
      <c r="G1" s="44"/>
      <c r="H1" s="45" t="s">
        <v>54</v>
      </c>
      <c r="I1" s="46"/>
      <c r="J1" s="41"/>
      <c r="K1" s="5"/>
      <c r="L1" s="5"/>
    </row>
    <row r="2" spans="1:12" ht="13.5" thickBot="1" x14ac:dyDescent="0.25">
      <c r="A2" s="38"/>
      <c r="B2" s="11"/>
      <c r="C2" s="5"/>
      <c r="D2" s="5"/>
      <c r="E2" s="5"/>
      <c r="F2" s="5"/>
      <c r="G2" s="5"/>
      <c r="H2" s="5"/>
      <c r="I2" s="5"/>
      <c r="J2" s="41"/>
      <c r="K2" s="5"/>
      <c r="L2" s="5"/>
    </row>
    <row r="3" spans="1:12" ht="13.5" thickBot="1" x14ac:dyDescent="0.25">
      <c r="A3" s="38"/>
      <c r="B3" s="11"/>
      <c r="C3" s="47" t="s">
        <v>21</v>
      </c>
      <c r="D3" s="37" t="s">
        <v>22</v>
      </c>
      <c r="E3" s="5"/>
      <c r="F3" s="48" t="s">
        <v>23</v>
      </c>
      <c r="G3" s="12"/>
      <c r="H3" s="48" t="s">
        <v>24</v>
      </c>
      <c r="I3" s="5"/>
      <c r="J3" s="41"/>
      <c r="K3" s="5"/>
      <c r="L3" s="5"/>
    </row>
    <row r="4" spans="1:12" x14ac:dyDescent="0.2">
      <c r="A4" s="38"/>
      <c r="B4" s="11"/>
      <c r="C4" s="5"/>
      <c r="D4" s="5"/>
      <c r="E4" s="5"/>
      <c r="F4" s="5"/>
      <c r="G4" s="8"/>
      <c r="H4" s="5"/>
      <c r="I4" s="5"/>
      <c r="J4" s="41"/>
      <c r="K4" s="5"/>
      <c r="L4" s="5"/>
    </row>
    <row r="5" spans="1:12" ht="38.25" x14ac:dyDescent="0.2">
      <c r="A5" s="38"/>
      <c r="B5" s="11"/>
      <c r="C5" s="13">
        <v>1</v>
      </c>
      <c r="D5" s="251" t="s">
        <v>125</v>
      </c>
      <c r="E5" s="5"/>
      <c r="F5" s="14" t="s">
        <v>191</v>
      </c>
      <c r="G5" s="8"/>
      <c r="H5" s="302" t="s">
        <v>192</v>
      </c>
      <c r="I5" s="5"/>
      <c r="J5" s="41"/>
      <c r="K5" s="5"/>
      <c r="L5" s="5"/>
    </row>
    <row r="6" spans="1:12" x14ac:dyDescent="0.2">
      <c r="A6" s="38"/>
      <c r="B6" s="11"/>
      <c r="C6" s="13">
        <v>2</v>
      </c>
      <c r="D6" s="251" t="s">
        <v>59</v>
      </c>
      <c r="E6" s="5"/>
      <c r="F6" s="303" t="s">
        <v>193</v>
      </c>
      <c r="G6" s="8"/>
      <c r="H6" s="28"/>
      <c r="I6" s="5"/>
      <c r="J6" s="41"/>
      <c r="K6" s="5"/>
      <c r="L6" s="5"/>
    </row>
    <row r="7" spans="1:12" x14ac:dyDescent="0.2">
      <c r="A7" s="38"/>
      <c r="B7" s="11"/>
      <c r="C7" s="13">
        <v>3</v>
      </c>
      <c r="D7" s="251" t="s">
        <v>52</v>
      </c>
      <c r="E7" s="5"/>
      <c r="F7" s="303" t="s">
        <v>193</v>
      </c>
      <c r="G7" s="8"/>
      <c r="H7" s="28"/>
      <c r="I7" s="5"/>
      <c r="J7" s="41"/>
      <c r="K7" s="5"/>
      <c r="L7" s="5"/>
    </row>
    <row r="8" spans="1:12" ht="25.5" x14ac:dyDescent="0.2">
      <c r="A8" s="38"/>
      <c r="B8" s="11"/>
      <c r="C8" s="13">
        <v>4</v>
      </c>
      <c r="D8" s="251" t="s">
        <v>102</v>
      </c>
      <c r="E8" s="5"/>
      <c r="F8" s="303" t="s">
        <v>193</v>
      </c>
      <c r="G8" s="15"/>
      <c r="H8" s="28"/>
      <c r="I8" s="5"/>
      <c r="J8" s="41"/>
      <c r="K8" s="5"/>
      <c r="L8" s="5"/>
    </row>
    <row r="9" spans="1:12" ht="13.5" customHeight="1" x14ac:dyDescent="0.2">
      <c r="A9" s="38"/>
      <c r="B9" s="11"/>
      <c r="C9" s="13"/>
      <c r="D9" s="251"/>
      <c r="E9" s="5"/>
      <c r="F9" s="23"/>
      <c r="G9" s="8"/>
      <c r="H9" s="26"/>
      <c r="I9" s="5"/>
      <c r="J9" s="41"/>
      <c r="K9" s="5"/>
      <c r="L9" s="5"/>
    </row>
    <row r="10" spans="1:12" ht="13.5" customHeight="1" x14ac:dyDescent="0.2">
      <c r="A10" s="38"/>
      <c r="B10" s="11"/>
      <c r="C10" s="13"/>
      <c r="D10" s="252" t="s">
        <v>26</v>
      </c>
      <c r="E10" s="5"/>
      <c r="F10" s="22"/>
      <c r="G10" s="8"/>
      <c r="H10" s="27"/>
      <c r="I10" s="5"/>
      <c r="J10" s="41"/>
      <c r="K10" s="5"/>
      <c r="L10" s="5"/>
    </row>
    <row r="11" spans="1:12" ht="25.5" x14ac:dyDescent="0.2">
      <c r="A11" s="38"/>
      <c r="B11" s="11"/>
      <c r="C11" s="13">
        <v>5</v>
      </c>
      <c r="D11" s="251" t="s">
        <v>103</v>
      </c>
      <c r="E11" s="5"/>
      <c r="F11" s="304" t="s">
        <v>193</v>
      </c>
      <c r="G11" s="15"/>
      <c r="H11" s="29"/>
      <c r="I11" s="5"/>
      <c r="J11" s="41"/>
      <c r="K11" s="5"/>
      <c r="L11" s="5"/>
    </row>
    <row r="12" spans="1:12" ht="38.25" x14ac:dyDescent="0.2">
      <c r="A12" s="38"/>
      <c r="B12" s="11"/>
      <c r="C12" s="13">
        <v>6</v>
      </c>
      <c r="D12" s="251" t="s">
        <v>51</v>
      </c>
      <c r="E12" s="5"/>
      <c r="F12" s="303" t="s">
        <v>193</v>
      </c>
      <c r="G12" s="15"/>
      <c r="H12" s="28"/>
      <c r="I12" s="5"/>
      <c r="J12" s="41"/>
      <c r="K12" s="5"/>
      <c r="L12" s="5"/>
    </row>
    <row r="13" spans="1:12" ht="38.25" x14ac:dyDescent="0.2">
      <c r="A13" s="38"/>
      <c r="B13" s="11"/>
      <c r="C13" s="13">
        <v>7</v>
      </c>
      <c r="D13" s="253" t="s">
        <v>128</v>
      </c>
      <c r="E13" s="5"/>
      <c r="F13" s="303" t="s">
        <v>193</v>
      </c>
      <c r="G13" s="15"/>
      <c r="H13" s="302" t="s">
        <v>194</v>
      </c>
      <c r="I13" s="5"/>
      <c r="J13" s="41"/>
      <c r="K13" s="5"/>
      <c r="L13" s="5"/>
    </row>
    <row r="14" spans="1:12" x14ac:dyDescent="0.2">
      <c r="A14" s="38"/>
      <c r="B14" s="11"/>
      <c r="C14" s="13"/>
      <c r="D14" s="253"/>
      <c r="E14" s="5"/>
      <c r="F14" s="3"/>
      <c r="G14" s="8"/>
      <c r="H14" s="26"/>
      <c r="I14" s="5"/>
      <c r="J14" s="41"/>
      <c r="K14" s="5"/>
      <c r="L14" s="5"/>
    </row>
    <row r="15" spans="1:12" x14ac:dyDescent="0.2">
      <c r="A15" s="38"/>
      <c r="B15" s="11"/>
      <c r="C15" s="13"/>
      <c r="D15" s="252" t="s">
        <v>27</v>
      </c>
      <c r="E15" s="8"/>
      <c r="F15" s="16"/>
      <c r="G15" s="8"/>
      <c r="H15" s="27"/>
      <c r="I15" s="5"/>
      <c r="J15" s="41"/>
      <c r="K15" s="5"/>
      <c r="L15" s="5"/>
    </row>
    <row r="16" spans="1:12" ht="89.25" x14ac:dyDescent="0.2">
      <c r="A16" s="38"/>
      <c r="B16" s="11"/>
      <c r="C16" s="13">
        <v>8</v>
      </c>
      <c r="D16" s="251" t="s">
        <v>126</v>
      </c>
      <c r="E16" s="5"/>
      <c r="F16" s="303" t="s">
        <v>193</v>
      </c>
      <c r="G16" s="15"/>
      <c r="H16" s="302" t="s">
        <v>195</v>
      </c>
      <c r="I16" s="5"/>
      <c r="J16" s="41"/>
      <c r="K16" s="5"/>
      <c r="L16" s="5"/>
    </row>
    <row r="17" spans="1:12" ht="191.25" x14ac:dyDescent="0.2">
      <c r="A17" s="38"/>
      <c r="B17" s="11"/>
      <c r="C17" s="13">
        <v>9</v>
      </c>
      <c r="D17" s="251" t="s">
        <v>129</v>
      </c>
      <c r="E17" s="5"/>
      <c r="F17" s="303" t="s">
        <v>193</v>
      </c>
      <c r="G17" s="8"/>
      <c r="H17" s="302" t="s">
        <v>196</v>
      </c>
      <c r="I17" s="5"/>
      <c r="J17" s="41"/>
      <c r="K17" s="5"/>
      <c r="L17" s="5"/>
    </row>
    <row r="18" spans="1:12" ht="13.5" thickBot="1" x14ac:dyDescent="0.25">
      <c r="A18" s="38"/>
      <c r="B18" s="11"/>
      <c r="C18" s="13"/>
      <c r="D18" s="254"/>
      <c r="E18" s="5"/>
      <c r="F18" s="5"/>
      <c r="G18" s="5"/>
      <c r="H18" s="5"/>
      <c r="I18" s="5"/>
      <c r="J18" s="41"/>
      <c r="K18" s="5"/>
      <c r="L18" s="5"/>
    </row>
    <row r="19" spans="1:12" ht="12.75" customHeight="1" x14ac:dyDescent="0.2">
      <c r="A19" s="38"/>
      <c r="B19" s="11"/>
      <c r="C19" s="19" t="s">
        <v>40</v>
      </c>
      <c r="D19" s="320" t="s">
        <v>130</v>
      </c>
      <c r="E19" s="5"/>
      <c r="F19" s="5"/>
      <c r="G19" s="5"/>
      <c r="H19" s="5"/>
      <c r="I19" s="5"/>
      <c r="J19" s="41"/>
      <c r="K19" s="5"/>
      <c r="L19" s="5"/>
    </row>
    <row r="20" spans="1:12" x14ac:dyDescent="0.2">
      <c r="A20" s="38"/>
      <c r="B20" s="11"/>
      <c r="C20" s="20"/>
      <c r="D20" s="321"/>
      <c r="E20" s="5"/>
      <c r="F20" s="5"/>
      <c r="G20" s="5"/>
      <c r="H20" s="5"/>
      <c r="I20" s="5"/>
      <c r="J20" s="41"/>
      <c r="K20" s="5"/>
      <c r="L20" s="5"/>
    </row>
    <row r="21" spans="1:12" x14ac:dyDescent="0.2">
      <c r="A21" s="38"/>
      <c r="B21" s="11"/>
      <c r="C21" s="20"/>
      <c r="D21" s="321"/>
      <c r="E21" s="5"/>
      <c r="F21" s="5"/>
      <c r="G21" s="5"/>
      <c r="H21" s="5"/>
      <c r="I21" s="5"/>
      <c r="J21" s="41"/>
      <c r="K21" s="5"/>
      <c r="L21" s="5"/>
    </row>
    <row r="22" spans="1:12" ht="25.5" x14ac:dyDescent="0.2">
      <c r="A22" s="38"/>
      <c r="B22" s="11"/>
      <c r="C22" s="20"/>
      <c r="D22" s="255" t="s">
        <v>101</v>
      </c>
      <c r="E22" s="5"/>
      <c r="F22" s="5"/>
      <c r="G22" s="5"/>
      <c r="H22" s="5"/>
      <c r="I22" s="5"/>
      <c r="J22" s="41"/>
      <c r="K22" s="5"/>
      <c r="L22" s="5"/>
    </row>
    <row r="23" spans="1:12" ht="3.75" customHeight="1" thickBot="1" x14ac:dyDescent="0.25">
      <c r="A23" s="38"/>
      <c r="B23" s="11"/>
      <c r="C23" s="21"/>
      <c r="D23" s="256"/>
      <c r="E23" s="5"/>
      <c r="F23" s="5"/>
      <c r="G23" s="5"/>
      <c r="H23" s="5"/>
      <c r="I23" s="5"/>
      <c r="J23" s="41"/>
      <c r="K23" s="5"/>
      <c r="L23" s="5"/>
    </row>
    <row r="24" spans="1:12" ht="13.5" thickBot="1" x14ac:dyDescent="0.25">
      <c r="A24" s="38"/>
      <c r="B24" s="11"/>
      <c r="C24" s="13"/>
      <c r="D24" s="257"/>
      <c r="E24" s="5"/>
      <c r="F24" s="5"/>
      <c r="G24" s="5"/>
      <c r="H24" s="5"/>
      <c r="I24" s="5"/>
      <c r="J24" s="41"/>
      <c r="K24" s="5"/>
      <c r="L24" s="5"/>
    </row>
    <row r="25" spans="1:12" ht="26.25" thickBot="1" x14ac:dyDescent="0.25">
      <c r="A25" s="38"/>
      <c r="B25" s="11"/>
      <c r="C25" s="18" t="s">
        <v>41</v>
      </c>
      <c r="D25" s="258" t="s">
        <v>127</v>
      </c>
      <c r="E25" s="5"/>
      <c r="F25" s="5"/>
      <c r="G25" s="5"/>
      <c r="H25" s="5"/>
      <c r="I25" s="5"/>
      <c r="J25" s="41"/>
      <c r="K25" s="5"/>
      <c r="L25" s="5"/>
    </row>
    <row r="26" spans="1:12" x14ac:dyDescent="0.2">
      <c r="A26" s="38"/>
      <c r="B26" s="11"/>
      <c r="C26" s="13"/>
      <c r="D26" s="17"/>
      <c r="E26" s="5"/>
      <c r="F26" s="5"/>
      <c r="G26" s="5"/>
      <c r="H26" s="5"/>
      <c r="I26" s="5"/>
      <c r="J26" s="41"/>
      <c r="K26" s="5"/>
      <c r="L26" s="5"/>
    </row>
    <row r="27" spans="1:12" ht="31.5" customHeight="1" x14ac:dyDescent="0.2">
      <c r="A27" s="41"/>
      <c r="B27" s="41"/>
      <c r="C27" s="41"/>
      <c r="D27" s="41"/>
      <c r="E27" s="41"/>
      <c r="F27" s="41"/>
      <c r="G27" s="41"/>
      <c r="H27" s="41"/>
      <c r="I27" s="41"/>
      <c r="J27" s="41"/>
      <c r="K27" s="5"/>
      <c r="L27" s="5"/>
    </row>
    <row r="28" spans="1:12" x14ac:dyDescent="0.2">
      <c r="A28" s="5"/>
      <c r="B28" s="5"/>
      <c r="C28" s="5"/>
      <c r="D28" s="5"/>
      <c r="E28" s="5"/>
      <c r="F28" s="5"/>
      <c r="G28" s="5"/>
      <c r="H28" s="5"/>
      <c r="I28" s="5"/>
      <c r="J28" s="5"/>
      <c r="K28" s="5"/>
      <c r="L28" s="5"/>
    </row>
  </sheetData>
  <mergeCells count="1">
    <mergeCell ref="D19:D21"/>
  </mergeCells>
  <phoneticPr fontId="13" type="noConversion"/>
  <conditionalFormatting sqref="H15 H6:H12">
    <cfRule type="expression" dxfId="6" priority="5" stopIfTrue="1">
      <formula>F6="nee"</formula>
    </cfRule>
  </conditionalFormatting>
  <conditionalFormatting sqref="H14">
    <cfRule type="expression" dxfId="5" priority="6" stopIfTrue="1">
      <formula>F14="ja"</formula>
    </cfRule>
  </conditionalFormatting>
  <conditionalFormatting sqref="F5 F9:F10">
    <cfRule type="cellIs" dxfId="4" priority="7" stopIfTrue="1" operator="equal">
      <formula>"ja"</formula>
    </cfRule>
  </conditionalFormatting>
  <conditionalFormatting sqref="H5">
    <cfRule type="cellIs" dxfId="3" priority="4" stopIfTrue="1" operator="equal">
      <formula>"ja"</formula>
    </cfRule>
  </conditionalFormatting>
  <conditionalFormatting sqref="H13">
    <cfRule type="cellIs" dxfId="2" priority="3" stopIfTrue="1" operator="equal">
      <formula>"ja"</formula>
    </cfRule>
  </conditionalFormatting>
  <conditionalFormatting sqref="H16">
    <cfRule type="cellIs" dxfId="1" priority="2" stopIfTrue="1" operator="equal">
      <formula>"ja"</formula>
    </cfRule>
  </conditionalFormatting>
  <conditionalFormatting sqref="H17">
    <cfRule type="cellIs" dxfId="0" priority="1" stopIfTrue="1" operator="equal">
      <formula>"ja"</formula>
    </cfRule>
  </conditionalFormatting>
  <pageMargins left="0.74803149606299213" right="0.74803149606299213" top="0.98425196850393704" bottom="0.98425196850393704" header="0.51181102362204722" footer="0.51181102362204722"/>
  <pageSetup paperSize="9" scale="6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3"/>
  <sheetViews>
    <sheetView topLeftCell="A22" workbookViewId="0">
      <selection activeCell="B87" sqref="B87"/>
    </sheetView>
  </sheetViews>
  <sheetFormatPr defaultRowHeight="12.75" x14ac:dyDescent="0.2"/>
  <cols>
    <col min="1" max="1" width="3.42578125" style="269" customWidth="1"/>
    <col min="2" max="2" width="67.85546875" style="269" customWidth="1"/>
    <col min="3" max="3" width="1" style="269" customWidth="1"/>
    <col min="4" max="4" width="10.28515625" style="269" customWidth="1"/>
    <col min="5" max="5" width="13" style="269" customWidth="1"/>
    <col min="6" max="6" width="5.28515625" style="269" customWidth="1"/>
    <col min="7" max="9" width="14.42578125" style="269" customWidth="1"/>
    <col min="10" max="10" width="15.28515625" style="269" bestFit="1" customWidth="1"/>
    <col min="11" max="14" width="14.42578125" style="269" customWidth="1"/>
    <col min="15" max="15" width="11.85546875" style="269" customWidth="1"/>
    <col min="16" max="16" width="5.5703125" style="269" customWidth="1"/>
    <col min="17" max="17" width="11.85546875" style="269" customWidth="1"/>
    <col min="18" max="18" width="16.7109375" style="269" bestFit="1" customWidth="1"/>
    <col min="19" max="24" width="9.140625" style="269"/>
  </cols>
  <sheetData>
    <row r="1" spans="1:24"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row>
    <row r="2" spans="1:24" ht="18" x14ac:dyDescent="0.2">
      <c r="A2" s="261"/>
      <c r="B2" s="262" t="s">
        <v>133</v>
      </c>
      <c r="C2" s="263"/>
      <c r="D2" s="261"/>
      <c r="E2" s="261"/>
      <c r="F2" s="264"/>
      <c r="G2" s="265" t="s">
        <v>134</v>
      </c>
      <c r="H2" s="265" t="s">
        <v>135</v>
      </c>
      <c r="I2" s="265" t="s">
        <v>136</v>
      </c>
      <c r="J2" s="265" t="s">
        <v>137</v>
      </c>
      <c r="K2" s="265" t="s">
        <v>138</v>
      </c>
      <c r="L2" s="265" t="s">
        <v>139</v>
      </c>
      <c r="M2" s="265" t="s">
        <v>140</v>
      </c>
      <c r="N2" s="265" t="s">
        <v>141</v>
      </c>
      <c r="O2" s="265" t="s">
        <v>142</v>
      </c>
      <c r="P2" s="264"/>
      <c r="Q2" s="264"/>
      <c r="R2" s="264"/>
      <c r="S2" s="261"/>
      <c r="T2" s="261"/>
      <c r="U2" s="261"/>
      <c r="V2" s="261"/>
      <c r="W2" s="261"/>
      <c r="X2" s="261"/>
    </row>
    <row r="3" spans="1:24" x14ac:dyDescent="0.2">
      <c r="A3" s="260"/>
      <c r="B3" s="260"/>
      <c r="C3" s="260"/>
      <c r="D3" s="260"/>
      <c r="E3" s="260"/>
      <c r="F3" s="260"/>
      <c r="G3" s="260"/>
      <c r="H3" s="260"/>
      <c r="I3" s="260"/>
      <c r="J3" s="260"/>
      <c r="K3" s="260"/>
      <c r="L3" s="260"/>
      <c r="M3" s="260"/>
      <c r="N3" s="260"/>
      <c r="O3" s="260"/>
      <c r="P3" s="260"/>
      <c r="Q3" s="260"/>
      <c r="R3" s="260"/>
      <c r="S3" s="260"/>
      <c r="T3" s="260"/>
      <c r="U3" s="260"/>
      <c r="V3" s="260"/>
      <c r="W3" s="260"/>
      <c r="X3" s="260"/>
    </row>
    <row r="4" spans="1:24" x14ac:dyDescent="0.2">
      <c r="A4" s="266"/>
      <c r="B4" s="267" t="s">
        <v>143</v>
      </c>
      <c r="C4" s="266"/>
      <c r="D4" s="266"/>
      <c r="E4" s="266"/>
      <c r="F4" s="266"/>
      <c r="G4" s="266"/>
      <c r="H4" s="266"/>
      <c r="I4" s="266"/>
      <c r="J4" s="266"/>
      <c r="K4" s="266"/>
      <c r="L4" s="266"/>
      <c r="M4" s="266"/>
      <c r="N4" s="266"/>
      <c r="O4" s="266"/>
      <c r="P4" s="266"/>
      <c r="Q4" s="266"/>
      <c r="R4" s="266"/>
      <c r="S4" s="266"/>
      <c r="T4" s="266"/>
      <c r="U4" s="266"/>
      <c r="V4" s="266"/>
      <c r="W4" s="266"/>
      <c r="X4" s="266"/>
    </row>
    <row r="5" spans="1:24" x14ac:dyDescent="0.2">
      <c r="A5" s="260"/>
      <c r="B5" s="260"/>
      <c r="C5" s="260"/>
      <c r="D5" s="260"/>
      <c r="E5" s="260"/>
      <c r="F5" s="260"/>
      <c r="G5" s="268"/>
      <c r="H5" s="268"/>
      <c r="I5" s="268"/>
      <c r="J5" s="268"/>
      <c r="K5" s="268"/>
      <c r="L5" s="268"/>
      <c r="M5" s="268"/>
      <c r="N5" s="268"/>
      <c r="O5" s="268"/>
      <c r="P5" s="268"/>
      <c r="Q5" s="268"/>
      <c r="R5" s="260"/>
      <c r="S5" s="260"/>
      <c r="T5" s="260"/>
      <c r="U5" s="260"/>
      <c r="V5" s="260"/>
      <c r="W5" s="260"/>
      <c r="X5" s="260"/>
    </row>
    <row r="6" spans="1:24" x14ac:dyDescent="0.2">
      <c r="B6" s="269" t="s">
        <v>144</v>
      </c>
      <c r="D6" s="269" t="s">
        <v>145</v>
      </c>
      <c r="G6" s="270">
        <v>22155782.462519988</v>
      </c>
      <c r="H6" s="270">
        <v>30603336.272270575</v>
      </c>
      <c r="I6" s="270">
        <v>62282919.272606239</v>
      </c>
      <c r="J6" s="270">
        <v>320334771.2753402</v>
      </c>
      <c r="K6" s="270">
        <v>342731735.95406991</v>
      </c>
      <c r="L6" s="270">
        <v>18354485.758633368</v>
      </c>
      <c r="M6" s="270">
        <v>297632151.81264526</v>
      </c>
      <c r="N6" s="270">
        <v>18389510.971848741</v>
      </c>
      <c r="O6" s="270">
        <v>6440014.167166301</v>
      </c>
      <c r="Q6" s="206" t="s">
        <v>146</v>
      </c>
    </row>
    <row r="7" spans="1:24" x14ac:dyDescent="0.2">
      <c r="B7" s="269" t="s">
        <v>147</v>
      </c>
      <c r="G7" s="271">
        <v>7.56</v>
      </c>
      <c r="H7" s="271">
        <v>6.75</v>
      </c>
      <c r="I7" s="271">
        <v>6.8</v>
      </c>
      <c r="J7" s="271">
        <v>6.75</v>
      </c>
      <c r="K7" s="271">
        <v>6.17</v>
      </c>
      <c r="L7" s="271">
        <v>6.97</v>
      </c>
      <c r="M7" s="271">
        <v>6.45</v>
      </c>
      <c r="N7" s="271">
        <v>5.68</v>
      </c>
      <c r="O7" s="271">
        <v>10.67</v>
      </c>
      <c r="Q7" s="206" t="s">
        <v>148</v>
      </c>
    </row>
    <row r="8" spans="1:24" x14ac:dyDescent="0.2">
      <c r="B8" s="269" t="s">
        <v>149</v>
      </c>
      <c r="D8" s="269" t="s">
        <v>150</v>
      </c>
      <c r="E8" s="272">
        <v>2.8000000000000001E-2</v>
      </c>
    </row>
    <row r="9" spans="1:24" x14ac:dyDescent="0.2">
      <c r="B9" s="269" t="s">
        <v>151</v>
      </c>
      <c r="D9" s="269" t="s">
        <v>150</v>
      </c>
      <c r="E9" s="272">
        <v>0.01</v>
      </c>
    </row>
    <row r="10" spans="1:24" x14ac:dyDescent="0.2">
      <c r="B10" s="269" t="s">
        <v>152</v>
      </c>
      <c r="D10" s="269" t="s">
        <v>150</v>
      </c>
      <c r="E10" s="272">
        <v>8.0000000000000002E-3</v>
      </c>
    </row>
    <row r="11" spans="1:24" x14ac:dyDescent="0.2">
      <c r="B11" s="269" t="s">
        <v>153</v>
      </c>
      <c r="D11" s="269" t="s">
        <v>154</v>
      </c>
      <c r="G11" s="273">
        <v>21101167.217304036</v>
      </c>
      <c r="H11" s="273">
        <v>29394504.489515889</v>
      </c>
      <c r="I11" s="273">
        <v>59791602.501701988</v>
      </c>
      <c r="J11" s="273">
        <v>307681547.80996424</v>
      </c>
      <c r="K11" s="273">
        <v>331181676.45241779</v>
      </c>
      <c r="L11" s="273">
        <v>17589103.702498358</v>
      </c>
      <c r="M11" s="273">
        <v>286768578.27148372</v>
      </c>
      <c r="N11" s="273">
        <v>17859893.055859499</v>
      </c>
      <c r="O11" s="273">
        <v>5933185.0522103133</v>
      </c>
    </row>
    <row r="12" spans="1:24" x14ac:dyDescent="0.2">
      <c r="B12" s="269" t="s">
        <v>155</v>
      </c>
      <c r="D12" s="269" t="s">
        <v>156</v>
      </c>
      <c r="G12" s="273">
        <v>19716930.647848893</v>
      </c>
      <c r="H12" s="273">
        <v>27704320.481368724</v>
      </c>
      <c r="I12" s="273">
        <v>56323689.556603268</v>
      </c>
      <c r="J12" s="273">
        <v>289989858.81089127</v>
      </c>
      <c r="K12" s="273">
        <v>314059583.77982777</v>
      </c>
      <c r="L12" s="273">
        <v>16539034.211459206</v>
      </c>
      <c r="M12" s="273">
        <v>271139690.75568783</v>
      </c>
      <c r="N12" s="273">
        <v>17024050.060845274</v>
      </c>
      <c r="O12" s="273">
        <v>5359446.0576615762</v>
      </c>
    </row>
    <row r="13" spans="1:24" x14ac:dyDescent="0.2">
      <c r="B13" s="269" t="s">
        <v>157</v>
      </c>
      <c r="D13" s="269" t="s">
        <v>158</v>
      </c>
      <c r="G13" s="273">
        <v>18384066.136054307</v>
      </c>
      <c r="H13" s="273">
        <v>26055913.412727285</v>
      </c>
      <c r="I13" s="273">
        <v>52944268.183207072</v>
      </c>
      <c r="J13" s="273">
        <v>272735462.21164322</v>
      </c>
      <c r="K13" s="273">
        <v>297194584.13085103</v>
      </c>
      <c r="L13" s="273">
        <v>15518575.800612174</v>
      </c>
      <c r="M13" s="273">
        <v>255820298.22799146</v>
      </c>
      <c r="N13" s="273">
        <v>16193276.417876026</v>
      </c>
      <c r="O13" s="273">
        <v>4830468.7317703785</v>
      </c>
    </row>
    <row r="14" spans="1:24" x14ac:dyDescent="0.2">
      <c r="A14" s="260"/>
      <c r="B14" s="260"/>
      <c r="C14" s="260"/>
      <c r="D14" s="260"/>
      <c r="E14" s="260"/>
      <c r="F14" s="260"/>
      <c r="G14" s="260"/>
      <c r="H14" s="260"/>
      <c r="I14" s="260"/>
      <c r="J14" s="260"/>
      <c r="K14" s="260"/>
      <c r="L14" s="260"/>
      <c r="M14" s="260"/>
      <c r="N14" s="260"/>
      <c r="O14" s="260"/>
      <c r="P14" s="260"/>
      <c r="Q14" s="260"/>
      <c r="R14" s="260"/>
      <c r="S14" s="260"/>
      <c r="T14" s="260"/>
      <c r="U14" s="260"/>
      <c r="V14" s="260"/>
      <c r="W14" s="260"/>
      <c r="X14" s="260"/>
    </row>
    <row r="15" spans="1:24" x14ac:dyDescent="0.2">
      <c r="A15" s="266"/>
      <c r="B15" s="267"/>
      <c r="C15" s="266"/>
      <c r="D15" s="266"/>
      <c r="E15" s="266"/>
      <c r="F15" s="266"/>
      <c r="G15" s="266"/>
      <c r="H15" s="266"/>
      <c r="I15" s="266"/>
      <c r="J15" s="266"/>
      <c r="K15" s="266"/>
      <c r="L15" s="266"/>
      <c r="M15" s="266"/>
      <c r="N15" s="266"/>
      <c r="O15" s="266"/>
      <c r="P15" s="266"/>
      <c r="Q15" s="266"/>
      <c r="R15" s="266"/>
      <c r="S15" s="266"/>
      <c r="T15" s="266"/>
      <c r="U15" s="266"/>
      <c r="V15" s="266"/>
      <c r="W15" s="266"/>
      <c r="X15" s="266"/>
    </row>
    <row r="16" spans="1:24" x14ac:dyDescent="0.2">
      <c r="A16" s="260"/>
      <c r="B16" s="260"/>
      <c r="C16" s="260"/>
      <c r="D16" s="260"/>
      <c r="E16" s="260"/>
      <c r="F16" s="260"/>
      <c r="G16" s="260"/>
      <c r="H16" s="260"/>
      <c r="I16" s="260"/>
      <c r="J16" s="260"/>
      <c r="K16" s="260"/>
      <c r="L16" s="260"/>
      <c r="M16" s="260"/>
      <c r="N16" s="260"/>
      <c r="O16" s="260"/>
      <c r="P16" s="260"/>
      <c r="Q16" s="260"/>
      <c r="R16" s="260"/>
      <c r="S16" s="260"/>
      <c r="T16" s="260"/>
      <c r="U16" s="260"/>
      <c r="V16" s="260"/>
      <c r="W16" s="260"/>
      <c r="X16" s="260"/>
    </row>
    <row r="17" spans="1:24" x14ac:dyDescent="0.2">
      <c r="B17" s="274" t="s">
        <v>159</v>
      </c>
    </row>
    <row r="18" spans="1:24" x14ac:dyDescent="0.2">
      <c r="B18" s="269" t="s">
        <v>160</v>
      </c>
      <c r="D18" s="269" t="s">
        <v>158</v>
      </c>
      <c r="G18" s="275">
        <v>-477107.54646218568</v>
      </c>
      <c r="H18" s="275">
        <v>-928977.35957187414</v>
      </c>
      <c r="I18" s="275">
        <v>-1560585.2068151236</v>
      </c>
      <c r="J18" s="275">
        <v>-7950314.2479274273</v>
      </c>
      <c r="K18" s="275">
        <v>-7877004.9937384129</v>
      </c>
      <c r="L18" s="275">
        <v>-371199.80293812603</v>
      </c>
      <c r="M18" s="275">
        <v>-6958726.11288625</v>
      </c>
      <c r="N18" s="275">
        <v>-1277610.0638382826</v>
      </c>
      <c r="O18" s="275">
        <v>-1092169.2788468604</v>
      </c>
    </row>
    <row r="19" spans="1:24" x14ac:dyDescent="0.2">
      <c r="B19" s="269" t="s">
        <v>161</v>
      </c>
      <c r="D19" s="269" t="s">
        <v>158</v>
      </c>
      <c r="G19" s="275">
        <v>-119818.47155730487</v>
      </c>
      <c r="H19" s="275">
        <v>26480.45480966771</v>
      </c>
      <c r="I19" s="275">
        <v>0</v>
      </c>
      <c r="J19" s="275">
        <v>0</v>
      </c>
      <c r="K19" s="275">
        <v>5226850.9030716838</v>
      </c>
      <c r="L19" s="275">
        <v>-77423.626006499209</v>
      </c>
      <c r="M19" s="275">
        <v>-193151.36124031321</v>
      </c>
      <c r="N19" s="275">
        <v>3978.0190134301397</v>
      </c>
      <c r="O19" s="275">
        <v>1393.1038646416177</v>
      </c>
    </row>
    <row r="20" spans="1:24" x14ac:dyDescent="0.2">
      <c r="B20" s="259" t="s">
        <v>162</v>
      </c>
      <c r="D20" s="269" t="s">
        <v>158</v>
      </c>
      <c r="G20" s="275">
        <v>7540.9706666666643</v>
      </c>
      <c r="H20" s="275">
        <v>24019.673599999991</v>
      </c>
      <c r="I20" s="275">
        <v>260399.09618666657</v>
      </c>
      <c r="J20" s="275">
        <v>335404.66672266659</v>
      </c>
      <c r="K20" s="275">
        <v>-312068.48937333323</v>
      </c>
      <c r="L20" s="275">
        <v>34505.780399999996</v>
      </c>
      <c r="M20" s="275">
        <v>799771.55788399966</v>
      </c>
      <c r="N20" s="275">
        <v>3601.4623839999986</v>
      </c>
      <c r="O20" s="275">
        <v>0</v>
      </c>
    </row>
    <row r="21" spans="1:24" x14ac:dyDescent="0.2">
      <c r="B21" s="259" t="s">
        <v>163</v>
      </c>
      <c r="D21" s="269" t="s">
        <v>158</v>
      </c>
      <c r="G21" s="275">
        <v>29065.472799999989</v>
      </c>
      <c r="H21" s="275">
        <v>28058.659199999987</v>
      </c>
      <c r="I21" s="275">
        <v>100537.02203999997</v>
      </c>
      <c r="J21" s="275">
        <v>469308.49024799978</v>
      </c>
      <c r="K21" s="275">
        <v>412164.51743999979</v>
      </c>
      <c r="L21" s="275">
        <v>37917.947599999992</v>
      </c>
      <c r="M21" s="275">
        <v>342171.56905106228</v>
      </c>
      <c r="N21" s="275">
        <v>-4147.0370759999978</v>
      </c>
      <c r="O21" s="275">
        <v>0</v>
      </c>
    </row>
    <row r="22" spans="1:24" x14ac:dyDescent="0.2">
      <c r="B22" s="259" t="s">
        <v>164</v>
      </c>
      <c r="D22" s="269" t="s">
        <v>158</v>
      </c>
      <c r="G22" s="275">
        <v>0</v>
      </c>
      <c r="H22" s="275">
        <v>0</v>
      </c>
      <c r="I22" s="275">
        <v>0</v>
      </c>
      <c r="J22" s="275">
        <v>-27993825.921959668</v>
      </c>
      <c r="K22" s="275">
        <v>28036923.925481439</v>
      </c>
      <c r="L22" s="275">
        <v>0</v>
      </c>
      <c r="M22" s="275">
        <v>0</v>
      </c>
      <c r="N22" s="275">
        <v>0</v>
      </c>
      <c r="O22" s="275">
        <v>0</v>
      </c>
    </row>
    <row r="24" spans="1:24" x14ac:dyDescent="0.2">
      <c r="B24" s="269" t="s">
        <v>165</v>
      </c>
      <c r="D24" s="269" t="s">
        <v>158</v>
      </c>
      <c r="G24" s="276">
        <v>-560319.57455282391</v>
      </c>
      <c r="H24" s="276">
        <v>-850418.57196220651</v>
      </c>
      <c r="I24" s="276">
        <v>-1199649.0885884571</v>
      </c>
      <c r="J24" s="276">
        <v>-35139427.012916431</v>
      </c>
      <c r="K24" s="276">
        <v>25486865.862881377</v>
      </c>
      <c r="L24" s="276">
        <v>-376199.70094462525</v>
      </c>
      <c r="M24" s="276">
        <v>-6009934.3471915014</v>
      </c>
      <c r="N24" s="276">
        <v>-1274177.6195168523</v>
      </c>
      <c r="O24" s="276">
        <v>-1090776.1749822188</v>
      </c>
    </row>
    <row r="25" spans="1:24" x14ac:dyDescent="0.2">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row>
    <row r="26" spans="1:24" x14ac:dyDescent="0.2">
      <c r="A26" s="266"/>
      <c r="B26" s="267" t="s">
        <v>116</v>
      </c>
      <c r="C26" s="266"/>
      <c r="D26" s="266"/>
      <c r="E26" s="266"/>
      <c r="F26" s="266"/>
      <c r="G26" s="266"/>
      <c r="H26" s="266"/>
      <c r="I26" s="266"/>
      <c r="J26" s="266"/>
      <c r="K26" s="266"/>
      <c r="L26" s="266"/>
      <c r="M26" s="266"/>
      <c r="N26" s="266"/>
      <c r="O26" s="266"/>
      <c r="P26" s="266"/>
      <c r="Q26" s="266"/>
      <c r="R26" s="266"/>
      <c r="S26" s="266"/>
      <c r="T26" s="266"/>
      <c r="U26" s="266"/>
      <c r="V26" s="266"/>
      <c r="W26" s="266"/>
      <c r="X26" s="266"/>
    </row>
    <row r="27" spans="1:24" x14ac:dyDescent="0.2">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row>
    <row r="28" spans="1:24" x14ac:dyDescent="0.2">
      <c r="B28" s="269" t="s">
        <v>166</v>
      </c>
      <c r="D28" s="269" t="s">
        <v>158</v>
      </c>
      <c r="G28" s="277">
        <v>17823746.561501484</v>
      </c>
      <c r="H28" s="277">
        <v>25205494.840765078</v>
      </c>
      <c r="I28" s="277">
        <v>51744619.094618618</v>
      </c>
      <c r="J28" s="277">
        <v>237596035.19872677</v>
      </c>
      <c r="K28" s="277">
        <v>322681449.99373239</v>
      </c>
      <c r="L28" s="277">
        <v>15142376.099667549</v>
      </c>
      <c r="M28" s="277">
        <v>249810363.88079995</v>
      </c>
      <c r="N28" s="277">
        <v>14919098.798359174</v>
      </c>
      <c r="O28" s="277">
        <v>3739692.5567881595</v>
      </c>
    </row>
    <row r="29" spans="1:24" x14ac:dyDescent="0.2">
      <c r="A29" s="260"/>
      <c r="B29" s="260"/>
      <c r="C29" s="260"/>
      <c r="D29" s="260"/>
      <c r="E29" s="260"/>
      <c r="F29" s="260"/>
      <c r="G29" s="260"/>
      <c r="H29" s="260"/>
      <c r="I29" s="260"/>
      <c r="J29" s="260"/>
      <c r="K29" s="260"/>
      <c r="L29" s="260"/>
      <c r="M29" s="260"/>
      <c r="N29" s="260"/>
      <c r="O29" s="260"/>
      <c r="P29" s="260"/>
      <c r="Q29" s="260"/>
      <c r="R29" s="260"/>
      <c r="S29" s="260"/>
      <c r="T29" s="260"/>
      <c r="U29" s="260"/>
      <c r="V29" s="260"/>
      <c r="W29" s="260"/>
      <c r="X29" s="260"/>
    </row>
    <row r="30" spans="1:24" x14ac:dyDescent="0.2">
      <c r="A30" s="266"/>
      <c r="B30" s="267" t="s">
        <v>167</v>
      </c>
      <c r="C30" s="266"/>
      <c r="D30" s="266"/>
      <c r="E30" s="266"/>
      <c r="F30" s="266"/>
      <c r="G30" s="266"/>
      <c r="H30" s="266"/>
      <c r="I30" s="266"/>
      <c r="J30" s="266"/>
      <c r="K30" s="266"/>
      <c r="L30" s="266"/>
      <c r="M30" s="266"/>
      <c r="N30" s="266"/>
      <c r="O30" s="266"/>
      <c r="P30" s="266"/>
      <c r="Q30" s="266"/>
      <c r="R30" s="266"/>
      <c r="S30" s="266"/>
      <c r="T30" s="266"/>
      <c r="U30" s="266"/>
      <c r="V30" s="266"/>
      <c r="W30" s="266"/>
      <c r="X30" s="266"/>
    </row>
    <row r="31" spans="1:24" x14ac:dyDescent="0.2">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row>
    <row r="32" spans="1:24" x14ac:dyDescent="0.2">
      <c r="B32" s="269" t="s">
        <v>168</v>
      </c>
      <c r="D32" s="269" t="s">
        <v>145</v>
      </c>
      <c r="G32" s="270">
        <v>3467749.7420662218</v>
      </c>
      <c r="H32" s="270">
        <v>4321939.9066870231</v>
      </c>
      <c r="I32" s="270">
        <v>11435680.528196925</v>
      </c>
      <c r="J32" s="278">
        <v>37354460.553247526</v>
      </c>
      <c r="K32" s="270">
        <v>68946424.101342753</v>
      </c>
      <c r="L32" s="270">
        <v>2705519.6435421472</v>
      </c>
      <c r="M32" s="270">
        <v>59830747.821621023</v>
      </c>
      <c r="N32" s="270">
        <v>1037832.3857857356</v>
      </c>
      <c r="O32" s="270">
        <v>0</v>
      </c>
      <c r="Q32" s="269" t="s">
        <v>169</v>
      </c>
    </row>
    <row r="33" spans="1:24" x14ac:dyDescent="0.2">
      <c r="B33" s="269" t="s">
        <v>170</v>
      </c>
      <c r="D33" s="269" t="s">
        <v>145</v>
      </c>
      <c r="G33" s="270">
        <v>16020081.886041785</v>
      </c>
      <c r="H33" s="270">
        <v>20284234.017797168</v>
      </c>
      <c r="I33" s="270">
        <v>38655269.268704616</v>
      </c>
      <c r="J33" s="278">
        <v>195991800.37288415</v>
      </c>
      <c r="K33" s="270">
        <v>238311165.47373649</v>
      </c>
      <c r="L33" s="270">
        <v>18226325.950834468</v>
      </c>
      <c r="M33" s="270">
        <v>207182164.85223594</v>
      </c>
      <c r="N33" s="270">
        <v>17557229.201133613</v>
      </c>
      <c r="O33" s="270">
        <v>4397978.741419402</v>
      </c>
      <c r="Q33" s="269" t="s">
        <v>171</v>
      </c>
    </row>
    <row r="35" spans="1:24" x14ac:dyDescent="0.2">
      <c r="B35" s="269" t="s">
        <v>172</v>
      </c>
      <c r="D35" s="269" t="s">
        <v>150</v>
      </c>
      <c r="G35" s="279">
        <v>0.17794436078073256</v>
      </c>
      <c r="H35" s="279">
        <v>0.1756445321385991</v>
      </c>
      <c r="I35" s="279">
        <v>0.22829833681660991</v>
      </c>
      <c r="J35" s="279">
        <v>0.16008167606796361</v>
      </c>
      <c r="K35" s="280">
        <v>0.21901528035292772</v>
      </c>
      <c r="L35" s="279">
        <v>0.12925375506634687</v>
      </c>
      <c r="M35" s="279">
        <v>0.22407436113286894</v>
      </c>
      <c r="N35" s="279">
        <v>5.5812258589979409E-2</v>
      </c>
      <c r="O35" s="279">
        <v>0</v>
      </c>
    </row>
    <row r="36" spans="1:24" x14ac:dyDescent="0.2">
      <c r="B36" s="269" t="s">
        <v>173</v>
      </c>
      <c r="D36" s="269" t="s">
        <v>150</v>
      </c>
      <c r="G36" s="279">
        <v>0.8220556392192675</v>
      </c>
      <c r="H36" s="279">
        <v>0.82435546786140079</v>
      </c>
      <c r="I36" s="279">
        <v>0.77170166318339017</v>
      </c>
      <c r="J36" s="279">
        <v>0.83991832393203647</v>
      </c>
      <c r="K36" s="280">
        <v>0.78098471964707228</v>
      </c>
      <c r="L36" s="279">
        <v>0.87074624493365305</v>
      </c>
      <c r="M36" s="279">
        <v>0.77592563886713106</v>
      </c>
      <c r="N36" s="279">
        <v>0.9441877414100206</v>
      </c>
      <c r="O36" s="279">
        <v>1</v>
      </c>
    </row>
    <row r="38" spans="1:24" x14ac:dyDescent="0.2">
      <c r="B38" s="269" t="s">
        <v>174</v>
      </c>
      <c r="D38" s="269" t="s">
        <v>158</v>
      </c>
      <c r="G38" s="277">
        <v>3171635.1886041616</v>
      </c>
      <c r="H38" s="277">
        <v>4427207.3486280553</v>
      </c>
      <c r="I38" s="277">
        <v>11813210.478510426</v>
      </c>
      <c r="J38" s="277">
        <v>38034771.541715063</v>
      </c>
      <c r="K38" s="277">
        <v>70672168.235066533</v>
      </c>
      <c r="L38" s="277">
        <v>1957208.9715089342</v>
      </c>
      <c r="M38" s="277">
        <v>55976097.690959767</v>
      </c>
      <c r="N38" s="277">
        <v>832668.60006347334</v>
      </c>
      <c r="O38" s="277">
        <v>0</v>
      </c>
    </row>
    <row r="39" spans="1:24" x14ac:dyDescent="0.2">
      <c r="B39" s="269" t="s">
        <v>175</v>
      </c>
      <c r="D39" s="269" t="s">
        <v>158</v>
      </c>
      <c r="G39" s="277">
        <v>14652111.372897323</v>
      </c>
      <c r="H39" s="277">
        <v>20778287.492137019</v>
      </c>
      <c r="I39" s="277">
        <v>39931408.616108194</v>
      </c>
      <c r="J39" s="277">
        <v>199561263.65701175</v>
      </c>
      <c r="K39" s="277">
        <v>252009281.75866586</v>
      </c>
      <c r="L39" s="277">
        <v>13185167.128158614</v>
      </c>
      <c r="M39" s="277">
        <v>193834266.1898402</v>
      </c>
      <c r="N39" s="277">
        <v>14086430.198295701</v>
      </c>
      <c r="O39" s="277">
        <v>3739692.5567881595</v>
      </c>
    </row>
    <row r="42" spans="1:24" x14ac:dyDescent="0.2">
      <c r="A42" s="281"/>
      <c r="B42" s="282" t="s">
        <v>176</v>
      </c>
      <c r="C42" s="282"/>
      <c r="D42" s="282"/>
      <c r="E42" s="281"/>
      <c r="F42" s="281"/>
      <c r="G42" s="281"/>
      <c r="H42" s="281"/>
      <c r="I42" s="281"/>
      <c r="J42" s="281"/>
      <c r="K42" s="281"/>
      <c r="L42" s="281"/>
      <c r="M42" s="281"/>
      <c r="N42" s="281"/>
      <c r="O42" s="281"/>
      <c r="P42" s="281"/>
      <c r="Q42" s="281"/>
      <c r="R42" s="281"/>
      <c r="S42" s="281"/>
      <c r="T42" s="281"/>
      <c r="U42" s="281"/>
      <c r="V42" s="281"/>
      <c r="W42" s="281"/>
      <c r="X42" s="281"/>
    </row>
    <row r="43" spans="1:24" x14ac:dyDescent="0.2">
      <c r="A43" s="260"/>
      <c r="B43" s="260"/>
      <c r="C43" s="260"/>
      <c r="D43" s="260"/>
      <c r="E43" s="260"/>
      <c r="F43" s="260"/>
      <c r="G43" s="260"/>
      <c r="H43" s="260"/>
      <c r="I43" s="260"/>
      <c r="J43" s="260"/>
      <c r="K43" s="260"/>
      <c r="L43" s="260"/>
      <c r="M43" s="260"/>
      <c r="N43" s="260"/>
      <c r="O43" s="260"/>
      <c r="P43" s="260"/>
      <c r="Q43" s="260"/>
      <c r="R43" s="260"/>
      <c r="S43" s="260"/>
      <c r="T43" s="260"/>
      <c r="U43" s="260"/>
      <c r="V43" s="260"/>
      <c r="W43" s="260"/>
      <c r="X43" s="260"/>
    </row>
    <row r="44" spans="1:24" x14ac:dyDescent="0.2">
      <c r="A44" s="260"/>
      <c r="B44" s="260" t="s">
        <v>177</v>
      </c>
      <c r="C44" s="260"/>
      <c r="D44" s="283" t="s">
        <v>156</v>
      </c>
      <c r="E44" s="260"/>
      <c r="F44" s="260"/>
      <c r="G44" s="260"/>
      <c r="H44" s="260"/>
      <c r="I44" s="284">
        <v>10628099.684291949</v>
      </c>
      <c r="J44" s="260"/>
      <c r="K44" s="260"/>
      <c r="L44" s="260"/>
      <c r="M44" s="260"/>
      <c r="N44" s="260"/>
      <c r="O44" s="260"/>
      <c r="P44" s="260"/>
      <c r="Q44" s="260"/>
      <c r="R44" s="260"/>
      <c r="S44" s="260"/>
      <c r="T44" s="260"/>
      <c r="U44" s="260"/>
      <c r="V44" s="260"/>
      <c r="W44" s="260"/>
      <c r="X44" s="260"/>
    </row>
    <row r="45" spans="1:24" x14ac:dyDescent="0.2">
      <c r="A45" s="260"/>
      <c r="B45" s="260" t="s">
        <v>178</v>
      </c>
      <c r="C45" s="260"/>
      <c r="D45" s="283" t="s">
        <v>156</v>
      </c>
      <c r="E45" s="260"/>
      <c r="F45" s="260"/>
      <c r="G45" s="260"/>
      <c r="H45" s="260"/>
      <c r="I45" s="284">
        <v>42041744.276660383</v>
      </c>
      <c r="J45" s="260"/>
      <c r="K45" s="260"/>
      <c r="L45" s="260"/>
      <c r="M45" s="260"/>
      <c r="N45" s="260"/>
      <c r="O45" s="260"/>
      <c r="P45" s="260"/>
      <c r="Q45" s="260"/>
      <c r="R45" s="260"/>
      <c r="S45" s="260"/>
      <c r="T45" s="260"/>
      <c r="U45" s="260"/>
      <c r="V45" s="260"/>
      <c r="W45" s="260"/>
      <c r="X45" s="260"/>
    </row>
    <row r="46" spans="1:24"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row>
    <row r="47" spans="1:24" x14ac:dyDescent="0.2">
      <c r="A47" s="260"/>
      <c r="B47" s="260" t="s">
        <v>179</v>
      </c>
      <c r="C47" s="260"/>
      <c r="D47" s="260"/>
      <c r="E47" s="260"/>
      <c r="F47" s="260"/>
      <c r="G47" s="285"/>
      <c r="H47" s="286"/>
      <c r="I47" s="286">
        <f>(I38-I44)/I44</f>
        <v>0.11150730887197448</v>
      </c>
      <c r="J47" s="286"/>
      <c r="K47" s="286"/>
      <c r="L47" s="286"/>
      <c r="M47" s="286"/>
      <c r="N47" s="286"/>
      <c r="O47" s="286"/>
      <c r="P47" s="260"/>
      <c r="Q47" s="260"/>
      <c r="R47" s="260"/>
      <c r="S47" s="260"/>
      <c r="T47" s="260"/>
      <c r="U47" s="260"/>
      <c r="V47" s="260"/>
      <c r="W47" s="260"/>
      <c r="X47" s="260"/>
    </row>
    <row r="48" spans="1:24" x14ac:dyDescent="0.2">
      <c r="A48" s="260"/>
      <c r="B48" s="260" t="s">
        <v>180</v>
      </c>
      <c r="C48" s="260"/>
      <c r="D48" s="260"/>
      <c r="E48" s="260"/>
      <c r="F48" s="260"/>
      <c r="G48" s="285"/>
      <c r="H48" s="286"/>
      <c r="I48" s="286">
        <f>(I39-I45)/I45</f>
        <v>-5.019619658653765E-2</v>
      </c>
      <c r="J48" s="286"/>
      <c r="K48" s="286"/>
      <c r="L48" s="286"/>
      <c r="M48" s="286"/>
      <c r="N48" s="286"/>
      <c r="O48" s="286"/>
      <c r="P48" s="260"/>
      <c r="Q48" s="260"/>
      <c r="R48" s="260"/>
      <c r="S48" s="260"/>
      <c r="T48" s="260"/>
      <c r="U48" s="260"/>
      <c r="V48" s="260"/>
      <c r="W48" s="260"/>
      <c r="X48" s="260"/>
    </row>
    <row r="50" spans="1:24" x14ac:dyDescent="0.2">
      <c r="B50" s="274" t="s">
        <v>181</v>
      </c>
      <c r="K50" s="265" t="s">
        <v>182</v>
      </c>
    </row>
    <row r="51" spans="1:24" x14ac:dyDescent="0.2">
      <c r="B51" s="269" t="s">
        <v>168</v>
      </c>
      <c r="D51" s="269" t="s">
        <v>145</v>
      </c>
      <c r="K51" s="270">
        <f>I32+J32</f>
        <v>48790141.08144445</v>
      </c>
    </row>
    <row r="52" spans="1:24" x14ac:dyDescent="0.2">
      <c r="B52" s="269" t="s">
        <v>170</v>
      </c>
      <c r="D52" s="269" t="s">
        <v>145</v>
      </c>
      <c r="K52" s="270">
        <f>I33+J33</f>
        <v>234647069.64158878</v>
      </c>
    </row>
    <row r="54" spans="1:24" x14ac:dyDescent="0.2">
      <c r="B54" s="269" t="s">
        <v>172</v>
      </c>
      <c r="D54" s="269" t="s">
        <v>150</v>
      </c>
      <c r="K54" s="279">
        <f t="shared" ref="K54" si="0">K51/SUM(K51:K52)</f>
        <v>0.17213738787854777</v>
      </c>
    </row>
    <row r="55" spans="1:24" x14ac:dyDescent="0.2">
      <c r="B55" s="269" t="s">
        <v>173</v>
      </c>
      <c r="D55" s="269" t="s">
        <v>150</v>
      </c>
      <c r="K55" s="279">
        <f t="shared" ref="K55" si="1">K52/SUM(K51:K52)</f>
        <v>0.82786261212145218</v>
      </c>
    </row>
    <row r="57" spans="1:24" x14ac:dyDescent="0.2">
      <c r="B57" s="274" t="s">
        <v>183</v>
      </c>
    </row>
    <row r="58" spans="1:24" x14ac:dyDescent="0.2">
      <c r="B58" s="269" t="s">
        <v>174</v>
      </c>
      <c r="D58" s="269" t="s">
        <v>158</v>
      </c>
      <c r="I58" s="277">
        <f>I28*K54</f>
        <v>8907183.5677180737</v>
      </c>
    </row>
    <row r="59" spans="1:24" x14ac:dyDescent="0.2">
      <c r="B59" s="269" t="s">
        <v>175</v>
      </c>
      <c r="D59" s="269" t="s">
        <v>158</v>
      </c>
      <c r="I59" s="277">
        <f>I28*K55</f>
        <v>42837435.526900545</v>
      </c>
    </row>
    <row r="60" spans="1:24" x14ac:dyDescent="0.2">
      <c r="I60" s="287"/>
    </row>
    <row r="61" spans="1:24" x14ac:dyDescent="0.2">
      <c r="A61" s="260"/>
      <c r="B61" s="260" t="s">
        <v>184</v>
      </c>
      <c r="C61" s="260"/>
      <c r="D61" s="260"/>
      <c r="E61" s="260"/>
      <c r="F61" s="260"/>
      <c r="G61" s="285"/>
      <c r="H61" s="286"/>
      <c r="I61" s="286">
        <f>(I58-I38)/I38</f>
        <v>-0.24599806429240773</v>
      </c>
      <c r="J61" s="286"/>
      <c r="K61" s="286"/>
      <c r="L61" s="286"/>
      <c r="M61" s="286"/>
      <c r="N61" s="286"/>
      <c r="O61" s="286"/>
      <c r="P61" s="260"/>
      <c r="Q61" s="260"/>
      <c r="R61" s="260"/>
      <c r="S61" s="260"/>
      <c r="T61" s="260"/>
      <c r="U61" s="260"/>
      <c r="V61" s="260"/>
      <c r="W61" s="260"/>
      <c r="X61" s="260"/>
    </row>
    <row r="62" spans="1:24" x14ac:dyDescent="0.2">
      <c r="A62" s="260"/>
      <c r="B62" s="260" t="s">
        <v>185</v>
      </c>
      <c r="C62" s="260"/>
      <c r="D62" s="260"/>
      <c r="E62" s="260"/>
      <c r="F62" s="260"/>
      <c r="G62" s="285"/>
      <c r="H62" s="286"/>
      <c r="I62" s="286">
        <f>(I59-I39)/I39</f>
        <v>7.2775467019715143E-2</v>
      </c>
      <c r="J62" s="286"/>
      <c r="K62" s="286"/>
      <c r="L62" s="286"/>
      <c r="M62" s="286"/>
      <c r="N62" s="286"/>
      <c r="O62" s="286"/>
      <c r="P62" s="260"/>
      <c r="Q62" s="260"/>
      <c r="R62" s="260"/>
      <c r="S62" s="260"/>
      <c r="T62" s="260"/>
      <c r="U62" s="260"/>
      <c r="V62" s="260"/>
      <c r="W62" s="260"/>
      <c r="X62" s="260"/>
    </row>
    <row r="64" spans="1:24" x14ac:dyDescent="0.2">
      <c r="B64" s="288" t="s">
        <v>186</v>
      </c>
    </row>
    <row r="65" spans="1:24" s="260" customFormat="1" ht="38.25" customHeight="1" x14ac:dyDescent="0.2">
      <c r="B65" s="322" t="s">
        <v>189</v>
      </c>
      <c r="C65" s="323"/>
      <c r="D65" s="323"/>
      <c r="E65" s="323"/>
      <c r="F65" s="323"/>
      <c r="G65" s="323"/>
      <c r="H65" s="323"/>
      <c r="I65" s="323"/>
      <c r="J65" s="323"/>
      <c r="K65" s="323"/>
      <c r="L65" s="323"/>
      <c r="M65" s="323"/>
      <c r="N65" s="323"/>
      <c r="O65" s="323"/>
    </row>
    <row r="66" spans="1:24" x14ac:dyDescent="0.2">
      <c r="B66" s="269" t="s">
        <v>187</v>
      </c>
    </row>
    <row r="67" spans="1:24" x14ac:dyDescent="0.2">
      <c r="A67" s="289"/>
      <c r="B67" s="260" t="s">
        <v>166</v>
      </c>
      <c r="C67" s="289"/>
      <c r="D67" s="283" t="s">
        <v>158</v>
      </c>
      <c r="E67" s="289"/>
      <c r="F67" s="289"/>
      <c r="G67" s="290"/>
      <c r="H67" s="290"/>
      <c r="I67" s="290">
        <f>I28</f>
        <v>51744619.094618618</v>
      </c>
      <c r="J67" s="290"/>
      <c r="K67" s="290"/>
      <c r="L67" s="290"/>
      <c r="M67" s="290"/>
      <c r="N67" s="290"/>
      <c r="O67" s="290"/>
      <c r="P67" s="289"/>
      <c r="Q67" s="289"/>
      <c r="R67" s="289"/>
      <c r="S67" s="289"/>
      <c r="T67" s="289"/>
      <c r="U67" s="289"/>
      <c r="V67" s="289"/>
      <c r="W67" s="289"/>
      <c r="X67" s="289"/>
    </row>
    <row r="68" spans="1:24" x14ac:dyDescent="0.2">
      <c r="A68" s="289"/>
      <c r="B68" s="283"/>
      <c r="C68" s="289"/>
      <c r="D68" s="283"/>
      <c r="E68" s="289"/>
      <c r="F68" s="289"/>
      <c r="G68" s="289"/>
      <c r="H68" s="289"/>
      <c r="I68" s="289"/>
      <c r="J68" s="289"/>
      <c r="K68" s="289"/>
      <c r="L68" s="289"/>
      <c r="M68" s="289"/>
      <c r="N68" s="289"/>
      <c r="O68" s="289"/>
      <c r="P68" s="289"/>
      <c r="Q68" s="289"/>
      <c r="R68" s="289"/>
      <c r="S68" s="289"/>
      <c r="T68" s="289"/>
      <c r="U68" s="289"/>
      <c r="V68" s="289"/>
      <c r="W68" s="289"/>
      <c r="X68" s="289"/>
    </row>
    <row r="69" spans="1:24" x14ac:dyDescent="0.2">
      <c r="A69" s="260"/>
      <c r="B69" s="260" t="s">
        <v>188</v>
      </c>
      <c r="C69" s="260"/>
      <c r="D69" s="260"/>
      <c r="E69" s="260"/>
      <c r="F69" s="260"/>
      <c r="G69" s="285"/>
      <c r="H69" s="286"/>
      <c r="I69" s="291">
        <f>(I67-(I44+I45))/(I44+I45)</f>
        <v>-1.7566500994756061E-2</v>
      </c>
      <c r="J69" s="286"/>
      <c r="K69" s="286"/>
      <c r="L69" s="286"/>
      <c r="M69" s="286"/>
      <c r="N69" s="286"/>
      <c r="O69" s="286"/>
      <c r="P69" s="260"/>
      <c r="Q69" s="260"/>
      <c r="R69" s="260"/>
      <c r="S69" s="260"/>
      <c r="T69" s="260"/>
      <c r="U69" s="260"/>
      <c r="V69" s="260"/>
      <c r="W69" s="260"/>
      <c r="X69" s="260"/>
    </row>
    <row r="70" spans="1:24" x14ac:dyDescent="0.2">
      <c r="A70" s="289"/>
      <c r="B70" s="283"/>
      <c r="C70" s="289"/>
      <c r="D70" s="283"/>
      <c r="E70" s="289"/>
      <c r="F70" s="289"/>
      <c r="G70" s="289"/>
      <c r="H70" s="289"/>
      <c r="I70" s="289"/>
      <c r="J70" s="289"/>
      <c r="K70" s="289"/>
      <c r="L70" s="289"/>
      <c r="M70" s="289"/>
      <c r="N70" s="289"/>
      <c r="O70" s="289"/>
      <c r="P70" s="289"/>
      <c r="Q70" s="289"/>
      <c r="R70" s="289"/>
      <c r="S70" s="289"/>
      <c r="T70" s="289"/>
      <c r="U70" s="289"/>
      <c r="V70" s="289"/>
      <c r="W70" s="289"/>
      <c r="X70" s="289"/>
    </row>
    <row r="71" spans="1:24" x14ac:dyDescent="0.2">
      <c r="A71" s="289"/>
      <c r="B71" s="292" t="s">
        <v>174</v>
      </c>
      <c r="C71" s="292"/>
      <c r="D71" s="283" t="s">
        <v>156</v>
      </c>
      <c r="E71" s="292"/>
      <c r="F71" s="292"/>
      <c r="G71" s="290"/>
      <c r="H71" s="290"/>
      <c r="I71" s="290">
        <f>I44*(1+I69)</f>
        <v>10441401.160615468</v>
      </c>
      <c r="J71" s="290"/>
      <c r="K71" s="290"/>
      <c r="L71" s="290"/>
      <c r="M71" s="290"/>
      <c r="N71" s="290"/>
      <c r="O71" s="290"/>
      <c r="P71" s="289"/>
      <c r="Q71" s="289"/>
      <c r="R71" s="289"/>
      <c r="S71" s="289"/>
      <c r="T71" s="289"/>
      <c r="U71" s="289"/>
      <c r="V71" s="289"/>
      <c r="W71" s="289"/>
      <c r="X71" s="289"/>
    </row>
    <row r="72" spans="1:24" x14ac:dyDescent="0.2">
      <c r="A72" s="289"/>
      <c r="B72" s="292" t="s">
        <v>175</v>
      </c>
      <c r="C72" s="292"/>
      <c r="D72" s="283" t="s">
        <v>156</v>
      </c>
      <c r="E72" s="292"/>
      <c r="F72" s="292"/>
      <c r="G72" s="290"/>
      <c r="H72" s="290"/>
      <c r="I72" s="290">
        <f>I45*(1+I69)</f>
        <v>41303217.934003145</v>
      </c>
      <c r="J72" s="290"/>
      <c r="K72" s="290"/>
      <c r="L72" s="290"/>
      <c r="M72" s="290"/>
      <c r="N72" s="290"/>
      <c r="O72" s="290"/>
      <c r="P72" s="289"/>
      <c r="Q72" s="289"/>
      <c r="R72" s="289"/>
      <c r="S72" s="289"/>
      <c r="T72" s="289"/>
      <c r="U72" s="289"/>
      <c r="V72" s="289"/>
      <c r="W72" s="289"/>
      <c r="X72" s="289"/>
    </row>
    <row r="73" spans="1:24" x14ac:dyDescent="0.2">
      <c r="A73" s="289"/>
      <c r="B73" s="289"/>
      <c r="C73" s="289"/>
      <c r="D73" s="289"/>
      <c r="E73" s="289"/>
      <c r="F73" s="289"/>
      <c r="G73" s="293"/>
      <c r="H73" s="293"/>
      <c r="I73" s="293"/>
      <c r="J73" s="293"/>
      <c r="K73" s="293"/>
      <c r="L73" s="293"/>
      <c r="M73" s="293"/>
      <c r="N73" s="293"/>
      <c r="O73" s="293"/>
      <c r="P73" s="289"/>
      <c r="Q73" s="289"/>
      <c r="R73" s="289"/>
      <c r="S73" s="289"/>
      <c r="T73" s="289"/>
      <c r="U73" s="289"/>
      <c r="V73" s="289"/>
      <c r="W73" s="289"/>
      <c r="X73" s="289"/>
    </row>
  </sheetData>
  <mergeCells count="1">
    <mergeCell ref="B65:O65"/>
  </mergeCells>
  <pageMargins left="0.70866141732283472" right="0.70866141732283472" top="0.74803149606299213" bottom="0.74803149606299213" header="0.31496062992125984" footer="0.31496062992125984"/>
  <pageSetup paperSize="9" scale="4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 </vt:lpstr>
      <vt:lpstr>Contactgegevens</vt:lpstr>
      <vt:lpstr>Tarievenvoorstel</vt:lpstr>
      <vt:lpstr>Toelichting</vt:lpstr>
      <vt:lpstr>Richtlijnen Controle Tarieven</vt:lpstr>
      <vt:lpstr>TI-berekening 2016</vt:lpstr>
      <vt:lpstr>Tarievenvoorstel!Afdrukbereik</vt:lpstr>
      <vt:lpstr>Toelichting!Afdrukbereik</vt:lpstr>
    </vt:vector>
  </TitlesOfParts>
  <Company>Endinet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Endinet voor tarieven 2016 regionaal netbeheer gas</dc:title>
  <dc:subject>energie</dc:subject>
  <dc:creator>Endinet</dc:creator>
  <cp:lastPrinted>2015-09-11T09:45:00Z</cp:lastPrinted>
  <dcterms:created xsi:type="dcterms:W3CDTF">2001-08-01T08:33:17Z</dcterms:created>
  <dcterms:modified xsi:type="dcterms:W3CDTF">2015-09-21T14:48:07Z</dcterms:modified>
  <cp:category>tarieven netbeheer gas 2016</cp:category>
</cp:coreProperties>
</file>