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omments1.xml" ContentType="application/vnd.openxmlformats-officedocument.spreadsheetml.comments+xml"/>
  <Override PartName="/xl/customProperty3.bin" ContentType="application/vnd.openxmlformats-officedocument.spreadsheetml.customProperty"/>
  <Override PartName="/xl/customProperty4.bin" ContentType="application/vnd.openxmlformats-officedocument.spreadsheetml.customProperty"/>
  <Override PartName="/xl/drawings/drawing3.xml" ContentType="application/vnd.openxmlformats-officedocument.drawing+xml"/>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0" documentId="13_ncr:1_{BE6CC3B5-A8FF-4321-84E5-A1DD6B4AF0F3}" xr6:coauthVersionLast="46" xr6:coauthVersionMax="47" xr10:uidLastSave="{00000000-0000-0000-0000-000000000000}"/>
  <bookViews>
    <workbookView xWindow="-120" yWindow="-120" windowWidth="29040" windowHeight="17640" xr2:uid="{00000000-000D-0000-FFFF-FFFF00000000}"/>
  </bookViews>
  <sheets>
    <sheet name="Titelblad" sheetId="9" r:id="rId1"/>
    <sheet name="Toelichting" sheetId="10" r:id="rId2"/>
    <sheet name="Bronnen en toepassingen" sheetId="28" r:id="rId3"/>
    <sheet name="Contactgegevens" sheetId="29" r:id="rId4"/>
    <sheet name="Tarievenvoorstel" sheetId="18" r:id="rId5"/>
    <sheet name="Controles ACM" sheetId="24" r:id="rId6"/>
    <sheet name="Overig --&gt;" sheetId="25" r:id="rId7"/>
    <sheet name="Toelichting controle tarieven" sheetId="21" r:id="rId8"/>
    <sheet name="Richtlijn controle tarieven" sheetId="27" r:id="rId9"/>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6" i="24" l="1"/>
  <c r="I53" i="24"/>
  <c r="I40" i="24"/>
  <c r="I39" i="24"/>
  <c r="I49" i="24" l="1"/>
  <c r="I33" i="24" l="1"/>
  <c r="I20" i="24" l="1"/>
  <c r="I19" i="24"/>
  <c r="I14" i="24"/>
  <c r="I21" i="24" l="1"/>
  <c r="I59" i="24" l="1"/>
  <c r="O72" i="18" l="1"/>
  <c r="O66" i="18"/>
  <c r="O58" i="18"/>
  <c r="O71" i="18"/>
  <c r="O63" i="18"/>
  <c r="O57" i="18"/>
  <c r="O68" i="18"/>
  <c r="O62" i="18"/>
  <c r="O56" i="18"/>
  <c r="O73" i="18"/>
  <c r="O67" i="18"/>
  <c r="O61" i="18"/>
  <c r="I35" i="24"/>
  <c r="I16" i="24" l="1"/>
  <c r="I15" i="24"/>
  <c r="I23" i="24" s="1"/>
  <c r="I25" i="24" l="1"/>
  <c r="D10" i="18" s="1"/>
  <c r="I27" i="24"/>
  <c r="O24" i="18"/>
  <c r="O20" i="18"/>
  <c r="D8" i="18"/>
  <c r="I60" i="24" l="1"/>
  <c r="I44" i="24"/>
  <c r="I45" i="24" s="1"/>
  <c r="I41" i="24"/>
  <c r="O144" i="18" l="1"/>
  <c r="O138" i="18"/>
  <c r="O132" i="18"/>
  <c r="O121" i="18"/>
  <c r="O115" i="18"/>
  <c r="O109" i="18"/>
  <c r="O111" i="18"/>
  <c r="O139" i="18"/>
  <c r="O124" i="18"/>
  <c r="O110" i="18"/>
  <c r="O149" i="18"/>
  <c r="O143" i="18"/>
  <c r="O137" i="18"/>
  <c r="O126" i="18"/>
  <c r="O120" i="18"/>
  <c r="O114" i="18"/>
  <c r="O148" i="18"/>
  <c r="O142" i="18"/>
  <c r="O134" i="18"/>
  <c r="O125" i="18"/>
  <c r="O119" i="18"/>
  <c r="O147" i="18"/>
  <c r="O133" i="18"/>
  <c r="O116" i="18"/>
  <c r="I48" i="24"/>
  <c r="O100" i="18"/>
  <c r="O94" i="18"/>
  <c r="O85" i="18"/>
  <c r="O79" i="18"/>
  <c r="O103" i="18"/>
  <c r="O97" i="18"/>
  <c r="O88" i="18"/>
  <c r="O82" i="18"/>
  <c r="O102" i="18"/>
  <c r="O96" i="18"/>
  <c r="O87" i="18"/>
  <c r="O81" i="18"/>
  <c r="O101" i="18"/>
  <c r="O95" i="18"/>
  <c r="O86" i="18"/>
  <c r="O80" i="18"/>
  <c r="O31" i="18"/>
  <c r="O30" i="18"/>
  <c r="O29" i="18"/>
  <c r="O28" i="18"/>
  <c r="O50" i="18"/>
  <c r="O44" i="18"/>
  <c r="O49" i="18"/>
  <c r="O43" i="18"/>
  <c r="O48" i="18"/>
  <c r="O42" i="18"/>
  <c r="O47" i="18"/>
  <c r="O41" i="18"/>
  <c r="I17" i="24"/>
  <c r="O25" i="18" l="1"/>
  <c r="O21" i="18"/>
  <c r="D9" i="18"/>
  <c r="B43" i="10" l="1"/>
  <c r="B31" i="10" l="1"/>
  <c r="B38" i="10" s="1"/>
  <c r="B32" i="10" l="1"/>
  <c r="B33" i="10" l="1"/>
  <c r="B37"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37" authorId="0" shapeId="0" xr:uid="{00000000-0006-0000-0100-000001000000}">
      <text>
        <r>
          <rPr>
            <sz val="8"/>
            <color indexed="81"/>
            <rFont val="Tahoma"/>
            <family val="2"/>
          </rPr>
          <t xml:space="preserve">In alle gevallen dient een (groep van) roze cel(len) voorzien te zijn van een opmerking die uitlegt wat er specifiek zo bijzonder is aan deze roze cellen
</t>
        </r>
      </text>
    </comment>
  </commentList>
</comments>
</file>

<file path=xl/sharedStrings.xml><?xml version="1.0" encoding="utf-8"?>
<sst xmlns="http://schemas.openxmlformats.org/spreadsheetml/2006/main" count="491" uniqueCount="237">
  <si>
    <t>Tarievenmodule transporttarieven 2022 Gas</t>
  </si>
  <si>
    <t>Over dit bestand</t>
  </si>
  <si>
    <t>Zaaknummer</t>
  </si>
  <si>
    <t>ACM/21/050908</t>
  </si>
  <si>
    <t>Titel</t>
  </si>
  <si>
    <t>Tarievenmodule transporttarieven Stedin gas 2022</t>
  </si>
  <si>
    <t>Ondertitel</t>
  </si>
  <si>
    <t>Hoort bij besluit(en):</t>
  </si>
  <si>
    <t>Tarievenbesluit</t>
  </si>
  <si>
    <t>Hoort bij onderzoek/publicatie ACM:</t>
  </si>
  <si>
    <t>Kenmerk besluit(en)</t>
  </si>
  <si>
    <t>Samenhang met andere rekenbestanden</t>
  </si>
  <si>
    <t>TI-berekening regionale netbeheerders gas 2022</t>
  </si>
  <si>
    <t>Overig opmerkingen</t>
  </si>
  <si>
    <t>Over de status van dit bestand</t>
  </si>
  <si>
    <t>Definitief? (j/n)</t>
  </si>
  <si>
    <t>Nee</t>
  </si>
  <si>
    <t>Publicatie? (j/n)</t>
  </si>
  <si>
    <t>Definitieve versie wordt gepubliceerd</t>
  </si>
  <si>
    <t>Juridisch integraal onderdeel van bovenstaande besluit(en) (j/n)?</t>
  </si>
  <si>
    <t>Definitieve versie is juridisch integraal onderdeel van bovenstaand besluit</t>
  </si>
  <si>
    <t>Bevat bedrijfsvertrouwelijke gegevens? (j/n)</t>
  </si>
  <si>
    <t>Opmerkingen openbare versiegeschiedenis</t>
  </si>
  <si>
    <t>Disclaimer</t>
  </si>
  <si>
    <t>Dit bestand maakt geen onderdeel uit van een besluit door ACM. Dit bestand is om die reden niet op zichzelf appellabel. Mogelijkheden ten aanzien van bezwaar en beroep zijn opgenomen in het besluit.</t>
  </si>
  <si>
    <t>Toelichting bij dit bestand</t>
  </si>
  <si>
    <t>Toelichting bij de werking van dit model</t>
  </si>
  <si>
    <t>Dit Excel-bestand is bedoelt voor de tarievenvoorstellen voor het jaar 2022 voor de regionale netbeheerders gas.</t>
  </si>
  <si>
    <t>In dit bestand worden per netbeheerder de rekenvolumes en tarieven gepresenteerd.</t>
  </si>
  <si>
    <t>Deze berekeningen maken onderdeel uit van de tarievenbesluiten gas 2022.</t>
  </si>
  <si>
    <t>Schematische weergave en/of inhoudsopgave van de werking van dit model</t>
  </si>
  <si>
    <t>Legenda voor gebruik van celkleuren en tabkleuren</t>
  </si>
  <si>
    <t>Celkleur getallen</t>
  </si>
  <si>
    <t>Beschrijving</t>
  </si>
  <si>
    <t>Data en input (vermeld de bron); bij een dataverzoek: in te vullen velden</t>
  </si>
  <si>
    <t>Waarde die zonder berekening wordt overgenomen uit een andere cel</t>
  </si>
  <si>
    <t>Berekende waarde</t>
  </si>
  <si>
    <t>Berekende waarde die wordt opgehaald op een ander tabblad, incl. eindresultaat van berekening</t>
  </si>
  <si>
    <t>Cel is niet van toepassing (dus leeg, niet nul), maar er wordt door een formule wel naar verwezen</t>
  </si>
  <si>
    <t>Bijzonderheden:</t>
  </si>
  <si>
    <t>Waarde of berekening die speciale aandacht vraagt (zet toelichting in opmerking)</t>
  </si>
  <si>
    <t>Ingevoerde waarde of berekening die nog niet juist is (indien van toepassing)</t>
  </si>
  <si>
    <t>Eventueel te gebruiken:</t>
  </si>
  <si>
    <t>Deze kleur wordt uitsluitend gebruikt bij een informatieverzoek: cellen die door de ontvanger van het dataverzoek moeten worden ingevuld</t>
  </si>
  <si>
    <t>Een kader kan worden gebruikt om aan te geven dat een bepaald veld input bevat, maar deze input automatisch wordt ingeladen, bijvoorbeeld door middel van een macro (dus niet handmatig in te vullen)</t>
  </si>
  <si>
    <t>Grijze cijfers geven de uitkomt van een check berekening; dit is geen resultaat waarmee verder wordt gerekend</t>
  </si>
  <si>
    <t>Tabkleur</t>
  </si>
  <si>
    <t>Tabbladen die het model vormen</t>
  </si>
  <si>
    <t>Resultaat</t>
  </si>
  <si>
    <t>Tabblad met resultaten/output</t>
  </si>
  <si>
    <t>Data</t>
  </si>
  <si>
    <t>Tabblad met input</t>
  </si>
  <si>
    <t>Berekening</t>
  </si>
  <si>
    <t>Tabblad met berekeningen</t>
  </si>
  <si>
    <t>Tabblad dat als geheel nog onjuist of niet up to date is</t>
  </si>
  <si>
    <t>Tabbladen ten behoeve van begrip</t>
  </si>
  <si>
    <t>Input --&gt;</t>
  </si>
  <si>
    <t>Leeg tabblad dat wordt gebruikt als index/markering voor een serie tabbladen (kleur: licht grijs)</t>
  </si>
  <si>
    <t>Toelichting</t>
  </si>
  <si>
    <t>Gestandaardiseerde tabbladen, omvat tenminste: 'Titelblad', 'Toelichting' en 'Bronnen en functies' (kleur: ACM-lichtpaars)</t>
  </si>
  <si>
    <t>Bronnenoverzicht en specifieke toepassingen</t>
  </si>
  <si>
    <t>Bronnenoverzicht</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</si>
  <si>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</si>
  <si>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</si>
  <si>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Nr.</t>
  </si>
  <si>
    <t xml:space="preserve">Verkorte naam </t>
  </si>
  <si>
    <t>Naam bestand extern</t>
  </si>
  <si>
    <t>Aanvullende gegevens bestand extern</t>
  </si>
  <si>
    <t>Zoals gebruikt in dit bestand</t>
  </si>
  <si>
    <t>Exacte bestandsnaam</t>
  </si>
  <si>
    <t>Datum ontvangst, versie nr., opmerkingen</t>
  </si>
  <si>
    <t>TI-berekening RNB-G 2022</t>
  </si>
  <si>
    <t>Berekening totale inkomsten regionale netbeheerders gas 2022</t>
  </si>
  <si>
    <t xml:space="preserve">SO bestand </t>
  </si>
  <si>
    <t>SO bestand behorende bij x-factorbesluit RNB's gas 2022-2026</t>
  </si>
  <si>
    <t>Tarievenbesluit Stedin gas 2021</t>
  </si>
  <si>
    <t>Tarievenbesluit Stedin gas 2021 | ACM.nl</t>
  </si>
  <si>
    <t>Tarievenbesluit Enduris gas 2021</t>
  </si>
  <si>
    <t>Tarievenbesluit Enduris gas 2021 | ACM.nl</t>
  </si>
  <si>
    <t>Contactgegevens</t>
  </si>
  <si>
    <t>Invuldatum</t>
  </si>
  <si>
    <t xml:space="preserve"> 12-10-2021</t>
  </si>
  <si>
    <t>Code bedrijf</t>
  </si>
  <si>
    <t>Naam bedrijf</t>
  </si>
  <si>
    <t>Stedin Netbeheer B.V.</t>
  </si>
  <si>
    <t>Postcode</t>
  </si>
  <si>
    <t xml:space="preserve">3000 BN </t>
  </si>
  <si>
    <t>Plaats</t>
  </si>
  <si>
    <t>Rotterdam</t>
  </si>
  <si>
    <t>Contactpersoon</t>
  </si>
  <si>
    <t>Telefoonnummer</t>
  </si>
  <si>
    <t>E-mailadres</t>
  </si>
  <si>
    <t>Contactgegevens ACM</t>
  </si>
  <si>
    <t>ACM</t>
  </si>
  <si>
    <t>Postbus 16326</t>
  </si>
  <si>
    <t>2500 BH  Den Haag</t>
  </si>
  <si>
    <t>Telefoonnummer: 070 - 72 22 000</t>
  </si>
  <si>
    <t>E-mailadres: codatahelpdesk@acm.nl</t>
  </si>
  <si>
    <t>Tarievenvoorstel 2022</t>
  </si>
  <si>
    <t>Beschrijving gegevens</t>
  </si>
  <si>
    <t>Op dit blad wordt door de regionale netbeheerder een voorstel gedaan voor de transport- en aansluittarieven 2022.</t>
  </si>
  <si>
    <t>Beoordeling</t>
  </si>
  <si>
    <t>Legenda</t>
  </si>
  <si>
    <t>Beoordeling rekenvolume</t>
  </si>
  <si>
    <t xml:space="preserve">LD:     </t>
  </si>
  <si>
    <t>&lt; 200mbar</t>
  </si>
  <si>
    <t>Beoordeling omzet</t>
  </si>
  <si>
    <t xml:space="preserve">HD:    </t>
  </si>
  <si>
    <t>≥ 200 mbar en &lt; 16 bar</t>
  </si>
  <si>
    <t>Resterende tariefruimte</t>
  </si>
  <si>
    <t>EHD:</t>
  </si>
  <si>
    <t>≥ 16 bar</t>
  </si>
  <si>
    <t>Tarieven zijn excl. BTW</t>
  </si>
  <si>
    <t>Rekenvolumes 2022-2026 en tarieven</t>
  </si>
  <si>
    <t>Eenheid</t>
  </si>
  <si>
    <t>Rekenvolume</t>
  </si>
  <si>
    <t>Tarief</t>
  </si>
  <si>
    <t>Verwachte mutatie</t>
  </si>
  <si>
    <t>Rekenvolumes Transportdienst 2022-2026 en tarieven</t>
  </si>
  <si>
    <t>Kleinverbruik (t/m 40 m3/h)</t>
  </si>
  <si>
    <t>Vastrecht (TOVT)</t>
  </si>
  <si>
    <t>#</t>
  </si>
  <si>
    <t>EUR/jaar</t>
  </si>
  <si>
    <t>Capaciteitsafhankelijk tarief (TAVTc)</t>
  </si>
  <si>
    <t>EUR/jaar/m3/h</t>
  </si>
  <si>
    <t>Profielgrootverbruik ( &gt;40 m3/h)</t>
  </si>
  <si>
    <t>Telemetriegrootverbruik (&lt; 16 bar)</t>
  </si>
  <si>
    <t>Capaciteitsafhankelijk tarief (TAVTc) lage druk</t>
  </si>
  <si>
    <t>Capaciteitsafhankelijk tarief (TAVTc) hoge druk</t>
  </si>
  <si>
    <t>Capaciteitsafhankelijk tarief (TAVTc) standaard</t>
  </si>
  <si>
    <t xml:space="preserve">Rekenvolumes Aansluitdienst 2022-2026 en tarieven </t>
  </si>
  <si>
    <t>Periodieke Aansluitvergoeding aansluitingen t/m 40 m3/h</t>
  </si>
  <si>
    <t>artikel 2.3 lid 1</t>
  </si>
  <si>
    <t>0 t/m 10 m3(n)/h</t>
  </si>
  <si>
    <t>EUR</t>
  </si>
  <si>
    <t>10 t/m 16 m3(n)/h</t>
  </si>
  <si>
    <t>16 t/m 25 m3(n)/h</t>
  </si>
  <si>
    <t>25 t/m 40 m3(n)/h</t>
  </si>
  <si>
    <t>artikel 2.3 lid 2</t>
  </si>
  <si>
    <t>Periodieke Aansluitvergoeding aansluitingen groter dan 40 m3/h</t>
  </si>
  <si>
    <t>artikel 2.4 lid 1</t>
  </si>
  <si>
    <t>&gt; 40 ≤ 100 m3(n)/uur</t>
  </si>
  <si>
    <t>&gt; 100 ≤ 400 m3(n)/uur</t>
  </si>
  <si>
    <t>&gt; 400 ≤ 650 m3(n)/uur</t>
  </si>
  <si>
    <t>artikel 2.4 lid 2</t>
  </si>
  <si>
    <t>artikel 2.4 lid 3</t>
  </si>
  <si>
    <t>&gt; 400 ≤ 1600 m3(n)/uur</t>
  </si>
  <si>
    <t>artikel 2.4 lid 4</t>
  </si>
  <si>
    <t>Bijdragen Eenmalige Aansluitvergoeding t/m 40 m3(n)/h - aansluiting t/m 25 meter</t>
  </si>
  <si>
    <t>Bijdragen Eenmalige Aansluitvergoeding t/m 40 m3(n)/h - meerlengte &gt; 25 meter</t>
  </si>
  <si>
    <t>EUR/m</t>
  </si>
  <si>
    <t>Bijdragen Eenmalige Aansluitvergoeding &gt; 40 m3(n)/h - aansluiting ≤ 25 meter</t>
  </si>
  <si>
    <t>Bijdragen Eenmalige Aansluitvergoeding &gt; 40 m3(n)/h - meerlengte &gt; 25 meter</t>
  </si>
  <si>
    <t>Dit blad dient ter controle van het tarievenvoorstel. Op dit blad wordt gecontroleerd of het tarievenvoorstel aan de maximale totale inkomsten voldoet en of het rekenvolume niet gewijzigd is. Daarnaast wordt de verwachte tariefmutatie berekend.</t>
  </si>
  <si>
    <t>Controle Totale Inkomsten en rekenvolume in Tarievenvoorstel</t>
  </si>
  <si>
    <t>Constante</t>
  </si>
  <si>
    <t>Categorie</t>
  </si>
  <si>
    <t>Bronverwijzing</t>
  </si>
  <si>
    <t>Opmerkingen</t>
  </si>
  <si>
    <t>Controle Toegestane Totale Inkomsten</t>
  </si>
  <si>
    <t>Totale Inkomsten 2022 inclusief correcties</t>
  </si>
  <si>
    <t>EUR, pp 2022</t>
  </si>
  <si>
    <t>TI-berekening RNB-G 2022, tabblad 'TI-berekening 2022', regel 29.</t>
  </si>
  <si>
    <t>Omzet 2022 voor de transportdienst: kleinverbruikers</t>
  </si>
  <si>
    <t>Omzet 2022 voor de transportdienst: profielgrootverbruikers</t>
  </si>
  <si>
    <t xml:space="preserve">Omzet 2022 voor de transportdienst: telemetriegrootverbruikers </t>
  </si>
  <si>
    <t>Omzet transportdienst</t>
  </si>
  <si>
    <t xml:space="preserve">Omzet 2022 voor de aansluitdienst t/m 40m3/h </t>
  </si>
  <si>
    <t>Omzet 2022 voor de aansluitdienst vanaf 40m3/h</t>
  </si>
  <si>
    <t>Omzet aansluitdienst</t>
  </si>
  <si>
    <t>Omzet tarievenvoorstel 2022</t>
  </si>
  <si>
    <t>Controle Rekenvolume</t>
  </si>
  <si>
    <t>Totaal Rekenvolume</t>
  </si>
  <si>
    <t>SO bestand</t>
  </si>
  <si>
    <t>Totaal Rekenvolume aangepast</t>
  </si>
  <si>
    <t>Verwachte tariefmutatie Transportdienst</t>
  </si>
  <si>
    <t>TI Transport 2021 (gecorrigeerd voor nieuwe rekenvolumes)</t>
  </si>
  <si>
    <t>EUR, pp 2021</t>
  </si>
  <si>
    <t xml:space="preserve">Somproduct tarieven 2021 Stedin en Enduris en hun respectievelijke aandeel in de rekenvolumes REG2022 van Stedin </t>
  </si>
  <si>
    <t>Op 01-01-2022 start een nieuwe reguleringsperiode waarbij nieuwe rekenvolumes zijn vastgesteld. Om de totale inkomsten 2021 te kunnen vergelijken met de totale inkomsten 2022 dient het volume effect te worden geëlimineerd door de totale inkomsten 2021 opnieuw te berekenen op basis van de rekenvolumes 2022-2026.</t>
  </si>
  <si>
    <t>Vastrecht Kleinverbruik (KV) en Profielgrootverbruik (PGV) (gecorrigeerd voor nieuwe rekenvolumes)</t>
  </si>
  <si>
    <t xml:space="preserve"> </t>
  </si>
  <si>
    <t>TI Transportdienst 2021 zonder vastrecht KV en PGV</t>
  </si>
  <si>
    <t>Richtbedrag TI Transport 2022, inclusief correcties</t>
  </si>
  <si>
    <t>TI-berekening RNB-G 2022, tabblad 'richtbedragen', regel 73.</t>
  </si>
  <si>
    <t>Vastrecht Kleinverbruik (KV) en Profielgrootverbruik (PGV) 2022</t>
  </si>
  <si>
    <t xml:space="preserve">Richtbedrag TI Transport 2022 zonder vastrecht KV en PGV </t>
  </si>
  <si>
    <t xml:space="preserve">Verwachte mutatie vastrecht KV en PGV </t>
  </si>
  <si>
    <t>Categorie A</t>
  </si>
  <si>
    <t>Verwachte mutatie niet-vastrecht KV en PGV tarieven</t>
  </si>
  <si>
    <t>%</t>
  </si>
  <si>
    <t>Categorie B</t>
  </si>
  <si>
    <t xml:space="preserve">Verwachte mutatie tarieven Telemetrie </t>
  </si>
  <si>
    <t>Categorie C</t>
  </si>
  <si>
    <t>Verwachte tariefmutatie Aansluitdienst</t>
  </si>
  <si>
    <t>TI AD PAV 2021 (gecorrigeerd voor nieuwe rekenvolumes)</t>
  </si>
  <si>
    <t>Richtbedrag TI AD PAV 2022 (incl. correcties) - bestaande taken</t>
  </si>
  <si>
    <t>TI-berekening RNB-G 2022, tabblad 'richtbedragen', regel 74.</t>
  </si>
  <si>
    <t>TI AD EAV 2021 (gecorrigeerd voor nieuwe rekenvolumes)</t>
  </si>
  <si>
    <t>Richtbedrag TI AD EAV 2022 (incl. correcties) - bestaande taken</t>
  </si>
  <si>
    <t>TI-berekening RNB-G 2022, tabblad 'richtbedragen', regel 75.</t>
  </si>
  <si>
    <t>Verwachte mutatie AD PAV</t>
  </si>
  <si>
    <t>Categorie D</t>
  </si>
  <si>
    <t>Verwachte mutatie AD EAV</t>
  </si>
  <si>
    <t>Categorie E</t>
  </si>
  <si>
    <t xml:space="preserve">Toelichting </t>
  </si>
  <si>
    <t>Transportdienst</t>
  </si>
  <si>
    <t>Kleinverbruik</t>
  </si>
  <si>
    <t>Vastrecht</t>
  </si>
  <si>
    <t>Capaciteitsafhankelijk tarief</t>
  </si>
  <si>
    <t>Profielgrootverbruik</t>
  </si>
  <si>
    <t>Telemetriegrootverbruik</t>
  </si>
  <si>
    <t>Aansluitdienst</t>
  </si>
  <si>
    <t>Eénmalige aansluitvergoeding</t>
  </si>
  <si>
    <t>Periodieke aansluitvergoeding</t>
  </si>
  <si>
    <t>Meerlengtevergoeding</t>
  </si>
  <si>
    <t>Controle</t>
  </si>
  <si>
    <t>Overige opmerkingen</t>
  </si>
  <si>
    <t>Richtlijn controle tarieven</t>
  </si>
  <si>
    <t>Onderwerp</t>
  </si>
  <si>
    <t>Ja/Nee</t>
  </si>
  <si>
    <t>Is het bedrag "Totale Inkomsten 2022 inclusief correcties" in het tabblad Tarievenvoorstel ongewijzigd? Zo nee, waarom niet?</t>
  </si>
  <si>
    <t>Ja</t>
  </si>
  <si>
    <t>Zijn de rekenvolumes per tariefdrager gelijk aan de door de ACM ingevulde rekenvolumes?</t>
  </si>
  <si>
    <t>Zijn in het tarievenvoorstel alle decimalen van alle tarieven zichtbaar?</t>
  </si>
  <si>
    <t>Is het gebruikte aantal decimalen voor vastrechttarieven, voor capaciteitstarieven en voor periodieke aansluitvergoedingen maximaal vier en voor aansluittarieven maximaal twee?</t>
  </si>
  <si>
    <t>Capaciteits-afhankelijk tarief</t>
  </si>
  <si>
    <t>Is het vastrecht kleinverbruik op nul decimalen afgerond gelijk aan het uniforme vastrecht van EUR 18? Zo nee, waarom niet?</t>
  </si>
  <si>
    <t>Is er in de categorie telemetriegrootverbruikers een keuze gemaakt tussen een ongedifferentieerd capaciteitstarief of op druk gebaseerde capaciteitstarieven? Zo nee, waarom niet?</t>
  </si>
  <si>
    <t>Wijken de afzonderlijke transportdiensttarieven meer af dan 4 procentpunt t.o.v. het tarief van vorig jaar inclusief de verwachte tariefmutaties?</t>
  </si>
  <si>
    <t>Wijkt de verdeling van de inkomsten over de transportdienst en de aansluitdienst in het tarievenvoorstel meer dan 1 procent af van de verdeling volgens de richtbedragen zoals opgenomen in de spreadsheet TI-berekeningen Gas 2022? Zo ja, waarom?</t>
  </si>
  <si>
    <t>Wijkt de verdeling van de inkomsten over de PAV en de EAV in het tarievenvoorstel meer dan 1 procent af van de verdeling volgens de richtbedragen zoals opgenomen in de spreadsheet TI-berekeningen Gas 2022? Zo ja, waarom?</t>
  </si>
  <si>
    <t>Wijken de afzonderlijke aansluitdiensttarieven meer af dan 4 procentpunt t.o.v. het tarief van vorig jaar inclusief de verwachte tariefmutaties?</t>
  </si>
  <si>
    <t>NB1</t>
  </si>
  <si>
    <t>Indien voor een bepaald tarief de 4 procentpunt afwijking wordt overschreden, dient voor dit tarief een kostenonderbouwing te worden aangeleverd waaruit blijkt dat de afwijking van de verwachte tariefmutatie noodzakelijk is om tot een kostengeoriënteerd tarief te komen. Deze kostenonderbouwing dient gelijktijdig met de eerste versie van dit tariefvoorstel te worden aangeleverd bij de ACM.</t>
  </si>
  <si>
    <t>NB2</t>
  </si>
  <si>
    <t>De ACM houdt zich het recht voor om de tarieven ook op andere punten te toetsen dan de punten die op dit werkblad zijn opgenoemd.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</si>
</sst>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_-* #,##0.00_-;_-* #,##0.00\-;_-* &quot;-&quot;??_-;_-@_-"/>
    <numFmt numFmtId="166" formatCode="0.0%"/>
    <numFmt numFmtId="167" formatCode="_ * #,##0.0000_ ;_ * \-#,##0.0000_ ;_ * &quot;-&quot;??_ ;_ @_ "/>
    <numFmt numFmtId="168" formatCode="&quot;£ &quot;#,##0;\-&quot;£ &quot;#,##0"/>
  </numFmts>
  <fonts count="37"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sz val="11"/>
      <color theme="1"/>
      <name val="Arial"/>
      <family val="2"/>
    </font>
    <font>
      <b/>
      <sz val="10"/>
      <color indexed="9"/>
      <name val="Arial"/>
      <family val="2"/>
    </font>
    <font>
      <sz val="10"/>
      <color indexed="8"/>
      <name val="Arial"/>
      <family val="2"/>
    </font>
    <font>
      <b/>
      <sz val="11"/>
      <color indexed="8"/>
      <name val="Arial"/>
      <family val="2"/>
    </font>
    <font>
      <b/>
      <sz val="14"/>
      <name val="Arial"/>
      <family val="2"/>
    </font>
    <font>
      <sz val="9"/>
      <name val="Arial"/>
      <family val="2"/>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2"/>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0"/>
        <bgColor indexed="64"/>
      </patternFill>
    </fill>
    <fill>
      <patternFill patternType="solid">
        <fgColor indexed="9"/>
        <bgColor indexed="64"/>
      </patternFill>
    </fill>
    <fill>
      <patternFill patternType="solid">
        <fgColor rgb="FF7030A0"/>
        <bgColor indexed="64"/>
      </patternFill>
    </fill>
    <fill>
      <patternFill patternType="solid">
        <fgColor rgb="FFE1FFE1"/>
        <bgColor indexed="64"/>
      </patternFill>
    </fill>
    <fill>
      <patternFill patternType="solid">
        <fgColor rgb="FF99FF99"/>
        <bgColor indexed="64"/>
      </patternFill>
    </fill>
    <fill>
      <patternFill patternType="solid">
        <fgColor theme="1"/>
        <bgColor indexed="64"/>
      </patternFill>
    </fill>
  </fills>
  <borders count="2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diagonal/>
    </border>
    <border>
      <left/>
      <right/>
      <top/>
      <bottom style="hair">
        <color indexed="64"/>
      </bottom>
      <diagonal/>
    </border>
    <border>
      <left style="hair">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diagonal/>
    </border>
  </borders>
  <cellStyleXfs count="224">
    <xf numFmtId="0" fontId="0" fillId="0" borderId="0">
      <alignment vertical="top"/>
    </xf>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7" fillId="0" borderId="0">
      <alignment vertical="top"/>
    </xf>
    <xf numFmtId="49" fontId="9" fillId="5" borderId="1">
      <alignment vertical="top"/>
    </xf>
    <xf numFmtId="49" fontId="8" fillId="20" borderId="1">
      <alignment vertical="top"/>
    </xf>
    <xf numFmtId="49" fontId="8" fillId="0" borderId="0">
      <alignment vertical="top"/>
    </xf>
    <xf numFmtId="43" fontId="7" fillId="13" borderId="0">
      <alignment vertical="top"/>
    </xf>
    <xf numFmtId="43" fontId="7" fillId="12" borderId="0">
      <alignment vertical="top"/>
    </xf>
    <xf numFmtId="43" fontId="7" fillId="10" borderId="0">
      <alignment vertical="top"/>
    </xf>
    <xf numFmtId="43" fontId="7" fillId="49" borderId="0">
      <alignment vertical="top"/>
    </xf>
    <xf numFmtId="43" fontId="7" fillId="7" borderId="0">
      <alignment vertical="top"/>
    </xf>
    <xf numFmtId="43" fontId="7" fillId="14" borderId="0">
      <alignment vertical="top"/>
    </xf>
    <xf numFmtId="49" fontId="11" fillId="0" borderId="0">
      <alignment vertical="top"/>
    </xf>
    <xf numFmtId="49" fontId="10" fillId="0" borderId="0">
      <alignment vertical="top"/>
    </xf>
    <xf numFmtId="0" fontId="17" fillId="16" borderId="5" applyNumberFormat="0" applyAlignment="0" applyProtection="0"/>
    <xf numFmtId="0" fontId="18" fillId="17" borderId="6" applyNumberFormat="0" applyAlignment="0" applyProtection="0"/>
    <xf numFmtId="0" fontId="19" fillId="17" borderId="5" applyNumberFormat="0" applyAlignment="0" applyProtection="0"/>
    <xf numFmtId="0" fontId="20" fillId="0" borderId="7" applyNumberFormat="0" applyFill="0" applyAlignment="0" applyProtection="0"/>
    <xf numFmtId="0" fontId="14" fillId="18" borderId="8" applyNumberFormat="0" applyAlignment="0" applyProtection="0"/>
    <xf numFmtId="0" fontId="16" fillId="19" borderId="9" applyNumberFormat="0" applyFont="0" applyAlignment="0" applyProtection="0"/>
    <xf numFmtId="0" fontId="21" fillId="0" borderId="0" applyNumberForma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11" applyNumberFormat="0" applyFill="0" applyAlignment="0" applyProtection="0"/>
    <xf numFmtId="0" fontId="26" fillId="0" borderId="12" applyNumberFormat="0" applyFill="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8" fillId="0" borderId="13" applyNumberFormat="0" applyFill="0" applyAlignment="0" applyProtection="0"/>
    <xf numFmtId="0" fontId="2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29" fillId="44" borderId="0" applyNumberFormat="0" applyBorder="0" applyAlignment="0" applyProtection="0"/>
    <xf numFmtId="0" fontId="30" fillId="0" borderId="0" applyNumberFormat="0" applyFill="0" applyBorder="0" applyAlignment="0" applyProtection="0"/>
    <xf numFmtId="49" fontId="22" fillId="0" borderId="0" applyFill="0" applyBorder="0" applyAlignment="0" applyProtection="0"/>
    <xf numFmtId="43" fontId="7" fillId="45" borderId="0" applyNumberFormat="0">
      <alignment vertical="top"/>
    </xf>
    <xf numFmtId="43" fontId="7" fillId="12" borderId="0" applyFont="0" applyFill="0" applyBorder="0" applyAlignment="0" applyProtection="0">
      <alignment vertical="top"/>
    </xf>
    <xf numFmtId="10" fontId="7" fillId="0" borderId="0" applyFont="0" applyFill="0" applyBorder="0" applyAlignment="0" applyProtection="0">
      <alignment vertical="top"/>
    </xf>
    <xf numFmtId="0" fontId="7" fillId="0" borderId="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0" fontId="2" fillId="0" borderId="0"/>
    <xf numFmtId="43" fontId="7" fillId="50" borderId="0">
      <alignment vertical="top"/>
    </xf>
    <xf numFmtId="0" fontId="5" fillId="3" borderId="0" applyNumberFormat="0" applyBorder="0" applyAlignment="0" applyProtection="0"/>
    <xf numFmtId="0" fontId="17" fillId="16" borderId="5" applyNumberFormat="0" applyAlignment="0" applyProtection="0"/>
    <xf numFmtId="0" fontId="18" fillId="17" borderId="6" applyNumberFormat="0" applyAlignment="0" applyProtection="0"/>
    <xf numFmtId="0" fontId="14" fillId="18" borderId="8" applyNumberFormat="0" applyAlignment="0" applyProtection="0"/>
    <xf numFmtId="0" fontId="1" fillId="19" borderId="9" applyNumberFormat="0" applyFont="0" applyAlignment="0" applyProtection="0"/>
    <xf numFmtId="0" fontId="24" fillId="0" borderId="10" applyNumberFormat="0" applyFill="0" applyAlignment="0" applyProtection="0"/>
    <xf numFmtId="0" fontId="25" fillId="0" borderId="11" applyNumberFormat="0" applyFill="0" applyAlignment="0" applyProtection="0"/>
    <xf numFmtId="0" fontId="26" fillId="0" borderId="12"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5" fillId="3" borderId="0" applyNumberFormat="0" applyBorder="0" applyAlignment="0" applyProtection="0"/>
    <xf numFmtId="0" fontId="18" fillId="17" borderId="6" applyNumberFormat="0" applyAlignment="0" applyProtection="0"/>
    <xf numFmtId="0" fontId="17" fillId="16" borderId="5" applyNumberFormat="0" applyAlignment="0" applyProtection="0"/>
    <xf numFmtId="0" fontId="5" fillId="3" borderId="0" applyNumberFormat="0" applyBorder="0" applyAlignment="0" applyProtection="0"/>
    <xf numFmtId="0" fontId="18" fillId="17" borderId="6" applyNumberFormat="0" applyAlignment="0" applyProtection="0"/>
    <xf numFmtId="0" fontId="17" fillId="16" borderId="5" applyNumberFormat="0" applyAlignment="0" applyProtection="0"/>
    <xf numFmtId="0" fontId="36" fillId="0" borderId="0">
      <alignment vertical="top"/>
    </xf>
    <xf numFmtId="0" fontId="36" fillId="0" borderId="0">
      <alignment vertical="top"/>
    </xf>
    <xf numFmtId="38" fontId="7" fillId="0" borderId="0" applyFont="0" applyFill="0" applyBorder="0" applyAlignment="0" applyProtection="0"/>
    <xf numFmtId="0" fontId="7" fillId="0" borderId="0" applyNumberFormat="0" applyFill="0" applyBorder="0" applyAlignment="0" applyProtection="0"/>
    <xf numFmtId="0" fontId="36" fillId="0" borderId="0">
      <alignment vertical="top"/>
    </xf>
    <xf numFmtId="41" fontId="7" fillId="0" borderId="0" applyFont="0" applyFill="0" applyBorder="0" applyAlignment="0" applyProtection="0"/>
    <xf numFmtId="43" fontId="1" fillId="0" borderId="0" applyFont="0" applyFill="0" applyBorder="0" applyAlignment="0" applyProtection="0"/>
    <xf numFmtId="0" fontId="1" fillId="0" borderId="0"/>
    <xf numFmtId="43" fontId="7" fillId="12" borderId="0" applyFont="0" applyFill="0" applyBorder="0" applyAlignment="0" applyProtection="0">
      <alignment vertical="top"/>
    </xf>
    <xf numFmtId="43" fontId="7" fillId="14" borderId="0">
      <alignment vertical="top"/>
    </xf>
    <xf numFmtId="43" fontId="7" fillId="7" borderId="0">
      <alignment vertical="top"/>
    </xf>
    <xf numFmtId="43" fontId="7" fillId="45" borderId="0" applyNumberFormat="0">
      <alignment vertical="top"/>
    </xf>
    <xf numFmtId="43" fontId="7" fillId="49" borderId="0">
      <alignment vertical="top"/>
    </xf>
    <xf numFmtId="43" fontId="7" fillId="10" borderId="0">
      <alignment vertical="top"/>
    </xf>
    <xf numFmtId="43" fontId="7" fillId="13" borderId="0">
      <alignment vertical="top"/>
    </xf>
    <xf numFmtId="49" fontId="8" fillId="20" borderId="1">
      <alignment vertical="top"/>
    </xf>
    <xf numFmtId="49" fontId="9" fillId="5" borderId="1">
      <alignment vertical="top"/>
    </xf>
    <xf numFmtId="43" fontId="7" fillId="12" borderId="0">
      <alignment vertical="top"/>
    </xf>
    <xf numFmtId="43" fontId="7" fillId="50" borderId="0">
      <alignment vertical="top"/>
    </xf>
    <xf numFmtId="168" fontId="7" fillId="0" borderId="0"/>
    <xf numFmtId="0" fontId="27" fillId="0" borderId="0" applyNumberFormat="0" applyFill="0" applyBorder="0" applyAlignment="0" applyProtection="0"/>
    <xf numFmtId="0" fontId="26" fillId="0" borderId="0" applyNumberFormat="0" applyFill="0" applyBorder="0" applyAlignment="0" applyProtection="0"/>
    <xf numFmtId="0" fontId="26" fillId="0" borderId="12" applyNumberFormat="0" applyFill="0" applyAlignment="0" applyProtection="0"/>
    <xf numFmtId="0" fontId="25" fillId="0" borderId="11" applyNumberFormat="0" applyFill="0" applyAlignment="0" applyProtection="0"/>
    <xf numFmtId="0" fontId="24" fillId="0" borderId="10" applyNumberFormat="0" applyFill="0" applyAlignment="0" applyProtection="0"/>
    <xf numFmtId="0" fontId="1" fillId="19" borderId="9" applyNumberFormat="0" applyFont="0" applyAlignment="0" applyProtection="0"/>
    <xf numFmtId="0" fontId="14" fillId="18" borderId="8" applyNumberFormat="0" applyAlignment="0" applyProtection="0"/>
    <xf numFmtId="0" fontId="18" fillId="17" borderId="6" applyNumberFormat="0" applyAlignment="0" applyProtection="0"/>
    <xf numFmtId="0" fontId="17" fillId="16" borderId="5" applyNumberFormat="0" applyAlignment="0" applyProtection="0"/>
    <xf numFmtId="0" fontId="5" fillId="3" borderId="0" applyNumberFormat="0" applyBorder="0" applyAlignment="0" applyProtection="0"/>
    <xf numFmtId="0" fontId="5" fillId="3" borderId="0" applyNumberFormat="0" applyBorder="0" applyAlignment="0" applyProtection="0"/>
    <xf numFmtId="0" fontId="17" fillId="16" borderId="5" applyNumberFormat="0" applyAlignment="0" applyProtection="0"/>
    <xf numFmtId="0" fontId="18" fillId="17" borderId="6" applyNumberFormat="0" applyAlignment="0" applyProtection="0"/>
    <xf numFmtId="0" fontId="14" fillId="18" borderId="8" applyNumberFormat="0" applyAlignment="0" applyProtection="0"/>
    <xf numFmtId="0" fontId="1" fillId="19" borderId="9" applyNumberFormat="0" applyFont="0" applyAlignment="0" applyProtection="0"/>
    <xf numFmtId="0" fontId="24" fillId="0" borderId="10" applyNumberFormat="0" applyFill="0" applyAlignment="0" applyProtection="0"/>
    <xf numFmtId="0" fontId="25" fillId="0" borderId="11" applyNumberFormat="0" applyFill="0" applyAlignment="0" applyProtection="0"/>
    <xf numFmtId="0" fontId="26" fillId="0" borderId="12"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41" fontId="7" fillId="0" borderId="0" applyFont="0" applyFill="0" applyBorder="0" applyAlignment="0" applyProtection="0"/>
    <xf numFmtId="43" fontId="1" fillId="0" borderId="0" applyFont="0" applyFill="0" applyBorder="0" applyAlignment="0" applyProtection="0"/>
    <xf numFmtId="0" fontId="1" fillId="0" borderId="0"/>
    <xf numFmtId="43" fontId="7" fillId="12" borderId="0" applyFont="0" applyFill="0" applyBorder="0" applyAlignment="0" applyProtection="0">
      <alignment vertical="top"/>
    </xf>
    <xf numFmtId="43" fontId="7" fillId="14" borderId="0">
      <alignment vertical="top"/>
    </xf>
    <xf numFmtId="43" fontId="7" fillId="7" borderId="0">
      <alignment vertical="top"/>
    </xf>
    <xf numFmtId="43" fontId="7" fillId="45" borderId="0" applyNumberFormat="0">
      <alignment vertical="top"/>
    </xf>
    <xf numFmtId="43" fontId="7" fillId="49" borderId="0">
      <alignment vertical="top"/>
    </xf>
    <xf numFmtId="43" fontId="7" fillId="10" borderId="0">
      <alignment vertical="top"/>
    </xf>
    <xf numFmtId="43" fontId="7" fillId="13" borderId="0">
      <alignment vertical="top"/>
    </xf>
    <xf numFmtId="43" fontId="7" fillId="12" borderId="0">
      <alignment vertical="top"/>
    </xf>
    <xf numFmtId="43" fontId="7" fillId="50" borderId="0">
      <alignment vertical="top"/>
    </xf>
    <xf numFmtId="0" fontId="27" fillId="0" borderId="0" applyNumberFormat="0" applyFill="0" applyBorder="0" applyAlignment="0" applyProtection="0"/>
    <xf numFmtId="0" fontId="26" fillId="0" borderId="0" applyNumberFormat="0" applyFill="0" applyBorder="0" applyAlignment="0" applyProtection="0"/>
    <xf numFmtId="0" fontId="26" fillId="0" borderId="12" applyNumberFormat="0" applyFill="0" applyAlignment="0" applyProtection="0"/>
    <xf numFmtId="0" fontId="25" fillId="0" borderId="11" applyNumberFormat="0" applyFill="0" applyAlignment="0" applyProtection="0"/>
    <xf numFmtId="0" fontId="24" fillId="0" borderId="10" applyNumberFormat="0" applyFill="0" applyAlignment="0" applyProtection="0"/>
    <xf numFmtId="0" fontId="1" fillId="19" borderId="9" applyNumberFormat="0" applyFont="0" applyAlignment="0" applyProtection="0"/>
    <xf numFmtId="0" fontId="14" fillId="18" borderId="8" applyNumberFormat="0" applyAlignment="0" applyProtection="0"/>
    <xf numFmtId="0" fontId="18" fillId="17" borderId="6" applyNumberFormat="0" applyAlignment="0" applyProtection="0"/>
    <xf numFmtId="0" fontId="17" fillId="16" borderId="5" applyNumberFormat="0" applyAlignment="0" applyProtection="0"/>
    <xf numFmtId="0" fontId="5" fillId="3" borderId="0" applyNumberFormat="0" applyBorder="0" applyAlignment="0" applyProtection="0"/>
    <xf numFmtId="0" fontId="1" fillId="0" borderId="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6" fillId="0" borderId="12" applyNumberFormat="0" applyFill="0" applyAlignment="0" applyProtection="0"/>
    <xf numFmtId="0" fontId="25" fillId="0" borderId="11" applyNumberFormat="0" applyFill="0" applyAlignment="0" applyProtection="0"/>
    <xf numFmtId="0" fontId="24" fillId="0" borderId="10" applyNumberFormat="0" applyFill="0" applyAlignment="0" applyProtection="0"/>
    <xf numFmtId="0" fontId="26" fillId="0" borderId="0" applyNumberFormat="0" applyFill="0" applyBorder="0" applyAlignment="0" applyProtection="0"/>
    <xf numFmtId="0" fontId="26" fillId="0" borderId="12" applyNumberFormat="0" applyFill="0" applyAlignment="0" applyProtection="0"/>
    <xf numFmtId="0" fontId="25" fillId="0" borderId="11" applyNumberFormat="0" applyFill="0" applyAlignment="0" applyProtection="0"/>
    <xf numFmtId="0" fontId="24" fillId="0" borderId="10" applyNumberFormat="0" applyFill="0" applyAlignment="0" applyProtection="0"/>
    <xf numFmtId="0" fontId="1" fillId="19" borderId="9" applyNumberFormat="0" applyFont="0" applyAlignment="0" applyProtection="0"/>
    <xf numFmtId="0" fontId="14" fillId="18" borderId="8" applyNumberFormat="0" applyAlignment="0" applyProtection="0"/>
    <xf numFmtId="0" fontId="18" fillId="17" borderId="6" applyNumberFormat="0" applyAlignment="0" applyProtection="0"/>
    <xf numFmtId="0" fontId="17" fillId="16" borderId="5" applyNumberFormat="0" applyAlignment="0" applyProtection="0"/>
    <xf numFmtId="0" fontId="5" fillId="3" borderId="0" applyNumberFormat="0" applyBorder="0" applyAlignment="0" applyProtection="0"/>
    <xf numFmtId="0" fontId="5" fillId="3" borderId="0" applyNumberFormat="0" applyBorder="0" applyAlignment="0" applyProtection="0"/>
    <xf numFmtId="0" fontId="17" fillId="16" borderId="5" applyNumberFormat="0" applyAlignment="0" applyProtection="0"/>
    <xf numFmtId="0" fontId="18" fillId="17" borderId="6" applyNumberFormat="0" applyAlignment="0" applyProtection="0"/>
    <xf numFmtId="0" fontId="14" fillId="18" borderId="8" applyNumberFormat="0" applyAlignment="0" applyProtection="0"/>
    <xf numFmtId="0" fontId="1" fillId="19" borderId="9" applyNumberFormat="0" applyFont="0" applyAlignment="0" applyProtection="0"/>
    <xf numFmtId="0" fontId="24" fillId="0" borderId="10" applyNumberFormat="0" applyFill="0" applyAlignment="0" applyProtection="0"/>
    <xf numFmtId="0" fontId="25" fillId="0" borderId="11" applyNumberFormat="0" applyFill="0" applyAlignment="0" applyProtection="0"/>
    <xf numFmtId="0" fontId="26" fillId="0" borderId="12"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1" fillId="19" borderId="9" applyNumberFormat="0" applyFont="0" applyAlignment="0" applyProtection="0"/>
    <xf numFmtId="0" fontId="14" fillId="18" borderId="8" applyNumberFormat="0" applyAlignment="0" applyProtection="0"/>
    <xf numFmtId="0" fontId="18" fillId="17" borderId="6" applyNumberFormat="0" applyAlignment="0" applyProtection="0"/>
    <xf numFmtId="0" fontId="17" fillId="16" borderId="5" applyNumberFormat="0" applyAlignment="0" applyProtection="0"/>
    <xf numFmtId="0" fontId="5" fillId="3" borderId="0" applyNumberFormat="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6" fillId="0" borderId="12" applyNumberFormat="0" applyFill="0" applyAlignment="0" applyProtection="0"/>
    <xf numFmtId="0" fontId="25" fillId="0" borderId="11" applyNumberFormat="0" applyFill="0" applyAlignment="0" applyProtection="0"/>
    <xf numFmtId="0" fontId="24" fillId="0" borderId="10" applyNumberFormat="0" applyFill="0" applyAlignment="0" applyProtection="0"/>
    <xf numFmtId="0" fontId="1" fillId="19" borderId="9" applyNumberFormat="0" applyFont="0" applyAlignment="0" applyProtection="0"/>
    <xf numFmtId="0" fontId="14" fillId="18" borderId="8" applyNumberFormat="0" applyAlignment="0" applyProtection="0"/>
    <xf numFmtId="0" fontId="18" fillId="17" borderId="6" applyNumberFormat="0" applyAlignment="0" applyProtection="0"/>
    <xf numFmtId="0" fontId="17" fillId="16" borderId="5" applyNumberFormat="0" applyAlignment="0" applyProtection="0"/>
    <xf numFmtId="0" fontId="5" fillId="3" borderId="0" applyNumberFormat="0" applyBorder="0" applyAlignment="0" applyProtection="0"/>
    <xf numFmtId="0" fontId="14" fillId="18" borderId="8" applyNumberFormat="0" applyAlignment="0" applyProtection="0"/>
    <xf numFmtId="0" fontId="1" fillId="19" borderId="9" applyNumberFormat="0" applyFont="0" applyAlignment="0" applyProtection="0"/>
    <xf numFmtId="0" fontId="24" fillId="0" borderId="10" applyNumberFormat="0" applyFill="0" applyAlignment="0" applyProtection="0"/>
    <xf numFmtId="0" fontId="25" fillId="0" borderId="11" applyNumberFormat="0" applyFill="0" applyAlignment="0" applyProtection="0"/>
    <xf numFmtId="0" fontId="26" fillId="0" borderId="12"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6" fillId="0" borderId="12" applyNumberFormat="0" applyFill="0" applyAlignment="0" applyProtection="0"/>
    <xf numFmtId="0" fontId="25" fillId="0" borderId="11" applyNumberFormat="0" applyFill="0" applyAlignment="0" applyProtection="0"/>
    <xf numFmtId="0" fontId="24" fillId="0" borderId="10" applyNumberFormat="0" applyFill="0" applyAlignment="0" applyProtection="0"/>
    <xf numFmtId="0" fontId="1" fillId="19" borderId="9" applyNumberFormat="0" applyFont="0" applyAlignment="0" applyProtection="0"/>
    <xf numFmtId="0" fontId="14" fillId="18" borderId="8" applyNumberFormat="0" applyAlignment="0" applyProtection="0"/>
    <xf numFmtId="0" fontId="18" fillId="17" borderId="6" applyNumberFormat="0" applyAlignment="0" applyProtection="0"/>
    <xf numFmtId="0" fontId="17" fillId="16" borderId="5" applyNumberFormat="0" applyAlignment="0" applyProtection="0"/>
    <xf numFmtId="0" fontId="5" fillId="3" borderId="0" applyNumberFormat="0" applyBorder="0" applyAlignment="0" applyProtection="0"/>
    <xf numFmtId="0" fontId="14" fillId="18" borderId="8" applyNumberFormat="0" applyAlignment="0" applyProtection="0"/>
    <xf numFmtId="0" fontId="1" fillId="19" borderId="9" applyNumberFormat="0" applyFont="0" applyAlignment="0" applyProtection="0"/>
    <xf numFmtId="0" fontId="24" fillId="0" borderId="10" applyNumberFormat="0" applyFill="0" applyAlignment="0" applyProtection="0"/>
    <xf numFmtId="0" fontId="25" fillId="0" borderId="11" applyNumberFormat="0" applyFill="0" applyAlignment="0" applyProtection="0"/>
    <xf numFmtId="0" fontId="26" fillId="0" borderId="12"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6" fillId="0" borderId="12" applyNumberFormat="0" applyFill="0" applyAlignment="0" applyProtection="0"/>
    <xf numFmtId="0" fontId="25" fillId="0" borderId="11" applyNumberFormat="0" applyFill="0" applyAlignment="0" applyProtection="0"/>
    <xf numFmtId="0" fontId="24" fillId="0" borderId="10" applyNumberFormat="0" applyFill="0" applyAlignment="0" applyProtection="0"/>
    <xf numFmtId="0" fontId="1" fillId="19" borderId="9" applyNumberFormat="0" applyFont="0" applyAlignment="0" applyProtection="0"/>
    <xf numFmtId="0" fontId="14" fillId="18" borderId="8" applyNumberFormat="0" applyAlignment="0" applyProtection="0"/>
    <xf numFmtId="0" fontId="18" fillId="17" borderId="6" applyNumberFormat="0" applyAlignment="0" applyProtection="0"/>
    <xf numFmtId="0" fontId="17" fillId="16" borderId="5" applyNumberFormat="0" applyAlignment="0" applyProtection="0"/>
    <xf numFmtId="0" fontId="5" fillId="3" borderId="0" applyNumberFormat="0" applyBorder="0" applyAlignment="0" applyProtection="0"/>
  </cellStyleXfs>
  <cellXfs count="106">
    <xf numFmtId="0" fontId="0" fillId="0" borderId="0" xfId="0">
      <alignment vertical="top"/>
    </xf>
    <xf numFmtId="0" fontId="8" fillId="0" borderId="0" xfId="4" applyFont="1">
      <alignment vertical="top"/>
    </xf>
    <xf numFmtId="0" fontId="7" fillId="0" borderId="0" xfId="4">
      <alignment vertical="top"/>
    </xf>
    <xf numFmtId="0" fontId="11" fillId="0" borderId="0" xfId="4" applyFont="1">
      <alignment vertical="top"/>
    </xf>
    <xf numFmtId="49" fontId="9" fillId="5" borderId="1" xfId="5">
      <alignment vertical="top"/>
    </xf>
    <xf numFmtId="49" fontId="8" fillId="20" borderId="1" xfId="6">
      <alignment vertical="top"/>
    </xf>
    <xf numFmtId="0" fontId="7" fillId="0" borderId="2" xfId="4" applyBorder="1" applyAlignment="1">
      <alignment horizontal="left" vertical="top" wrapText="1"/>
    </xf>
    <xf numFmtId="0" fontId="7" fillId="6" borderId="0" xfId="4" applyFill="1">
      <alignment vertical="top"/>
    </xf>
    <xf numFmtId="2" fontId="7" fillId="11" borderId="0" xfId="4" applyNumberFormat="1" applyFill="1">
      <alignment vertical="top"/>
    </xf>
    <xf numFmtId="1" fontId="7" fillId="0" borderId="0" xfId="4" applyNumberFormat="1">
      <alignment vertical="top"/>
    </xf>
    <xf numFmtId="1" fontId="10" fillId="0" borderId="0" xfId="4" applyNumberFormat="1" applyFont="1">
      <alignment vertical="top"/>
    </xf>
    <xf numFmtId="0" fontId="13" fillId="0" borderId="0" xfId="4" applyFont="1">
      <alignment vertical="top"/>
    </xf>
    <xf numFmtId="0" fontId="9" fillId="5" borderId="1" xfId="5" applyNumberFormat="1">
      <alignment vertical="top"/>
    </xf>
    <xf numFmtId="0" fontId="15" fillId="0" borderId="0" xfId="4" applyFont="1">
      <alignment vertical="top"/>
    </xf>
    <xf numFmtId="0" fontId="7" fillId="15" borderId="0" xfId="4" applyFill="1">
      <alignment vertical="top"/>
    </xf>
    <xf numFmtId="49" fontId="8" fillId="0" borderId="0" xfId="7">
      <alignment vertical="top"/>
    </xf>
    <xf numFmtId="49" fontId="10" fillId="0" borderId="0" xfId="15">
      <alignment vertical="top"/>
    </xf>
    <xf numFmtId="43" fontId="7" fillId="13" borderId="0" xfId="8">
      <alignment vertical="top"/>
    </xf>
    <xf numFmtId="9" fontId="7" fillId="0" borderId="0" xfId="4" applyNumberFormat="1">
      <alignment vertical="top"/>
    </xf>
    <xf numFmtId="43" fontId="7" fillId="12" borderId="0" xfId="63" applyFill="1">
      <alignment vertical="top"/>
    </xf>
    <xf numFmtId="43" fontId="7" fillId="14" borderId="0" xfId="63" applyFill="1">
      <alignment vertical="top"/>
    </xf>
    <xf numFmtId="43" fontId="7" fillId="10" borderId="0" xfId="10">
      <alignment vertical="top"/>
    </xf>
    <xf numFmtId="43" fontId="7" fillId="7" borderId="0" xfId="12">
      <alignment vertical="top"/>
    </xf>
    <xf numFmtId="43" fontId="7" fillId="49" borderId="0" xfId="11">
      <alignment vertical="top"/>
    </xf>
    <xf numFmtId="43" fontId="13" fillId="0" borderId="0" xfId="63" applyFont="1" applyFill="1">
      <alignment vertical="top"/>
    </xf>
    <xf numFmtId="0" fontId="3" fillId="0" borderId="0" xfId="0" applyFont="1" applyAlignment="1"/>
    <xf numFmtId="164" fontId="3" fillId="0" borderId="14" xfId="63" applyNumberFormat="1" applyFont="1" applyFill="1" applyBorder="1" applyAlignment="1"/>
    <xf numFmtId="164" fontId="3" fillId="0" borderId="15" xfId="63" applyNumberFormat="1" applyFont="1" applyFill="1" applyBorder="1" applyAlignment="1"/>
    <xf numFmtId="164" fontId="3" fillId="0" borderId="0" xfId="63" applyNumberFormat="1" applyFont="1" applyFill="1" applyAlignment="1"/>
    <xf numFmtId="164" fontId="3" fillId="0" borderId="16" xfId="63" applyNumberFormat="1" applyFont="1" applyFill="1" applyBorder="1" applyAlignment="1"/>
    <xf numFmtId="43" fontId="7" fillId="12" borderId="0" xfId="9">
      <alignment vertical="top"/>
    </xf>
    <xf numFmtId="43" fontId="7" fillId="0" borderId="0" xfId="11" applyFill="1">
      <alignment vertical="top"/>
    </xf>
    <xf numFmtId="0" fontId="7" fillId="0" borderId="0" xfId="65" applyAlignment="1">
      <alignment vertical="center"/>
    </xf>
    <xf numFmtId="0" fontId="7" fillId="46" borderId="0" xfId="65" applyFill="1" applyAlignment="1">
      <alignment horizontal="right" vertical="center"/>
    </xf>
    <xf numFmtId="164" fontId="7" fillId="0" borderId="2" xfId="66" applyNumberFormat="1" applyFont="1" applyFill="1" applyBorder="1" applyAlignment="1">
      <alignment vertical="center"/>
    </xf>
    <xf numFmtId="0" fontId="7" fillId="46" borderId="0" xfId="65" applyFill="1" applyAlignment="1">
      <alignment vertical="center"/>
    </xf>
    <xf numFmtId="0" fontId="7" fillId="0" borderId="0" xfId="65" applyAlignment="1">
      <alignment horizontal="right" vertical="center"/>
    </xf>
    <xf numFmtId="164" fontId="7" fillId="46" borderId="0" xfId="63" applyNumberFormat="1" applyFont="1" applyFill="1" applyBorder="1" applyAlignment="1">
      <alignment vertical="center"/>
    </xf>
    <xf numFmtId="164" fontId="7" fillId="0" borderId="0" xfId="66" applyNumberFormat="1" applyFont="1" applyFill="1" applyBorder="1" applyAlignment="1">
      <alignment vertical="center"/>
    </xf>
    <xf numFmtId="39" fontId="32" fillId="46" borderId="0" xfId="65" applyNumberFormat="1" applyFont="1" applyFill="1" applyAlignment="1">
      <alignment horizontal="center" vertical="center"/>
    </xf>
    <xf numFmtId="164" fontId="7" fillId="46" borderId="14" xfId="66" applyNumberFormat="1" applyFont="1" applyFill="1" applyBorder="1" applyAlignment="1">
      <alignment vertical="center"/>
    </xf>
    <xf numFmtId="164" fontId="7" fillId="46" borderId="15" xfId="66" applyNumberFormat="1" applyFont="1" applyFill="1" applyBorder="1" applyAlignment="1">
      <alignment vertical="center"/>
    </xf>
    <xf numFmtId="166" fontId="7" fillId="0" borderId="2" xfId="64" applyNumberFormat="1" applyFont="1" applyFill="1" applyBorder="1" applyAlignment="1">
      <alignment vertical="center"/>
    </xf>
    <xf numFmtId="164" fontId="7" fillId="46" borderId="0" xfId="66" applyNumberFormat="1" applyFont="1" applyFill="1" applyBorder="1" applyAlignment="1">
      <alignment vertical="center"/>
    </xf>
    <xf numFmtId="164" fontId="7" fillId="46" borderId="2" xfId="66" applyNumberFormat="1" applyFont="1" applyFill="1" applyBorder="1" applyAlignment="1">
      <alignment vertical="center"/>
    </xf>
    <xf numFmtId="164" fontId="7" fillId="12" borderId="0" xfId="9" applyNumberFormat="1">
      <alignment vertical="top"/>
    </xf>
    <xf numFmtId="43" fontId="7" fillId="0" borderId="2" xfId="4" applyNumberFormat="1" applyBorder="1">
      <alignment vertical="top"/>
    </xf>
    <xf numFmtId="10" fontId="7" fillId="0" borderId="0" xfId="64" applyAlignment="1">
      <alignment horizontal="left" vertical="top"/>
    </xf>
    <xf numFmtId="43" fontId="7" fillId="0" borderId="0" xfId="4" applyNumberFormat="1">
      <alignment vertical="top"/>
    </xf>
    <xf numFmtId="164" fontId="7" fillId="0" borderId="0" xfId="9" applyNumberFormat="1" applyFill="1">
      <alignment vertical="top"/>
    </xf>
    <xf numFmtId="0" fontId="7" fillId="0" borderId="0" xfId="65" applyAlignment="1">
      <alignment vertical="top" wrapText="1"/>
    </xf>
    <xf numFmtId="0" fontId="8" fillId="0" borderId="0" xfId="65" applyFont="1" applyAlignment="1">
      <alignment vertical="top" wrapText="1"/>
    </xf>
    <xf numFmtId="0" fontId="7" fillId="0" borderId="0" xfId="65" applyAlignment="1">
      <alignment horizontal="left" vertical="top" wrapText="1"/>
    </xf>
    <xf numFmtId="0" fontId="7" fillId="47" borderId="0" xfId="65" applyFill="1"/>
    <xf numFmtId="0" fontId="7" fillId="47" borderId="18" xfId="65" applyFill="1" applyBorder="1"/>
    <xf numFmtId="0" fontId="33" fillId="0" borderId="19" xfId="65" applyFont="1" applyBorder="1"/>
    <xf numFmtId="0" fontId="7" fillId="0" borderId="0" xfId="65" applyAlignment="1">
      <alignment wrapText="1"/>
    </xf>
    <xf numFmtId="0" fontId="33" fillId="47" borderId="20" xfId="65" applyFont="1" applyFill="1" applyBorder="1"/>
    <xf numFmtId="0" fontId="7" fillId="0" borderId="20" xfId="65" applyBorder="1" applyAlignment="1">
      <alignment wrapText="1"/>
    </xf>
    <xf numFmtId="0" fontId="7" fillId="0" borderId="0" xfId="65"/>
    <xf numFmtId="0" fontId="7" fillId="47" borderId="20" xfId="65" applyFill="1" applyBorder="1"/>
    <xf numFmtId="0" fontId="7" fillId="47" borderId="21" xfId="65" applyFill="1" applyBorder="1"/>
    <xf numFmtId="0" fontId="7" fillId="47" borderId="0" xfId="65" applyFill="1" applyAlignment="1">
      <alignment horizontal="center" vertical="top"/>
    </xf>
    <xf numFmtId="0" fontId="7" fillId="0" borderId="22" xfId="4" applyBorder="1">
      <alignment vertical="top"/>
    </xf>
    <xf numFmtId="0" fontId="7" fillId="0" borderId="23" xfId="4" applyBorder="1" applyAlignment="1">
      <alignment vertical="top" wrapText="1"/>
    </xf>
    <xf numFmtId="0" fontId="34" fillId="0" borderId="0" xfId="0" applyFont="1" applyAlignment="1"/>
    <xf numFmtId="0" fontId="31" fillId="0" borderId="0" xfId="0" applyFont="1" applyAlignment="1"/>
    <xf numFmtId="49" fontId="8" fillId="20" borderId="3" xfId="6" applyBorder="1">
      <alignment vertical="top"/>
    </xf>
    <xf numFmtId="49" fontId="8" fillId="20" borderId="4" xfId="6" applyBorder="1">
      <alignment vertical="top"/>
    </xf>
    <xf numFmtId="0" fontId="7" fillId="0" borderId="24" xfId="4" applyBorder="1">
      <alignment vertical="top"/>
    </xf>
    <xf numFmtId="0" fontId="7" fillId="0" borderId="25" xfId="4" applyBorder="1">
      <alignment vertical="top"/>
    </xf>
    <xf numFmtId="0" fontId="7" fillId="0" borderId="26" xfId="4" applyBorder="1">
      <alignment vertical="top"/>
    </xf>
    <xf numFmtId="0" fontId="7" fillId="0" borderId="27" xfId="4" applyBorder="1">
      <alignment vertical="top"/>
    </xf>
    <xf numFmtId="0" fontId="7" fillId="0" borderId="0" xfId="0" applyFont="1" applyAlignment="1"/>
    <xf numFmtId="0" fontId="0" fillId="0" borderId="0" xfId="0" applyAlignment="1"/>
    <xf numFmtId="43" fontId="7" fillId="14" borderId="0" xfId="13">
      <alignment vertical="top"/>
    </xf>
    <xf numFmtId="43" fontId="7" fillId="46" borderId="0" xfId="9" applyFill="1">
      <alignment vertical="top"/>
    </xf>
    <xf numFmtId="0" fontId="9" fillId="48" borderId="1" xfId="4" applyFont="1" applyFill="1" applyBorder="1">
      <alignment vertical="top"/>
    </xf>
    <xf numFmtId="0" fontId="35" fillId="48" borderId="1" xfId="4" applyFont="1" applyFill="1" applyBorder="1">
      <alignment vertical="top"/>
    </xf>
    <xf numFmtId="0" fontId="14" fillId="48" borderId="1" xfId="4" applyFont="1" applyFill="1" applyBorder="1">
      <alignment vertical="top"/>
    </xf>
    <xf numFmtId="49" fontId="7" fillId="20" borderId="2" xfId="6" applyFont="1" applyBorder="1">
      <alignment vertical="top"/>
    </xf>
    <xf numFmtId="0" fontId="7" fillId="0" borderId="2" xfId="4" applyBorder="1">
      <alignment vertical="top"/>
    </xf>
    <xf numFmtId="43" fontId="7" fillId="50" borderId="0" xfId="70">
      <alignment vertical="top"/>
    </xf>
    <xf numFmtId="167" fontId="7" fillId="50" borderId="0" xfId="70" applyNumberFormat="1">
      <alignment vertical="top"/>
    </xf>
    <xf numFmtId="167" fontId="3" fillId="0" borderId="0" xfId="63" applyNumberFormat="1" applyFont="1" applyFill="1" applyAlignment="1"/>
    <xf numFmtId="0" fontId="7" fillId="0" borderId="20" xfId="4" applyBorder="1">
      <alignment vertical="top"/>
    </xf>
    <xf numFmtId="0" fontId="7" fillId="47" borderId="28" xfId="65" applyFill="1" applyBorder="1"/>
    <xf numFmtId="43" fontId="7" fillId="50" borderId="17" xfId="70" applyBorder="1">
      <alignment vertical="top"/>
    </xf>
    <xf numFmtId="43" fontId="7" fillId="49" borderId="2" xfId="11" applyBorder="1" applyAlignment="1">
      <alignment horizontal="left" vertical="top" indent="1"/>
    </xf>
    <xf numFmtId="0" fontId="7" fillId="0" borderId="2" xfId="4" applyBorder="1" applyAlignment="1">
      <alignment vertical="top" wrapText="1"/>
    </xf>
    <xf numFmtId="49" fontId="22" fillId="0" borderId="2" xfId="61" applyBorder="1" applyAlignment="1">
      <alignment vertical="top" wrapText="1"/>
    </xf>
    <xf numFmtId="10" fontId="7" fillId="13" borderId="0" xfId="64" applyFill="1" applyBorder="1">
      <alignment vertical="top"/>
    </xf>
    <xf numFmtId="10" fontId="7" fillId="13" borderId="0" xfId="64" applyFill="1">
      <alignment vertical="top"/>
    </xf>
    <xf numFmtId="10" fontId="7" fillId="0" borderId="0" xfId="64">
      <alignment vertical="top"/>
    </xf>
    <xf numFmtId="10" fontId="8" fillId="20" borderId="1" xfId="64" applyFont="1" applyFill="1" applyBorder="1">
      <alignment vertical="top"/>
    </xf>
    <xf numFmtId="43" fontId="3" fillId="0" borderId="0" xfId="63" applyFont="1" applyFill="1" applyAlignment="1"/>
    <xf numFmtId="14" fontId="7" fillId="50" borderId="2" xfId="70" applyNumberFormat="1" applyBorder="1" applyAlignment="1">
      <alignment horizontal="left" vertical="top"/>
    </xf>
    <xf numFmtId="167" fontId="7" fillId="50" borderId="2" xfId="138" applyNumberFormat="1" applyBorder="1">
      <alignment vertical="top"/>
    </xf>
    <xf numFmtId="0" fontId="7" fillId="0" borderId="0" xfId="4" applyFont="1">
      <alignment vertical="top"/>
    </xf>
    <xf numFmtId="0" fontId="7" fillId="0" borderId="2" xfId="4" applyFont="1" applyBorder="1" applyAlignment="1">
      <alignment horizontal="left" vertical="top" wrapText="1"/>
    </xf>
    <xf numFmtId="0" fontId="7" fillId="9" borderId="0" xfId="4" applyFont="1" applyFill="1">
      <alignment vertical="top"/>
    </xf>
    <xf numFmtId="0" fontId="7" fillId="8" borderId="0" xfId="4" applyFont="1" applyFill="1">
      <alignment vertical="top"/>
    </xf>
    <xf numFmtId="0" fontId="7" fillId="12" borderId="0" xfId="4" applyFont="1" applyFill="1">
      <alignment vertical="top"/>
    </xf>
    <xf numFmtId="49" fontId="7" fillId="20" borderId="0" xfId="6" applyFont="1" applyBorder="1">
      <alignment vertical="top"/>
    </xf>
    <xf numFmtId="167" fontId="7" fillId="51" borderId="2" xfId="138" applyNumberFormat="1" applyFill="1" applyBorder="1">
      <alignment vertical="top"/>
    </xf>
    <xf numFmtId="0" fontId="7" fillId="51" borderId="0" xfId="4" applyFill="1">
      <alignment vertical="top"/>
    </xf>
  </cellXfs>
  <cellStyles count="224">
    <cellStyle name=" 1" xfId="90" xr:uid="{CFD761C6-5CF8-4C94-93F2-F4B936BB8544}"/>
    <cellStyle name=" 2" xfId="89" xr:uid="{B4E9ABAF-9C76-485C-8D7C-C573F8DE7402}"/>
    <cellStyle name=" 3" xfId="92" xr:uid="{2EF9E5B4-D224-46E8-B3AA-9D8489BB62BF}"/>
    <cellStyle name=" 3 2" xfId="127" xr:uid="{E5F81A88-5667-4191-9096-09529FE23D1A}"/>
    <cellStyle name=" 4" xfId="91" xr:uid="{5B1A7F93-5C3C-49E8-B2B3-2C1687DD9145}"/>
    <cellStyle name=" 5" xfId="88" xr:uid="{C8A579C2-9FB8-48B2-926C-72996B613550}"/>
    <cellStyle name=" 6" xfId="87" xr:uid="{2E1DF7CE-81C2-4D1E-9CEE-A01F5C466E6C}"/>
    <cellStyle name="_kop1 Bladtitel" xfId="5" xr:uid="{00000000-0005-0000-0000-000000000000}"/>
    <cellStyle name="_kop1 Bladtitel 3" xfId="103" xr:uid="{1812BE2E-DE1E-4B93-8026-B12698236CE5}"/>
    <cellStyle name="_kop2 Bloktitel" xfId="6" xr:uid="{00000000-0005-0000-0000-000001000000}"/>
    <cellStyle name="_kop2 Bloktitel 3" xfId="102" xr:uid="{6347B8AA-C001-4FF9-ADDC-3F85FF37148D}"/>
    <cellStyle name="_kop3 Subkop" xfId="7" xr:uid="{00000000-0005-0000-0000-000002000000}"/>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ad" xfId="189" hidden="1" xr:uid="{45F02A35-4FC6-4EF9-BB41-1C38B9BF13D1}"/>
    <cellStyle name="Bad" xfId="164" hidden="1" xr:uid="{48348D56-400C-42B0-920A-65364A1FF1D3}"/>
    <cellStyle name="Bad" xfId="81" hidden="1" xr:uid="{1134FFBB-173B-44AA-9942-A61CDC0F4B4E}"/>
    <cellStyle name="Bad" xfId="206" hidden="1" xr:uid="{B3525554-01E5-41BD-BB7D-4F20C16B4C39}"/>
    <cellStyle name="Bad" xfId="179" hidden="1" xr:uid="{66F0680F-2461-4EC7-A3AD-9AC849709AC0}"/>
    <cellStyle name="Bad" xfId="223" hidden="1" xr:uid="{D24474CE-B3FE-4560-93B6-88D6C06D61AC}"/>
    <cellStyle name="Bad" xfId="84" hidden="1" xr:uid="{666BC909-1333-4696-8A7E-88C9DF41E532}"/>
    <cellStyle name="Bad" xfId="148" hidden="1" xr:uid="{8E532DCA-FF95-47A3-A710-D99069BBFA81}"/>
    <cellStyle name="Bad" xfId="116" hidden="1" xr:uid="{29A97952-BAC0-427A-9624-7C60E0B19AE0}"/>
    <cellStyle name="Bad" xfId="165" hidden="1" xr:uid="{E10B6DD8-E603-4A89-A66B-80FE07784438}"/>
    <cellStyle name="Bad" xfId="117" hidden="1" xr:uid="{45DE5167-A489-45D4-A146-463E5AF31F3C}"/>
    <cellStyle name="Bad" xfId="71" hidden="1" xr:uid="{7BED2A88-1743-4636-8993-C0BF62618D86}"/>
    <cellStyle name="Berekening" xfId="18" builtinId="22" hidden="1"/>
    <cellStyle name="Cel (tussen)resultaat" xfId="8" xr:uid="{00000000-0005-0000-0000-00001C000000}"/>
    <cellStyle name="Cel (tussen)resultaat 2" xfId="136" xr:uid="{98254283-9D85-44C8-A10B-DA09C7549B8E}"/>
    <cellStyle name="Cel (tussen)resultaat 3" xfId="101" xr:uid="{3FCED504-F2DC-44DC-B05B-EE51B913930C}"/>
    <cellStyle name="Cel Berekening" xfId="9" xr:uid="{00000000-0005-0000-0000-00001D000000}"/>
    <cellStyle name="Cel Berekening 2" xfId="137" xr:uid="{1A87B3AF-DA50-4ABA-810B-D81C06688ADC}"/>
    <cellStyle name="Cel Berekening 3" xfId="104" xr:uid="{DF66A0EB-51A3-4B6B-A00C-27501AA00E93}"/>
    <cellStyle name="Cel Bijzonderheid" xfId="10" xr:uid="{00000000-0005-0000-0000-00001E000000}"/>
    <cellStyle name="Cel Bijzonderheid 2" xfId="135" xr:uid="{53ACE003-ED90-45E7-966A-7AFA5E3B0AD0}"/>
    <cellStyle name="Cel Bijzonderheid 3" xfId="100" xr:uid="{08CF039F-CBD5-4AFA-AE95-D289698491A0}"/>
    <cellStyle name="Cel Input" xfId="11" xr:uid="{00000000-0005-0000-0000-00001F000000}"/>
    <cellStyle name="Cel Input 2" xfId="134" xr:uid="{B6878F82-F2FF-4689-82F8-875E0294FA18}"/>
    <cellStyle name="Cel Input 3" xfId="99" xr:uid="{0004318A-D80F-42E2-88D3-F472A797AC52}"/>
    <cellStyle name="Cel Input Data" xfId="70" xr:uid="{00000000-0005-0000-0000-000020000000}"/>
    <cellStyle name="Cel Input Data 2" xfId="138" xr:uid="{F88F896D-0E41-4FBD-8424-6003E080C12A}"/>
    <cellStyle name="Cel Input Data 3" xfId="105" xr:uid="{FF533F30-4419-4C9E-B14E-77C84604F3C3}"/>
    <cellStyle name="Cel n.v.t. (leeg)" xfId="62" xr:uid="{00000000-0005-0000-0000-000021000000}"/>
    <cellStyle name="Cel n.v.t. (leeg) 2" xfId="133" xr:uid="{EF0E1677-9120-43AF-ADF9-B9EEBF9CC975}"/>
    <cellStyle name="Cel n.v.t. (leeg) 3" xfId="98" xr:uid="{5A32683F-6123-48D4-8483-8D8F61CFC798}"/>
    <cellStyle name="Cel PM extern" xfId="12" xr:uid="{00000000-0005-0000-0000-000022000000}"/>
    <cellStyle name="Cel PM extern 2" xfId="132" xr:uid="{71E2B4A4-45FE-42E9-B11B-E9FDD7BC4E58}"/>
    <cellStyle name="Cel PM extern 3" xfId="97" xr:uid="{CCB6FCB2-584A-423F-B4F6-2F2616023A85}"/>
    <cellStyle name="Cel Verwijzing" xfId="13" xr:uid="{00000000-0005-0000-0000-000023000000}"/>
    <cellStyle name="Cel Verwijzing 2" xfId="131" xr:uid="{1E77F3BE-68A6-432B-ADA6-29CB90D8CDAA}"/>
    <cellStyle name="Cel Verwijzing 3" xfId="96" xr:uid="{78F4DE7A-7A04-488F-B8D2-E3E79287C9BC}"/>
    <cellStyle name="Check Cell" xfId="207" hidden="1" xr:uid="{7092EBBF-69B2-4C49-89D7-42D6CB0DEAA0}"/>
    <cellStyle name="Check Cell" xfId="220" hidden="1" xr:uid="{C2E694A1-F8E7-4F6C-AEFD-74C2EF44A12F}"/>
    <cellStyle name="Check Cell" xfId="168" hidden="1" xr:uid="{A541D91A-E323-44FE-B46F-276DA3ABA8D9}"/>
    <cellStyle name="Check Cell" xfId="161" hidden="1" xr:uid="{AB2ED923-9781-474D-A437-5B66FB2F6C19}"/>
    <cellStyle name="Check Cell" xfId="190" hidden="1" xr:uid="{F90B9DC4-0D61-4C2B-A346-319088107621}"/>
    <cellStyle name="Check Cell" xfId="203" hidden="1" xr:uid="{CFE7C463-3292-49E2-8911-EC80165B6215}"/>
    <cellStyle name="Check Cell" xfId="176" hidden="1" xr:uid="{96BC3985-71CC-439A-867A-C8E111676B6C}"/>
    <cellStyle name="Check Cell" xfId="186" hidden="1" xr:uid="{34714A17-5C32-480C-9C35-1DD30F2CABDE}"/>
    <cellStyle name="Check Cell" xfId="145" hidden="1" xr:uid="{4400C9E5-77CB-4872-9F16-85EB9B82DFD7}"/>
    <cellStyle name="Check Cell" xfId="113" hidden="1" xr:uid="{3585ABA1-CCB3-4663-987F-7E3C9E38C048}"/>
    <cellStyle name="Check Cell" xfId="120" hidden="1" xr:uid="{055F565F-BAAA-4953-A256-73AE6BB03C03}"/>
    <cellStyle name="Check Cell" xfId="74" hidden="1" xr:uid="{5BC8C694-A255-42D5-AFCD-40C2786FC4E5}"/>
    <cellStyle name="Controlecel" xfId="20" builtinId="23" hidden="1"/>
    <cellStyle name="D_Lanvin BP Roth croissance 03 en 04 " xfId="106" xr:uid="{B00A6CCF-D799-4293-9120-3B8B57F73063}"/>
    <cellStyle name="Explanatory Text" xfId="180" hidden="1" xr:uid="{822F65FD-975E-493D-A6E9-41E9B01FA8C3}"/>
    <cellStyle name="Explanatory Text" xfId="150" hidden="1" xr:uid="{A78BFC3B-1259-4091-A94C-707CC0E1F22E}"/>
    <cellStyle name="Explanatory Text" xfId="197" hidden="1" xr:uid="{95293BEB-6A25-43A4-9B22-2AFC6A5BB412}"/>
    <cellStyle name="Explanatory Text" xfId="151" hidden="1" xr:uid="{23CD438F-B56B-4FA6-9658-869F81F47658}"/>
    <cellStyle name="Explanatory Text" xfId="213" hidden="1" xr:uid="{BE2758B0-6F68-42D2-AD0D-6F9C856AB776}"/>
    <cellStyle name="Explanatory Text" xfId="214" hidden="1" xr:uid="{B816CDC3-943F-46CA-AD40-E24F639BF823}"/>
    <cellStyle name="Explanatory Text" xfId="196" hidden="1" xr:uid="{37A45416-3155-4351-BCB6-12296C94E0AE}"/>
    <cellStyle name="Explanatory Text" xfId="139" hidden="1" xr:uid="{D7AED83B-1CF2-4363-942E-663521D30827}"/>
    <cellStyle name="Explanatory Text" xfId="107" hidden="1" xr:uid="{8969A7DF-D978-440E-BA30-ED91469BABB7}"/>
    <cellStyle name="Explanatory Text" xfId="174" hidden="1" xr:uid="{98B635C1-A739-4809-9E97-8FDC1F52DD43}"/>
    <cellStyle name="Explanatory Text" xfId="126" hidden="1" xr:uid="{F5E862F5-1F0C-4BD2-B82B-1D501CFE816D}"/>
    <cellStyle name="Explanatory Text" xfId="80" hidden="1" xr:uid="{6F0CFD81-6FEB-496C-ABBA-7C10F4D5B005}"/>
    <cellStyle name="Gekoppelde cel" xfId="19" builtinId="24" hidden="1"/>
    <cellStyle name="Gevolgde hyperlink" xfId="60" builtinId="9" hidden="1"/>
    <cellStyle name="Goed" xfId="1" builtinId="26" hidden="1"/>
    <cellStyle name="Heading 1" xfId="155" hidden="1" xr:uid="{E1E30794-1BDA-4C40-ADA1-08F257413F4E}"/>
    <cellStyle name="Heading 1" xfId="201" hidden="1" xr:uid="{64A3A84E-6905-4CBE-BF2F-9E83E4CD6625}"/>
    <cellStyle name="Heading 1" xfId="159" hidden="1" xr:uid="{3AEF9E2F-DCDF-4854-9D8A-22DF5D368777}"/>
    <cellStyle name="Heading 1" xfId="209" hidden="1" xr:uid="{FAD01C62-D963-492E-9E07-70DE59031F3F}"/>
    <cellStyle name="Heading 1" xfId="218" hidden="1" xr:uid="{6FD1E56B-A4F3-484E-A4BA-87251927151F}"/>
    <cellStyle name="Heading 1" xfId="192" hidden="1" xr:uid="{15B4C07E-69E3-456A-819E-82038CBDE4E4}"/>
    <cellStyle name="Heading 1" xfId="111" hidden="1" xr:uid="{61FB24A9-32CE-4899-9EC5-F8E6DA594FFE}"/>
    <cellStyle name="Heading 1" xfId="170" hidden="1" xr:uid="{A510EFFC-7348-4364-87FF-AD6BFC154F97}"/>
    <cellStyle name="Heading 1" xfId="184" hidden="1" xr:uid="{8E8A53EB-FFD3-41B6-B3E1-38CEEAEE650E}"/>
    <cellStyle name="Heading 1" xfId="122" hidden="1" xr:uid="{0AF2F9D1-98A2-4373-8A00-16A23D636B4E}"/>
    <cellStyle name="Heading 1" xfId="143" hidden="1" xr:uid="{BF7E04C9-D742-4F11-90F2-CC1C4A84EF37}"/>
    <cellStyle name="Heading 1" xfId="76" hidden="1" xr:uid="{DB5DECAC-5669-43F8-9323-CD90236536F8}"/>
    <cellStyle name="Heading 2" xfId="193" hidden="1" xr:uid="{D2D0E447-BF90-47B6-8B6E-86F79FC6B691}"/>
    <cellStyle name="Heading 2" xfId="200" hidden="1" xr:uid="{284BA44D-CF6F-4E4C-A135-100009269659}"/>
    <cellStyle name="Heading 2" xfId="158" hidden="1" xr:uid="{1264594D-5E9F-4C79-8667-8359B4A2754F}"/>
    <cellStyle name="Heading 2" xfId="210" hidden="1" xr:uid="{B8696530-C0F8-42A7-A9B4-3C925DC78757}"/>
    <cellStyle name="Heading 2" xfId="217" hidden="1" xr:uid="{97ADE399-087C-462E-A5A7-2D4BA5FB631A}"/>
    <cellStyle name="Heading 2" xfId="110" hidden="1" xr:uid="{BF04D2F9-52D2-4866-9BEA-91F9131D7CE1}"/>
    <cellStyle name="Heading 2" xfId="171" hidden="1" xr:uid="{896CECFE-4D63-4738-9020-9942936044B8}"/>
    <cellStyle name="Heading 2" xfId="183" hidden="1" xr:uid="{A0A95939-395F-46D4-983E-21DEC0C5AF55}"/>
    <cellStyle name="Heading 2" xfId="154" hidden="1" xr:uid="{59F90404-4303-454A-915C-BD15A753075A}"/>
    <cellStyle name="Heading 2" xfId="123" hidden="1" xr:uid="{562EF3D8-3363-4930-88CC-C6B6871CB11F}"/>
    <cellStyle name="Heading 2" xfId="142" hidden="1" xr:uid="{656A8331-66DC-4979-86FC-B69E38332EC9}"/>
    <cellStyle name="Heading 2" xfId="77" hidden="1" xr:uid="{B6BE31E0-1119-4BEE-AFF7-0A38D53BE7A4}"/>
    <cellStyle name="Heading 3" xfId="199" hidden="1" xr:uid="{BC72BB54-C16A-4B39-8F14-2BEC01D0F183}"/>
    <cellStyle name="Heading 3" xfId="157" hidden="1" xr:uid="{913D21A1-740A-4C30-B2EC-A7F27226A1C3}"/>
    <cellStyle name="Heading 3" xfId="211" hidden="1" xr:uid="{5D2068C0-DB17-48D1-AB8D-D9B32DA62C9B}"/>
    <cellStyle name="Heading 3" xfId="216" hidden="1" xr:uid="{886E8069-8B12-4457-BD92-DC035BCCA315}"/>
    <cellStyle name="Heading 3" xfId="172" hidden="1" xr:uid="{504D0BF0-C4DF-4683-93A5-6B5FF135A04B}"/>
    <cellStyle name="Heading 3" xfId="182" hidden="1" xr:uid="{BCB3C5F9-13ED-4133-9E19-095179E88DBA}"/>
    <cellStyle name="Heading 3" xfId="153" hidden="1" xr:uid="{E0050D16-D1D1-4EEB-808A-C1957B94044A}"/>
    <cellStyle name="Heading 3" xfId="194" hidden="1" xr:uid="{8C325B30-4985-4BED-A083-0725F67E298E}"/>
    <cellStyle name="Heading 3" xfId="141" hidden="1" xr:uid="{A78F0446-C894-4062-B0DF-8EE3603203A7}"/>
    <cellStyle name="Heading 3" xfId="109" hidden="1" xr:uid="{42B600D4-B87A-4C6A-AC3F-D12BBBA8F5C9}"/>
    <cellStyle name="Heading 3" xfId="124" hidden="1" xr:uid="{16BA61FC-FFB1-4274-8172-B88D43AA4F36}"/>
    <cellStyle name="Heading 3" xfId="78" hidden="1" xr:uid="{B8EF2998-2AC7-4F90-B07A-8604C3EF0DA1}"/>
    <cellStyle name="Heading 4" xfId="156" hidden="1" xr:uid="{9B0695AD-5285-4C6A-896D-E63925527F21}"/>
    <cellStyle name="Heading 4" xfId="212" hidden="1" xr:uid="{41E13A89-2458-4117-A0D5-8FE3F4A0ED04}"/>
    <cellStyle name="Heading 4" xfId="215" hidden="1" xr:uid="{E223DB1A-48D6-4DE2-90C2-53E03AC7A96B}"/>
    <cellStyle name="Heading 4" xfId="173" hidden="1" xr:uid="{FBC40455-7002-4792-A80D-158F908CFF27}"/>
    <cellStyle name="Heading 4" xfId="181" hidden="1" xr:uid="{7FF0D283-1BA5-4BF8-B5C2-F7DC6376277A}"/>
    <cellStyle name="Heading 4" xfId="152" hidden="1" xr:uid="{2DEF37C0-6744-40CC-92B4-7C02C1E552CF}"/>
    <cellStyle name="Heading 4" xfId="195" hidden="1" xr:uid="{FC9B4B7C-D16D-4DA3-9015-376AC0B699D6}"/>
    <cellStyle name="Heading 4" xfId="198" hidden="1" xr:uid="{D077F7F8-9447-4313-810D-C45E0DDCEB63}"/>
    <cellStyle name="Heading 4" xfId="140" hidden="1" xr:uid="{F7FFAA71-0DAB-4A51-89AB-DDF1FAE01DF7}"/>
    <cellStyle name="Heading 4" xfId="108" hidden="1" xr:uid="{25BAB2E9-E1BC-40EF-B8D2-7EE0147D007D}"/>
    <cellStyle name="Heading 4" xfId="125" hidden="1" xr:uid="{FD3B8C04-B66C-411A-B1A5-74F0A64840C1}"/>
    <cellStyle name="Heading 4" xfId="79" hidden="1" xr:uid="{D014BDF5-DFFF-4C9D-84D5-38ED9E878868}"/>
    <cellStyle name="Hyperlink" xfId="22" builtinId="8" hidden="1"/>
    <cellStyle name="Hyperlink" xfId="61" builtinId="8" customBuiltin="1"/>
    <cellStyle name="Input" xfId="86" hidden="1" xr:uid="{39E0F215-1806-4B22-BE2B-65BFBF02D95F}"/>
    <cellStyle name="Input" xfId="222" hidden="1" xr:uid="{383C9E0A-BF40-4E9E-8EFB-3B33FEE56CB2}"/>
    <cellStyle name="Input" xfId="166" hidden="1" xr:uid="{F78F009A-E432-417D-B08F-1F59D0835843}"/>
    <cellStyle name="Input" xfId="163" hidden="1" xr:uid="{F3BEFA78-216B-4EB7-BF40-8BD6CB4A9C18}"/>
    <cellStyle name="Input" xfId="83" hidden="1" xr:uid="{B1554256-8223-43FD-A8B1-10FA759D0C69}"/>
    <cellStyle name="Input" xfId="205" hidden="1" xr:uid="{20CC5928-7E82-49B1-ADA4-12A9B7BEED3F}"/>
    <cellStyle name="Input" xfId="178" hidden="1" xr:uid="{4F84525E-5246-426F-9ACD-D6046D0BF86F}"/>
    <cellStyle name="Input" xfId="188" hidden="1" xr:uid="{2774605E-54FB-49F4-ABD8-B4F1E6F1F4E1}"/>
    <cellStyle name="Input" xfId="147" hidden="1" xr:uid="{A4E6C198-2F57-401A-ACA4-F9B83B5FB5AA}"/>
    <cellStyle name="Input" xfId="115" hidden="1" xr:uid="{1C46469B-D2A9-4AC3-9E01-F9C57A0DDFE6}"/>
    <cellStyle name="Input" xfId="118" hidden="1" xr:uid="{ED146B12-3161-4DF5-AC00-A0A1108A74C8}"/>
    <cellStyle name="Input" xfId="72" hidden="1" xr:uid="{6FB32D43-B29A-4085-BEB0-DCA38F16DE53}"/>
    <cellStyle name="Invoer" xfId="16" builtinId="20" hidden="1"/>
    <cellStyle name="Komma" xfId="23" builtinId="3" hidden="1"/>
    <cellStyle name="Komma" xfId="63" builtinId="3"/>
    <cellStyle name="Komma [0]" xfId="24" builtinId="6" hidden="1"/>
    <cellStyle name="Komma 10 2 2" xfId="68" xr:uid="{00000000-0005-0000-0000-00002E000000}"/>
    <cellStyle name="Komma 14 2" xfId="66" xr:uid="{00000000-0005-0000-0000-00002F000000}"/>
    <cellStyle name="Komma 2" xfId="93" xr:uid="{7EA8F1C2-5C7A-4C2F-B9BE-96943624F4E9}"/>
    <cellStyle name="Komma 2 2" xfId="128" xr:uid="{12690186-8702-44EA-8567-D73D8B73DB59}"/>
    <cellStyle name="Komma 3" xfId="130" xr:uid="{A85085EE-9858-4C2C-BCE2-A80FE373C8AF}"/>
    <cellStyle name="Komma 4" xfId="95" xr:uid="{B3321DFA-42E0-435D-BABD-2DD705FC1F84}"/>
    <cellStyle name="Kop 1" xfId="29" builtinId="16" hidden="1"/>
    <cellStyle name="Kop 2" xfId="30" builtinId="17" hidden="1"/>
    <cellStyle name="Kop 3" xfId="31" builtinId="18" hidden="1"/>
    <cellStyle name="Kop 4" xfId="32" builtinId="19" hidden="1"/>
    <cellStyle name="Neutraal" xfId="3" builtinId="28" hidden="1"/>
    <cellStyle name="Note" xfId="185" hidden="1" xr:uid="{C7A0B1A4-809C-4F45-92CC-F52BA05300AD}"/>
    <cellStyle name="Note" xfId="160" hidden="1" xr:uid="{BFB71FAF-A804-438F-9C8E-92DB85572754}"/>
    <cellStyle name="Note" xfId="191" hidden="1" xr:uid="{981C209C-A4C6-4A86-89A9-29344C321312}"/>
    <cellStyle name="Note" xfId="202" hidden="1" xr:uid="{74B29A00-AF51-4A98-9A64-7C28EFC678CB}"/>
    <cellStyle name="Note" xfId="175" hidden="1" xr:uid="{A92E62B7-0EEC-4229-817D-095908EA0E5A}"/>
    <cellStyle name="Note" xfId="219" hidden="1" xr:uid="{67173922-5A92-436B-A5B3-0E96BB2D3E0F}"/>
    <cellStyle name="Note" xfId="208" hidden="1" xr:uid="{BD292074-0DEA-4D0E-AD1D-721C5FB5A41E}"/>
    <cellStyle name="Note" xfId="144" hidden="1" xr:uid="{EDED8530-B7BF-443D-80E0-0D2134EA1EBF}"/>
    <cellStyle name="Note" xfId="112" hidden="1" xr:uid="{04A78DCA-3EDB-4686-9E90-9060EA698342}"/>
    <cellStyle name="Note" xfId="169" hidden="1" xr:uid="{159492EB-0605-4031-8FD3-178B84AA59A5}"/>
    <cellStyle name="Note" xfId="121" hidden="1" xr:uid="{3600E1DE-174E-4C0B-A582-11B65AC63116}"/>
    <cellStyle name="Note" xfId="75" hidden="1" xr:uid="{807B5A59-C96E-4535-8899-159D7CA5ED67}"/>
    <cellStyle name="Notitie" xfId="21" builtinId="10" hidden="1"/>
    <cellStyle name="Ongeldig" xfId="2" builtinId="27" hidden="1"/>
    <cellStyle name="Opm. INTERN" xfId="14" xr:uid="{00000000-0005-0000-0000-000037000000}"/>
    <cellStyle name="Output" xfId="162" hidden="1" xr:uid="{C5D24851-B478-48B0-BED0-6DFAFF9D2C7F}"/>
    <cellStyle name="Output" xfId="82" hidden="1" xr:uid="{E1B62253-AD09-4A05-870C-DE1FCF26EE79}"/>
    <cellStyle name="Output" xfId="204" hidden="1" xr:uid="{F6DB4256-D6B9-4603-8937-6C5E6791CAC2}"/>
    <cellStyle name="Output" xfId="177" hidden="1" xr:uid="{5999AB53-1378-46A2-8AC0-A58ADB6DE2BF}"/>
    <cellStyle name="Output" xfId="85" hidden="1" xr:uid="{27FAA3AF-86FA-4938-828F-BFF38DC4A6E2}"/>
    <cellStyle name="Output" xfId="221" hidden="1" xr:uid="{41A0747F-C7C1-4654-B0EB-AC9E9BB1A01E}"/>
    <cellStyle name="Output" xfId="114" hidden="1" xr:uid="{91C1257E-99ED-4A6F-9530-F98C6EE4FE96}"/>
    <cellStyle name="Output" xfId="167" hidden="1" xr:uid="{BA012365-314E-4C9C-BB82-5C29E11E688C}"/>
    <cellStyle name="Output" xfId="187" hidden="1" xr:uid="{B538A3C2-87DB-42E9-A8F1-8095BEA68F91}"/>
    <cellStyle name="Output" xfId="119" hidden="1" xr:uid="{7BDC8303-653C-495D-8CB6-B0D1370483FE}"/>
    <cellStyle name="Output" xfId="146" hidden="1" xr:uid="{74FAAFB2-6375-4C52-A6CC-D927BF138E8F}"/>
    <cellStyle name="Output" xfId="73" hidden="1" xr:uid="{7E0E5F42-B405-4403-90F0-304ADC106DF8}"/>
    <cellStyle name="Procent" xfId="27" builtinId="5" hidden="1"/>
    <cellStyle name="Procent" xfId="64" builtinId="5"/>
    <cellStyle name="Procent 2" xfId="67" xr:uid="{00000000-0005-0000-0000-00003A000000}"/>
    <cellStyle name="Standaard" xfId="0" builtinId="0" customBuiltin="1"/>
    <cellStyle name="Standaard 2" xfId="65" xr:uid="{00000000-0005-0000-0000-00003C000000}"/>
    <cellStyle name="Standaard 3" xfId="94" xr:uid="{7D304D5C-DF9C-46FE-A06A-D31C96B17B4D}"/>
    <cellStyle name="Standaard 3 2" xfId="129" xr:uid="{DC889A69-95FD-4B6E-B301-49A51AF84D06}"/>
    <cellStyle name="Standaard 3 4" xfId="69" xr:uid="{00000000-0005-0000-0000-00003D000000}"/>
    <cellStyle name="Standaard 3 4 2" xfId="149" xr:uid="{67CAB37B-628A-4925-ADFA-9F42C5549FC3}"/>
    <cellStyle name="Standaard ACM-DE" xfId="4" xr:uid="{00000000-0005-0000-0000-00003E000000}"/>
    <cellStyle name="Titel" xfId="28" builtinId="15" hidden="1"/>
    <cellStyle name="Toelichting" xfId="15" xr:uid="{00000000-0005-0000-0000-000040000000}"/>
    <cellStyle name="Totaal" xfId="35" builtinId="25" hidden="1"/>
    <cellStyle name="Uitvoer" xfId="17" builtinId="21" hidden="1"/>
    <cellStyle name="Valuta" xfId="25" builtinId="4" hidden="1"/>
    <cellStyle name="Valuta [0]" xfId="26" builtinId="7" hidden="1"/>
    <cellStyle name="Verklarende tekst" xfId="34" builtinId="53" hidden="1"/>
    <cellStyle name="Waarschuwingstekst" xfId="33" builtinId="11" hidden="1"/>
  </cellStyles>
  <dxfs count="11">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indexed="42"/>
      </font>
      <fill>
        <patternFill>
          <bgColor indexed="42"/>
        </patternFill>
      </fill>
    </dxf>
    <dxf>
      <font>
        <condense val="0"/>
        <extend val="0"/>
        <color indexed="42"/>
      </font>
      <fill>
        <patternFill>
          <bgColor indexed="42"/>
        </patternFill>
      </fill>
    </dxf>
    <dxf>
      <font>
        <b/>
        <i val="0"/>
        <condense val="0"/>
        <extend val="0"/>
        <color indexed="10"/>
      </font>
    </dxf>
    <dxf>
      <font>
        <color auto="1"/>
      </font>
      <fill>
        <patternFill patternType="solid">
          <fgColor rgb="FF92D050"/>
          <bgColor rgb="FF92D050"/>
        </patternFill>
      </fill>
    </dxf>
    <dxf>
      <fill>
        <patternFill patternType="solid">
          <bgColor rgb="FFFF0000"/>
        </patternFill>
      </fill>
    </dxf>
  </dxfs>
  <tableStyles count="0" defaultTableStyle="TableStyleMedium2" defaultPivotStyle="PivotStyleLight16"/>
  <colors>
    <mruColors>
      <color rgb="FFCCFFCC"/>
      <color rgb="FFE1FFE1"/>
      <color rgb="FFFFFFCC"/>
      <color rgb="FFCCC8D9"/>
      <color rgb="FFCC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146850</xdr:colOff>
      <xdr:row>20</xdr:row>
      <xdr:rowOff>8005</xdr:rowOff>
    </xdr:from>
    <xdr:to>
      <xdr:col>12</xdr:col>
      <xdr:colOff>126850</xdr:colOff>
      <xdr:row>24</xdr:row>
      <xdr:rowOff>10828</xdr:rowOff>
    </xdr:to>
    <xdr:sp macro="" textlink="">
      <xdr:nvSpPr>
        <xdr:cNvPr id="2" name="Rechthoek 1">
          <a:extLst>
            <a:ext uri="{FF2B5EF4-FFF2-40B4-BE49-F238E27FC236}">
              <a16:creationId xmlns:a16="http://schemas.microsoft.com/office/drawing/2014/main" id="{00000000-0008-0000-0100-000002000000}"/>
            </a:ext>
          </a:extLst>
        </xdr:cNvPr>
        <xdr:cNvSpPr/>
      </xdr:nvSpPr>
      <xdr:spPr>
        <a:xfrm>
          <a:off x="5633250" y="3379855"/>
          <a:ext cx="1808800" cy="764823"/>
        </a:xfrm>
        <a:prstGeom prst="rect">
          <a:avLst/>
        </a:prstGeom>
        <a:solidFill>
          <a:srgbClr val="E5007D"/>
        </a:solidFill>
        <a:ln w="38100" cap="flat" cmpd="sng" algn="ctr">
          <a:solidFill>
            <a:srgbClr val="5F1F7A"/>
          </a:solidFill>
          <a:prstDash val="solid"/>
        </a:ln>
        <a:effectLst>
          <a:outerShdw blurRad="40000" dist="20000" dir="5400000" rotWithShape="0">
            <a:srgbClr val="000000">
              <a:alpha val="38000"/>
            </a:srgbClr>
          </a:outerShdw>
        </a:effectLst>
      </xdr:spPr>
      <xdr:txBody>
        <a:bodyPr vertOverflow="clip" horzOverflow="clip" rtlCol="0" anchor="b"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Tarievenbladen </a:t>
          </a:r>
        </a:p>
        <a:p>
          <a:pPr marL="0" marR="0" lvl="0" indent="0" algn="ctr" defTabSz="914400" eaLnBrk="1" fontAlgn="auto" latinLnBrk="0" hangingPunct="1">
            <a:lnSpc>
              <a:spcPct val="100000"/>
            </a:lnSpc>
            <a:spcBef>
              <a:spcPts val="0"/>
            </a:spcBef>
            <a:spcAft>
              <a:spcPts val="0"/>
            </a:spcAft>
            <a:buClrTx/>
            <a:buSzTx/>
            <a:buFontTx/>
            <a:buNone/>
            <a:tabLst/>
            <a:defRPr/>
          </a:pPr>
          <a:r>
            <a:rPr lang="nl-NL" sz="1100" b="1" i="0" baseline="0">
              <a:solidFill>
                <a:schemeClr val="bg1"/>
              </a:solidFill>
              <a:effectLst/>
              <a:latin typeface="+mn-lt"/>
              <a:ea typeface="+mn-ea"/>
              <a:cs typeface="+mn-cs"/>
            </a:rPr>
            <a:t>(dit bestand)</a:t>
          </a:r>
          <a:endParaRPr lang="nl-NL" sz="1200">
            <a:solidFill>
              <a:schemeClr val="bg1"/>
            </a:solidFill>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FFFFFF"/>
            </a:solidFill>
            <a:effectLst/>
            <a:uLnTx/>
            <a:uFillTx/>
            <a:latin typeface="Arial"/>
            <a:ea typeface="+mn-ea"/>
            <a:cs typeface="+mn-cs"/>
          </a:endParaRPr>
        </a:p>
      </xdr:txBody>
    </xdr:sp>
    <xdr:clientData/>
  </xdr:twoCellAnchor>
  <xdr:twoCellAnchor>
    <xdr:from>
      <xdr:col>5</xdr:col>
      <xdr:colOff>19051</xdr:colOff>
      <xdr:row>19</xdr:row>
      <xdr:rowOff>187280</xdr:rowOff>
    </xdr:from>
    <xdr:to>
      <xdr:col>8</xdr:col>
      <xdr:colOff>3283</xdr:colOff>
      <xdr:row>23</xdr:row>
      <xdr:rowOff>190105</xdr:rowOff>
    </xdr:to>
    <xdr:sp macro="" textlink="">
      <xdr:nvSpPr>
        <xdr:cNvPr id="3" name="Rechthoek 2">
          <a:extLst>
            <a:ext uri="{FF2B5EF4-FFF2-40B4-BE49-F238E27FC236}">
              <a16:creationId xmlns:a16="http://schemas.microsoft.com/office/drawing/2014/main" id="{00000000-0008-0000-0100-000003000000}"/>
            </a:ext>
          </a:extLst>
        </xdr:cNvPr>
        <xdr:cNvSpPr/>
      </xdr:nvSpPr>
      <xdr:spPr>
        <a:xfrm>
          <a:off x="3067051" y="3368630"/>
          <a:ext cx="1813032" cy="764825"/>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a:ln>
                <a:noFill/>
              </a:ln>
              <a:solidFill>
                <a:srgbClr val="FFFFFF"/>
              </a:solidFill>
              <a:effectLst/>
              <a:uLnTx/>
              <a:uFillTx/>
              <a:latin typeface="Arial" panose="020B0604020202020204" pitchFamily="34" charset="0"/>
              <a:ea typeface="+mn-ea"/>
              <a:cs typeface="Arial" panose="020B0604020202020204" pitchFamily="34" charset="0"/>
            </a:rPr>
            <a:t>Totale inkomsten 2022</a:t>
          </a:r>
        </a:p>
      </xdr:txBody>
    </xdr:sp>
    <xdr:clientData/>
  </xdr:twoCellAnchor>
  <xdr:twoCellAnchor>
    <xdr:from>
      <xdr:col>3</xdr:col>
      <xdr:colOff>549007</xdr:colOff>
      <xdr:row>21</xdr:row>
      <xdr:rowOff>188693</xdr:rowOff>
    </xdr:from>
    <xdr:to>
      <xdr:col>5</xdr:col>
      <xdr:colOff>19051</xdr:colOff>
      <xdr:row>22</xdr:row>
      <xdr:rowOff>12620</xdr:rowOff>
    </xdr:to>
    <xdr:cxnSp macro="">
      <xdr:nvCxnSpPr>
        <xdr:cNvPr id="4" name="Rechte verbindingslijn met pijl 3">
          <a:extLst>
            <a:ext uri="{FF2B5EF4-FFF2-40B4-BE49-F238E27FC236}">
              <a16:creationId xmlns:a16="http://schemas.microsoft.com/office/drawing/2014/main" id="{00000000-0008-0000-0100-000004000000}"/>
            </a:ext>
          </a:extLst>
        </xdr:cNvPr>
        <xdr:cNvCxnSpPr>
          <a:stCxn id="6" idx="3"/>
          <a:endCxn id="3" idx="1"/>
        </xdr:cNvCxnSpPr>
      </xdr:nvCxnSpPr>
      <xdr:spPr>
        <a:xfrm flipV="1">
          <a:off x="2377807" y="3751043"/>
          <a:ext cx="689244" cy="14427"/>
        </a:xfrm>
        <a:prstGeom prst="straightConnector1">
          <a:avLst/>
        </a:prstGeom>
        <a:noFill/>
        <a:ln w="19050" cap="flat" cmpd="sng" algn="ctr">
          <a:solidFill>
            <a:srgbClr val="5F1F7A"/>
          </a:solidFill>
          <a:prstDash val="solid"/>
          <a:tailEnd type="arrow"/>
        </a:ln>
        <a:effectLst/>
      </xdr:spPr>
    </xdr:cxnSp>
    <xdr:clientData/>
  </xdr:twoCellAnchor>
  <xdr:twoCellAnchor>
    <xdr:from>
      <xdr:col>8</xdr:col>
      <xdr:colOff>3283</xdr:colOff>
      <xdr:row>21</xdr:row>
      <xdr:rowOff>188693</xdr:rowOff>
    </xdr:from>
    <xdr:to>
      <xdr:col>9</xdr:col>
      <xdr:colOff>146850</xdr:colOff>
      <xdr:row>22</xdr:row>
      <xdr:rowOff>9417</xdr:rowOff>
    </xdr:to>
    <xdr:cxnSp macro="">
      <xdr:nvCxnSpPr>
        <xdr:cNvPr id="5" name="Rechte verbindingslijn met pijl 4">
          <a:extLst>
            <a:ext uri="{FF2B5EF4-FFF2-40B4-BE49-F238E27FC236}">
              <a16:creationId xmlns:a16="http://schemas.microsoft.com/office/drawing/2014/main" id="{00000000-0008-0000-0100-000005000000}"/>
            </a:ext>
          </a:extLst>
        </xdr:cNvPr>
        <xdr:cNvCxnSpPr>
          <a:stCxn id="3" idx="3"/>
          <a:endCxn id="2" idx="1"/>
        </xdr:cNvCxnSpPr>
      </xdr:nvCxnSpPr>
      <xdr:spPr>
        <a:xfrm>
          <a:off x="4880083" y="3751043"/>
          <a:ext cx="753167" cy="11224"/>
        </a:xfrm>
        <a:prstGeom prst="straightConnector1">
          <a:avLst/>
        </a:prstGeom>
        <a:noFill/>
        <a:ln w="19050" cap="flat" cmpd="sng" algn="ctr">
          <a:solidFill>
            <a:srgbClr val="5F1F7A"/>
          </a:solidFill>
          <a:prstDash val="solid"/>
          <a:tailEnd type="arrow"/>
        </a:ln>
        <a:effectLst/>
      </xdr:spPr>
    </xdr:cxnSp>
    <xdr:clientData/>
  </xdr:twoCellAnchor>
  <xdr:twoCellAnchor>
    <xdr:from>
      <xdr:col>0</xdr:col>
      <xdr:colOff>179293</xdr:colOff>
      <xdr:row>20</xdr:row>
      <xdr:rowOff>33620</xdr:rowOff>
    </xdr:from>
    <xdr:to>
      <xdr:col>3</xdr:col>
      <xdr:colOff>549007</xdr:colOff>
      <xdr:row>23</xdr:row>
      <xdr:rowOff>182120</xdr:rowOff>
    </xdr:to>
    <xdr:sp macro="" textlink="">
      <xdr:nvSpPr>
        <xdr:cNvPr id="6" name="Rechthoek 5">
          <a:extLst>
            <a:ext uri="{FF2B5EF4-FFF2-40B4-BE49-F238E27FC236}">
              <a16:creationId xmlns:a16="http://schemas.microsoft.com/office/drawing/2014/main" id="{00000000-0008-0000-0100-000006000000}"/>
            </a:ext>
          </a:extLst>
        </xdr:cNvPr>
        <xdr:cNvSpPr/>
      </xdr:nvSpPr>
      <xdr:spPr>
        <a:xfrm>
          <a:off x="179293" y="3405470"/>
          <a:ext cx="2198514" cy="720000"/>
        </a:xfrm>
        <a:prstGeom prst="rect">
          <a:avLst/>
        </a:prstGeom>
        <a:solidFill>
          <a:srgbClr val="007FAE"/>
        </a:solidFill>
        <a:ln w="222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x-factormodel</a:t>
          </a:r>
          <a:endParaRPr kumimoji="0" lang="nl-NL" sz="1100" b="0" i="0" u="none" strike="noStrike" kern="0" cap="none" spc="0" normalizeH="0" baseline="0" noProof="0">
            <a:ln>
              <a:noFill/>
            </a:ln>
            <a:solidFill>
              <a:srgbClr val="5F1F7A"/>
            </a:solidFill>
            <a:effectLst/>
            <a:uLnTx/>
            <a:uFillTx/>
            <a:latin typeface="Arial"/>
            <a:ea typeface="+mn-ea"/>
            <a:cs typeface="+mn-cs"/>
          </a:endParaRPr>
        </a:p>
      </xdr:txBody>
    </xdr:sp>
    <xdr:clientData/>
  </xdr:twoCellAnchor>
  <xdr:twoCellAnchor>
    <xdr:from>
      <xdr:col>5</xdr:col>
      <xdr:colOff>22410</xdr:colOff>
      <xdr:row>12</xdr:row>
      <xdr:rowOff>78441</xdr:rowOff>
    </xdr:from>
    <xdr:to>
      <xdr:col>7</xdr:col>
      <xdr:colOff>635292</xdr:colOff>
      <xdr:row>16</xdr:row>
      <xdr:rowOff>81265</xdr:rowOff>
    </xdr:to>
    <xdr:sp macro="" textlink="">
      <xdr:nvSpPr>
        <xdr:cNvPr id="7" name="Stroomdiagram: Proces 6">
          <a:extLst>
            <a:ext uri="{FF2B5EF4-FFF2-40B4-BE49-F238E27FC236}">
              <a16:creationId xmlns:a16="http://schemas.microsoft.com/office/drawing/2014/main" id="{00000000-0008-0000-0100-000007000000}"/>
            </a:ext>
          </a:extLst>
        </xdr:cNvPr>
        <xdr:cNvSpPr/>
      </xdr:nvSpPr>
      <xdr:spPr>
        <a:xfrm>
          <a:off x="3070410" y="1926291"/>
          <a:ext cx="1803507" cy="7648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Input nacalculaties</a:t>
          </a:r>
        </a:p>
      </xdr:txBody>
    </xdr:sp>
    <xdr:clientData/>
  </xdr:twoCellAnchor>
  <xdr:twoCellAnchor>
    <xdr:from>
      <xdr:col>6</xdr:col>
      <xdr:colOff>314564</xdr:colOff>
      <xdr:row>16</xdr:row>
      <xdr:rowOff>81265</xdr:rowOff>
    </xdr:from>
    <xdr:to>
      <xdr:col>6</xdr:col>
      <xdr:colOff>318084</xdr:colOff>
      <xdr:row>19</xdr:row>
      <xdr:rowOff>187280</xdr:rowOff>
    </xdr:to>
    <xdr:cxnSp macro="">
      <xdr:nvCxnSpPr>
        <xdr:cNvPr id="8" name="Rechte verbindingslijn met pijl 7">
          <a:extLst>
            <a:ext uri="{FF2B5EF4-FFF2-40B4-BE49-F238E27FC236}">
              <a16:creationId xmlns:a16="http://schemas.microsoft.com/office/drawing/2014/main" id="{00000000-0008-0000-0100-000008000000}"/>
            </a:ext>
          </a:extLst>
        </xdr:cNvPr>
        <xdr:cNvCxnSpPr>
          <a:stCxn id="7" idx="2"/>
          <a:endCxn id="3" idx="0"/>
        </xdr:cNvCxnSpPr>
      </xdr:nvCxnSpPr>
      <xdr:spPr>
        <a:xfrm>
          <a:off x="3972164" y="2691115"/>
          <a:ext cx="3520" cy="677515"/>
        </a:xfrm>
        <a:prstGeom prst="straightConnector1">
          <a:avLst/>
        </a:prstGeom>
        <a:noFill/>
        <a:ln w="19050" cap="flat" cmpd="sng" algn="ctr">
          <a:solidFill>
            <a:srgbClr val="5F1F7A"/>
          </a:solidFill>
          <a:prstDash val="solid"/>
          <a:tailEnd type="arrow"/>
        </a:ln>
        <a:effectLst/>
      </xdr:spPr>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acm.nl/nl/publicaties/tarievenbesluit-enduris-gas-2021" TargetMode="External"/><Relationship Id="rId1" Type="http://schemas.openxmlformats.org/officeDocument/2006/relationships/hyperlink" Target="https://www.acm.nl/nl/publicaties/tarievenbesluit-stedin-gas-2021" TargetMode="External"/><Relationship Id="rId4"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C8D9"/>
  </sheetPr>
  <dimension ref="B2:C37"/>
  <sheetViews>
    <sheetView showGridLines="0" tabSelected="1" zoomScale="85" zoomScaleNormal="85" workbookViewId="0">
      <pane ySplit="3" topLeftCell="A4" activePane="bottomLeft" state="frozen"/>
      <selection activeCell="A4" sqref="A4"/>
      <selection pane="bottomLeft" activeCell="A4" sqref="A4"/>
    </sheetView>
  </sheetViews>
  <sheetFormatPr defaultColWidth="9.140625" defaultRowHeight="12.75" x14ac:dyDescent="0.2"/>
  <cols>
    <col min="1" max="1" width="2.85546875" style="2" customWidth="1"/>
    <col min="2" max="2" width="39.85546875" style="2" customWidth="1"/>
    <col min="3" max="3" width="91.85546875" style="2" customWidth="1"/>
    <col min="4" max="16384" width="9.140625" style="2"/>
  </cols>
  <sheetData>
    <row r="2" spans="2:3" s="4" customFormat="1" ht="18" x14ac:dyDescent="0.2">
      <c r="B2" s="4" t="s">
        <v>0</v>
      </c>
    </row>
    <row r="6" spans="2:3" x14ac:dyDescent="0.2">
      <c r="B6" s="98"/>
    </row>
    <row r="13" spans="2:3" s="5" customFormat="1" x14ac:dyDescent="0.2">
      <c r="B13" s="5" t="s">
        <v>1</v>
      </c>
    </row>
    <row r="15" spans="2:3" x14ac:dyDescent="0.2">
      <c r="B15" s="99" t="s">
        <v>2</v>
      </c>
      <c r="C15" s="6" t="s">
        <v>3</v>
      </c>
    </row>
    <row r="16" spans="2:3" x14ac:dyDescent="0.2">
      <c r="B16" s="99" t="s">
        <v>4</v>
      </c>
      <c r="C16" s="6" t="s">
        <v>5</v>
      </c>
    </row>
    <row r="17" spans="2:3" x14ac:dyDescent="0.2">
      <c r="B17" s="6" t="s">
        <v>6</v>
      </c>
      <c r="C17" s="6"/>
    </row>
    <row r="18" spans="2:3" x14ac:dyDescent="0.2">
      <c r="B18" s="99" t="s">
        <v>7</v>
      </c>
      <c r="C18" s="6" t="s">
        <v>8</v>
      </c>
    </row>
    <row r="19" spans="2:3" x14ac:dyDescent="0.2">
      <c r="B19" s="99" t="s">
        <v>9</v>
      </c>
      <c r="C19" s="6"/>
    </row>
    <row r="20" spans="2:3" x14ac:dyDescent="0.2">
      <c r="B20" s="99" t="s">
        <v>10</v>
      </c>
      <c r="C20" s="6"/>
    </row>
    <row r="21" spans="2:3" x14ac:dyDescent="0.2">
      <c r="B21" s="99" t="s">
        <v>11</v>
      </c>
      <c r="C21" s="6" t="s">
        <v>12</v>
      </c>
    </row>
    <row r="22" spans="2:3" x14ac:dyDescent="0.2">
      <c r="B22" s="99" t="s">
        <v>13</v>
      </c>
      <c r="C22" s="6"/>
    </row>
    <row r="25" spans="2:3" s="5" customFormat="1" x14ac:dyDescent="0.2">
      <c r="B25" s="5" t="s">
        <v>14</v>
      </c>
    </row>
    <row r="27" spans="2:3" x14ac:dyDescent="0.2">
      <c r="B27" s="99" t="s">
        <v>15</v>
      </c>
      <c r="C27" s="6" t="s">
        <v>16</v>
      </c>
    </row>
    <row r="28" spans="2:3" x14ac:dyDescent="0.2">
      <c r="B28" s="99" t="s">
        <v>17</v>
      </c>
      <c r="C28" s="6" t="s">
        <v>18</v>
      </c>
    </row>
    <row r="29" spans="2:3" ht="25.5" x14ac:dyDescent="0.2">
      <c r="B29" s="99" t="s">
        <v>19</v>
      </c>
      <c r="C29" s="6" t="s">
        <v>20</v>
      </c>
    </row>
    <row r="30" spans="2:3" x14ac:dyDescent="0.2">
      <c r="B30" s="6" t="s">
        <v>21</v>
      </c>
      <c r="C30" s="6" t="s">
        <v>16</v>
      </c>
    </row>
    <row r="31" spans="2:3" x14ac:dyDescent="0.2">
      <c r="B31" s="99" t="s">
        <v>22</v>
      </c>
      <c r="C31" s="6"/>
    </row>
    <row r="32" spans="2:3" x14ac:dyDescent="0.2">
      <c r="B32" s="99" t="s">
        <v>13</v>
      </c>
      <c r="C32" s="6"/>
    </row>
    <row r="35" spans="2:2" s="5" customFormat="1" x14ac:dyDescent="0.2">
      <c r="B35" s="5" t="s">
        <v>23</v>
      </c>
    </row>
    <row r="37" spans="2:2" x14ac:dyDescent="0.2">
      <c r="B37" s="2" t="s">
        <v>24</v>
      </c>
    </row>
  </sheetData>
  <pageMargins left="0.75" right="0.75" top="1" bottom="1" header="0.5" footer="0.5"/>
  <pageSetup paperSize="9" orientation="portrait" r:id="rId1"/>
  <headerFooter alignWithMargins="0"/>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C8D9"/>
  </sheetPr>
  <dimension ref="B2:R56"/>
  <sheetViews>
    <sheetView showGridLines="0" zoomScale="85" zoomScaleNormal="85" workbookViewId="0">
      <pane ySplit="3" topLeftCell="A4" activePane="bottomLeft" state="frozen"/>
      <selection activeCell="A4" sqref="A4"/>
      <selection pane="bottomLeft" activeCell="A4" sqref="A4"/>
    </sheetView>
  </sheetViews>
  <sheetFormatPr defaultColWidth="9.140625" defaultRowHeight="12.75" x14ac:dyDescent="0.2"/>
  <cols>
    <col min="1" max="1" width="2.7109375" style="2" customWidth="1"/>
    <col min="2" max="7" width="9.140625" style="2" customWidth="1"/>
    <col min="8" max="16384" width="9.140625" style="2"/>
  </cols>
  <sheetData>
    <row r="2" spans="2:18" s="4" customFormat="1" ht="18" x14ac:dyDescent="0.2">
      <c r="B2" s="4" t="s">
        <v>25</v>
      </c>
    </row>
    <row r="4" spans="2:18" s="5" customFormat="1" x14ac:dyDescent="0.2">
      <c r="B4" s="5" t="s">
        <v>26</v>
      </c>
    </row>
    <row r="6" spans="2:18" x14ac:dyDescent="0.2">
      <c r="B6" s="73" t="s">
        <v>27</v>
      </c>
    </row>
    <row r="7" spans="2:18" x14ac:dyDescent="0.2">
      <c r="B7" s="74" t="s">
        <v>28</v>
      </c>
      <c r="H7" s="18"/>
    </row>
    <row r="8" spans="2:18" x14ac:dyDescent="0.2">
      <c r="B8" s="73" t="s">
        <v>29</v>
      </c>
    </row>
    <row r="9" spans="2:18" x14ac:dyDescent="0.2">
      <c r="B9" s="73"/>
    </row>
    <row r="10" spans="2:18" s="5" customFormat="1" x14ac:dyDescent="0.2">
      <c r="B10" s="5" t="s">
        <v>30</v>
      </c>
    </row>
    <row r="13" spans="2:18" s="65" customFormat="1" ht="15" x14ac:dyDescent="0.25"/>
    <row r="14" spans="2:18" s="65" customFormat="1" ht="15" x14ac:dyDescent="0.25">
      <c r="B14" s="66"/>
      <c r="C14" s="66"/>
      <c r="D14" s="66"/>
      <c r="E14" s="66"/>
      <c r="F14" s="66"/>
      <c r="G14" s="66"/>
      <c r="H14" s="66"/>
      <c r="I14" s="66"/>
      <c r="J14" s="66"/>
      <c r="K14" s="66"/>
      <c r="L14" s="66"/>
      <c r="M14" s="66"/>
      <c r="N14" s="66"/>
      <c r="O14" s="66"/>
      <c r="P14" s="66"/>
      <c r="Q14" s="66"/>
      <c r="R14" s="66"/>
    </row>
    <row r="15" spans="2:18" s="65" customFormat="1" ht="15" x14ac:dyDescent="0.25">
      <c r="B15" s="66"/>
      <c r="C15" s="66"/>
      <c r="D15" s="66"/>
      <c r="E15" s="66"/>
      <c r="F15" s="66"/>
      <c r="G15" s="66"/>
      <c r="H15" s="66"/>
      <c r="I15" s="66"/>
      <c r="J15" s="66"/>
      <c r="K15" s="66"/>
      <c r="L15" s="66"/>
      <c r="M15" s="66"/>
      <c r="N15" s="66"/>
      <c r="O15" s="66"/>
      <c r="P15" s="66"/>
      <c r="Q15" s="66"/>
      <c r="R15" s="66"/>
    </row>
    <row r="16" spans="2:18" s="65" customFormat="1" ht="15" x14ac:dyDescent="0.25">
      <c r="B16" s="66"/>
      <c r="C16" s="66"/>
      <c r="D16" s="66"/>
      <c r="E16" s="66"/>
      <c r="F16" s="66"/>
      <c r="G16" s="66"/>
      <c r="H16" s="66"/>
      <c r="I16" s="66"/>
      <c r="J16" s="66"/>
      <c r="K16" s="66"/>
      <c r="L16" s="66"/>
      <c r="M16" s="66"/>
      <c r="N16" s="66"/>
      <c r="O16" s="66"/>
      <c r="P16" s="66"/>
      <c r="Q16" s="66"/>
      <c r="R16" s="66"/>
    </row>
    <row r="17" spans="2:18" s="65" customFormat="1" ht="15" x14ac:dyDescent="0.25">
      <c r="B17" s="66"/>
      <c r="C17" s="66"/>
      <c r="D17" s="66"/>
      <c r="E17" s="66"/>
      <c r="F17" s="66"/>
      <c r="G17" s="66"/>
      <c r="H17" s="66"/>
      <c r="I17" s="66"/>
      <c r="J17" s="66"/>
      <c r="K17" s="66"/>
      <c r="L17" s="66"/>
      <c r="M17" s="66"/>
      <c r="N17" s="66"/>
      <c r="O17" s="66"/>
      <c r="P17" s="66"/>
      <c r="Q17" s="66"/>
      <c r="R17" s="66"/>
    </row>
    <row r="18" spans="2:18" s="65" customFormat="1" ht="15" x14ac:dyDescent="0.25">
      <c r="B18" s="66"/>
      <c r="C18" s="66"/>
      <c r="D18" s="66"/>
      <c r="E18" s="66"/>
      <c r="F18" s="66"/>
      <c r="G18" s="66"/>
      <c r="H18" s="66"/>
      <c r="I18" s="66"/>
      <c r="J18" s="66"/>
      <c r="K18" s="66"/>
      <c r="L18" s="66"/>
      <c r="M18" s="66"/>
      <c r="N18" s="66"/>
      <c r="O18" s="66"/>
      <c r="P18" s="66"/>
      <c r="Q18" s="66"/>
      <c r="R18" s="66"/>
    </row>
    <row r="19" spans="2:18" s="65" customFormat="1" ht="15" x14ac:dyDescent="0.25">
      <c r="B19" s="66"/>
      <c r="C19" s="66"/>
      <c r="D19" s="66"/>
      <c r="E19" s="66"/>
      <c r="F19" s="66"/>
      <c r="G19" s="66"/>
      <c r="H19" s="66"/>
      <c r="I19" s="66"/>
      <c r="J19" s="66"/>
      <c r="K19" s="66"/>
      <c r="L19" s="66"/>
      <c r="M19" s="66"/>
      <c r="N19" s="66"/>
      <c r="O19" s="66"/>
      <c r="P19" s="66"/>
      <c r="Q19" s="66"/>
      <c r="R19" s="66"/>
    </row>
    <row r="20" spans="2:18" s="65" customFormat="1" ht="15" x14ac:dyDescent="0.25">
      <c r="B20" s="66"/>
      <c r="C20" s="66"/>
      <c r="D20" s="66"/>
      <c r="E20" s="66"/>
      <c r="F20" s="66"/>
      <c r="G20" s="66"/>
      <c r="H20" s="66"/>
      <c r="I20" s="66"/>
      <c r="J20" s="66"/>
      <c r="K20" s="66"/>
      <c r="L20" s="66"/>
      <c r="M20" s="66"/>
      <c r="N20" s="66"/>
      <c r="O20" s="66"/>
      <c r="P20" s="66"/>
      <c r="Q20" s="66"/>
      <c r="R20" s="66"/>
    </row>
    <row r="21" spans="2:18" s="65" customFormat="1" ht="15" x14ac:dyDescent="0.25">
      <c r="B21" s="66"/>
      <c r="C21" s="66"/>
      <c r="D21" s="66"/>
      <c r="E21" s="66"/>
      <c r="F21" s="66"/>
      <c r="G21" s="66"/>
      <c r="H21" s="66"/>
      <c r="I21" s="66"/>
      <c r="J21" s="66"/>
      <c r="K21" s="66"/>
      <c r="L21" s="66"/>
      <c r="M21" s="66"/>
      <c r="N21" s="66"/>
      <c r="O21" s="66"/>
      <c r="P21" s="66"/>
      <c r="Q21" s="66"/>
      <c r="R21" s="66"/>
    </row>
    <row r="22" spans="2:18" s="65" customFormat="1" ht="15" x14ac:dyDescent="0.25">
      <c r="B22" s="66"/>
      <c r="C22" s="66"/>
      <c r="D22" s="66"/>
      <c r="E22" s="66"/>
      <c r="F22" s="66"/>
      <c r="G22" s="66"/>
      <c r="H22" s="66"/>
      <c r="I22" s="66"/>
      <c r="J22" s="66"/>
      <c r="K22" s="66"/>
      <c r="L22" s="66"/>
      <c r="M22" s="66"/>
      <c r="N22" s="66"/>
      <c r="O22" s="66"/>
      <c r="P22" s="66"/>
      <c r="Q22" s="66"/>
      <c r="R22" s="66"/>
    </row>
    <row r="23" spans="2:18" s="65" customFormat="1" ht="15" x14ac:dyDescent="0.25">
      <c r="B23" s="66"/>
      <c r="C23" s="66"/>
      <c r="D23" s="66"/>
      <c r="E23" s="66"/>
      <c r="F23" s="66"/>
      <c r="G23" s="66"/>
      <c r="H23" s="66"/>
      <c r="I23" s="66"/>
      <c r="J23" s="66"/>
      <c r="K23" s="66"/>
      <c r="L23" s="66"/>
      <c r="M23" s="66"/>
      <c r="N23" s="66"/>
      <c r="O23" s="66"/>
      <c r="P23" s="66"/>
      <c r="Q23" s="66"/>
      <c r="R23" s="66"/>
    </row>
    <row r="24" spans="2:18" s="65" customFormat="1" ht="15" x14ac:dyDescent="0.25">
      <c r="B24" s="66"/>
      <c r="C24" s="66"/>
      <c r="D24" s="66"/>
      <c r="E24" s="66"/>
      <c r="F24" s="66"/>
      <c r="G24" s="66"/>
      <c r="H24" s="66"/>
      <c r="I24" s="66"/>
      <c r="J24" s="66"/>
      <c r="K24" s="66"/>
      <c r="L24" s="66"/>
      <c r="M24" s="66"/>
      <c r="N24" s="66"/>
      <c r="O24" s="66"/>
      <c r="P24" s="66"/>
      <c r="Q24" s="66"/>
      <c r="R24" s="66"/>
    </row>
    <row r="25" spans="2:18" s="65" customFormat="1" ht="15" x14ac:dyDescent="0.25">
      <c r="B25" s="66"/>
      <c r="C25" s="66"/>
      <c r="D25" s="66"/>
      <c r="E25" s="66"/>
      <c r="F25" s="66"/>
      <c r="G25" s="66"/>
      <c r="H25" s="66"/>
      <c r="I25" s="66"/>
      <c r="J25" s="66"/>
      <c r="K25" s="66"/>
      <c r="L25" s="66"/>
      <c r="M25" s="66"/>
      <c r="N25" s="66"/>
      <c r="O25" s="66"/>
      <c r="P25" s="66"/>
      <c r="Q25" s="66"/>
      <c r="R25" s="66"/>
    </row>
    <row r="26" spans="2:18" s="5" customFormat="1" x14ac:dyDescent="0.2">
      <c r="B26" s="5" t="s">
        <v>31</v>
      </c>
    </row>
    <row r="28" spans="2:18" x14ac:dyDescent="0.2">
      <c r="B28" s="15" t="s">
        <v>32</v>
      </c>
      <c r="D28" s="15" t="s">
        <v>33</v>
      </c>
      <c r="F28" s="3"/>
    </row>
    <row r="30" spans="2:18" x14ac:dyDescent="0.2">
      <c r="B30" s="23">
        <v>123</v>
      </c>
      <c r="D30" s="2" t="s">
        <v>34</v>
      </c>
    </row>
    <row r="31" spans="2:18" x14ac:dyDescent="0.2">
      <c r="B31" s="20">
        <f>B30</f>
        <v>123</v>
      </c>
      <c r="D31" s="2" t="s">
        <v>35</v>
      </c>
    </row>
    <row r="32" spans="2:18" x14ac:dyDescent="0.2">
      <c r="B32" s="19">
        <f>B31+B30</f>
        <v>246</v>
      </c>
      <c r="D32" s="2" t="s">
        <v>36</v>
      </c>
    </row>
    <row r="33" spans="2:7" x14ac:dyDescent="0.2">
      <c r="B33" s="17">
        <f>B31+B32</f>
        <v>369</v>
      </c>
      <c r="D33" s="2" t="s">
        <v>37</v>
      </c>
      <c r="E33" s="3"/>
      <c r="F33" s="3"/>
    </row>
    <row r="34" spans="2:7" x14ac:dyDescent="0.2">
      <c r="B34" s="7"/>
      <c r="D34" s="98" t="s">
        <v>38</v>
      </c>
      <c r="E34" s="3"/>
    </row>
    <row r="36" spans="2:7" x14ac:dyDescent="0.2">
      <c r="B36" s="16" t="s">
        <v>39</v>
      </c>
    </row>
    <row r="37" spans="2:7" x14ac:dyDescent="0.2">
      <c r="B37" s="21">
        <f>B33+16</f>
        <v>385</v>
      </c>
      <c r="D37" s="2" t="s">
        <v>40</v>
      </c>
    </row>
    <row r="38" spans="2:7" x14ac:dyDescent="0.2">
      <c r="B38" s="22">
        <f>B31*PI()</f>
        <v>386.41589639154455</v>
      </c>
      <c r="C38" s="9"/>
      <c r="D38" s="2" t="s">
        <v>41</v>
      </c>
    </row>
    <row r="39" spans="2:7" x14ac:dyDescent="0.2">
      <c r="B39" s="9"/>
      <c r="C39" s="9"/>
    </row>
    <row r="40" spans="2:7" x14ac:dyDescent="0.2">
      <c r="B40" s="16" t="s">
        <v>42</v>
      </c>
      <c r="C40" s="10"/>
    </row>
    <row r="41" spans="2:7" x14ac:dyDescent="0.2">
      <c r="B41" s="82">
        <v>123</v>
      </c>
      <c r="C41" s="10"/>
      <c r="D41" s="2" t="s">
        <v>43</v>
      </c>
      <c r="G41" s="3"/>
    </row>
    <row r="42" spans="2:7" x14ac:dyDescent="0.2">
      <c r="B42" s="88">
        <v>124</v>
      </c>
      <c r="C42" s="10"/>
      <c r="D42" s="2" t="s">
        <v>44</v>
      </c>
    </row>
    <row r="43" spans="2:7" x14ac:dyDescent="0.2">
      <c r="B43" s="24">
        <f>B41-B42</f>
        <v>-1</v>
      </c>
      <c r="C43" s="11"/>
      <c r="D43" s="2" t="s">
        <v>45</v>
      </c>
    </row>
    <row r="46" spans="2:7" x14ac:dyDescent="0.2">
      <c r="B46" s="15" t="s">
        <v>46</v>
      </c>
    </row>
    <row r="47" spans="2:7" x14ac:dyDescent="0.2">
      <c r="B47" s="1"/>
    </row>
    <row r="48" spans="2:7" x14ac:dyDescent="0.2">
      <c r="B48" s="16" t="s">
        <v>47</v>
      </c>
    </row>
    <row r="49" spans="2:4" x14ac:dyDescent="0.2">
      <c r="B49" s="100" t="s">
        <v>48</v>
      </c>
      <c r="D49" s="98" t="s">
        <v>49</v>
      </c>
    </row>
    <row r="50" spans="2:4" x14ac:dyDescent="0.2">
      <c r="B50" s="101" t="s">
        <v>50</v>
      </c>
      <c r="D50" s="98" t="s">
        <v>51</v>
      </c>
    </row>
    <row r="51" spans="2:4" x14ac:dyDescent="0.2">
      <c r="B51" s="102" t="s">
        <v>52</v>
      </c>
      <c r="D51" s="98" t="s">
        <v>53</v>
      </c>
    </row>
    <row r="52" spans="2:4" x14ac:dyDescent="0.2">
      <c r="B52" s="8" t="s">
        <v>52</v>
      </c>
      <c r="D52" s="98" t="s">
        <v>54</v>
      </c>
    </row>
    <row r="53" spans="2:4" x14ac:dyDescent="0.2">
      <c r="D53" s="98"/>
    </row>
    <row r="54" spans="2:4" x14ac:dyDescent="0.2">
      <c r="B54" s="16" t="s">
        <v>55</v>
      </c>
      <c r="D54" s="98"/>
    </row>
    <row r="55" spans="2:4" x14ac:dyDescent="0.2">
      <c r="B55" s="14" t="s">
        <v>56</v>
      </c>
      <c r="D55" s="98" t="s">
        <v>57</v>
      </c>
    </row>
    <row r="56" spans="2:4" x14ac:dyDescent="0.2">
      <c r="B56" s="103" t="s">
        <v>58</v>
      </c>
      <c r="D56" s="2" t="s">
        <v>59</v>
      </c>
    </row>
  </sheetData>
  <pageMargins left="0.75" right="0.75" top="1" bottom="1" header="0.5" footer="0.5"/>
  <pageSetup paperSize="9" orientation="portrait" r:id="rId1"/>
  <headerFooter alignWithMargins="0"/>
  <customProperties>
    <customPr name="_pios_id" r:id="rId2"/>
  </customProperties>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C8D9"/>
  </sheetPr>
  <dimension ref="B2:E14"/>
  <sheetViews>
    <sheetView showGridLines="0" zoomScale="85" zoomScaleNormal="85" workbookViewId="0">
      <pane ySplit="3" topLeftCell="A4" activePane="bottomLeft" state="frozen"/>
      <selection activeCell="A4" sqref="A4"/>
      <selection pane="bottomLeft" activeCell="A4" sqref="A4"/>
    </sheetView>
  </sheetViews>
  <sheetFormatPr defaultColWidth="9.140625" defaultRowHeight="12.75" x14ac:dyDescent="0.2"/>
  <cols>
    <col min="1" max="1" width="2.85546875" style="2" customWidth="1"/>
    <col min="2" max="2" width="7.5703125" style="2" customWidth="1"/>
    <col min="3" max="3" width="35.140625" style="2" customWidth="1"/>
    <col min="4" max="4" width="54.5703125" style="2" bestFit="1" customWidth="1"/>
    <col min="5" max="5" width="40.7109375" style="2" customWidth="1"/>
    <col min="6" max="6" width="4.5703125" style="2" customWidth="1"/>
    <col min="7" max="7" width="43.42578125" style="2" customWidth="1"/>
    <col min="8" max="8" width="28.7109375" style="2" customWidth="1"/>
    <col min="9" max="9" width="18.42578125" style="2" customWidth="1"/>
    <col min="10" max="11" width="58.42578125" style="2" customWidth="1"/>
    <col min="12" max="16384" width="9.140625" style="2"/>
  </cols>
  <sheetData>
    <row r="2" spans="2:5" s="78" customFormat="1" ht="18" x14ac:dyDescent="0.2">
      <c r="B2" s="77" t="s">
        <v>60</v>
      </c>
    </row>
    <row r="4" spans="2:5" s="5" customFormat="1" x14ac:dyDescent="0.2">
      <c r="B4" s="5" t="s">
        <v>61</v>
      </c>
    </row>
    <row r="6" spans="2:5" x14ac:dyDescent="0.2">
      <c r="B6" s="16" t="s">
        <v>62</v>
      </c>
    </row>
    <row r="7" spans="2:5" x14ac:dyDescent="0.2">
      <c r="B7" s="16" t="s">
        <v>63</v>
      </c>
    </row>
    <row r="9" spans="2:5" x14ac:dyDescent="0.2">
      <c r="B9" s="79" t="s">
        <v>64</v>
      </c>
      <c r="C9" s="79" t="s">
        <v>65</v>
      </c>
      <c r="D9" s="79" t="s">
        <v>66</v>
      </c>
      <c r="E9" s="79" t="s">
        <v>67</v>
      </c>
    </row>
    <row r="10" spans="2:5" x14ac:dyDescent="0.2">
      <c r="B10" s="80"/>
      <c r="C10" s="80" t="s">
        <v>68</v>
      </c>
      <c r="D10" s="80" t="s">
        <v>69</v>
      </c>
      <c r="E10" s="80" t="s">
        <v>70</v>
      </c>
    </row>
    <row r="11" spans="2:5" x14ac:dyDescent="0.2">
      <c r="B11" s="81">
        <v>1</v>
      </c>
      <c r="C11" s="81" t="s">
        <v>71</v>
      </c>
      <c r="D11" s="81" t="s">
        <v>72</v>
      </c>
      <c r="E11" s="81"/>
    </row>
    <row r="12" spans="2:5" ht="12" customHeight="1" x14ac:dyDescent="0.2">
      <c r="B12" s="81">
        <v>2</v>
      </c>
      <c r="C12" s="81" t="s">
        <v>73</v>
      </c>
      <c r="D12" s="89" t="s">
        <v>74</v>
      </c>
      <c r="E12" s="90"/>
    </row>
    <row r="13" spans="2:5" x14ac:dyDescent="0.2">
      <c r="B13" s="81">
        <v>3</v>
      </c>
      <c r="C13" s="81" t="s">
        <v>75</v>
      </c>
      <c r="D13" s="81" t="s">
        <v>75</v>
      </c>
      <c r="E13" s="90" t="s">
        <v>76</v>
      </c>
    </row>
    <row r="14" spans="2:5" x14ac:dyDescent="0.2">
      <c r="B14" s="81">
        <v>4</v>
      </c>
      <c r="C14" s="81" t="s">
        <v>77</v>
      </c>
      <c r="D14" s="81" t="s">
        <v>77</v>
      </c>
      <c r="E14" s="90" t="s">
        <v>78</v>
      </c>
    </row>
  </sheetData>
  <hyperlinks>
    <hyperlink ref="E13" r:id="rId1" display="https://www.acm.nl/nl/publicaties/tarievenbesluit-stedin-gas-2021" xr:uid="{422114F8-82CA-46FB-A382-B70F0500CFB8}"/>
    <hyperlink ref="E14" r:id="rId2" display="https://www.acm.nl/nl/publicaties/tarievenbesluit-enduris-gas-2021" xr:uid="{5383D95E-ECC8-4D00-9B0D-EE2200C6AD54}"/>
  </hyperlinks>
  <pageMargins left="0.75" right="0.75" top="1" bottom="1" header="0.5" footer="0.5"/>
  <pageSetup paperSize="9" orientation="portrait" r:id="rId3"/>
  <headerFooter alignWithMargins="0"/>
  <customProperties>
    <customPr name="_pios_id" r:id="rId4"/>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sheetPr>
  <dimension ref="B2:C34"/>
  <sheetViews>
    <sheetView showGridLines="0" zoomScale="85" zoomScaleNormal="85" workbookViewId="0">
      <pane ySplit="3" topLeftCell="A4" activePane="bottomLeft" state="frozen"/>
      <selection activeCell="A4" sqref="A4"/>
      <selection pane="bottomLeft" activeCell="A4" sqref="A4"/>
    </sheetView>
  </sheetViews>
  <sheetFormatPr defaultColWidth="9.140625" defaultRowHeight="12.75" x14ac:dyDescent="0.2"/>
  <cols>
    <col min="1" max="1" width="2.85546875" style="2" customWidth="1"/>
    <col min="2" max="2" width="39.85546875" style="2" customWidth="1"/>
    <col min="3" max="3" width="91.85546875" style="2" customWidth="1"/>
    <col min="4" max="16384" width="9.140625" style="2"/>
  </cols>
  <sheetData>
    <row r="2" spans="2:3" s="4" customFormat="1" ht="18" x14ac:dyDescent="0.2">
      <c r="B2" s="4" t="s">
        <v>0</v>
      </c>
    </row>
    <row r="6" spans="2:3" x14ac:dyDescent="0.2">
      <c r="B6" s="98"/>
    </row>
    <row r="13" spans="2:3" s="5" customFormat="1" x14ac:dyDescent="0.2">
      <c r="B13" s="5" t="s">
        <v>79</v>
      </c>
    </row>
    <row r="15" spans="2:3" x14ac:dyDescent="0.2">
      <c r="B15" s="6" t="s">
        <v>80</v>
      </c>
      <c r="C15" s="96" t="s">
        <v>81</v>
      </c>
    </row>
    <row r="16" spans="2:3" x14ac:dyDescent="0.2">
      <c r="B16" s="6" t="s">
        <v>82</v>
      </c>
      <c r="C16" s="97"/>
    </row>
    <row r="17" spans="2:3" x14ac:dyDescent="0.2">
      <c r="B17" s="6" t="s">
        <v>83</v>
      </c>
      <c r="C17" s="97" t="s">
        <v>84</v>
      </c>
    </row>
    <row r="18" spans="2:3" x14ac:dyDescent="0.2">
      <c r="B18" s="6" t="s">
        <v>85</v>
      </c>
      <c r="C18" s="97" t="s">
        <v>86</v>
      </c>
    </row>
    <row r="19" spans="2:3" x14ac:dyDescent="0.2">
      <c r="B19" s="6" t="s">
        <v>87</v>
      </c>
      <c r="C19" s="97" t="s">
        <v>88</v>
      </c>
    </row>
    <row r="20" spans="2:3" x14ac:dyDescent="0.2">
      <c r="B20" s="6" t="s">
        <v>89</v>
      </c>
      <c r="C20" s="104"/>
    </row>
    <row r="21" spans="2:3" x14ac:dyDescent="0.2">
      <c r="B21" s="6" t="s">
        <v>90</v>
      </c>
      <c r="C21" s="104"/>
    </row>
    <row r="22" spans="2:3" x14ac:dyDescent="0.2">
      <c r="B22" s="6" t="s">
        <v>91</v>
      </c>
      <c r="C22" s="104"/>
    </row>
    <row r="25" spans="2:3" s="5" customFormat="1" x14ac:dyDescent="0.2">
      <c r="B25" s="5" t="s">
        <v>92</v>
      </c>
    </row>
    <row r="27" spans="2:3" x14ac:dyDescent="0.2">
      <c r="B27" s="15" t="s">
        <v>89</v>
      </c>
      <c r="C27" s="15" t="s">
        <v>90</v>
      </c>
    </row>
    <row r="28" spans="2:3" x14ac:dyDescent="0.2">
      <c r="B28" s="105"/>
      <c r="C28" s="105"/>
    </row>
    <row r="30" spans="2:3" x14ac:dyDescent="0.2">
      <c r="B30" s="2" t="s">
        <v>93</v>
      </c>
    </row>
    <row r="31" spans="2:3" x14ac:dyDescent="0.2">
      <c r="B31" s="2" t="s">
        <v>94</v>
      </c>
    </row>
    <row r="32" spans="2:3" x14ac:dyDescent="0.2">
      <c r="B32" s="2" t="s">
        <v>95</v>
      </c>
    </row>
    <row r="33" spans="2:2" x14ac:dyDescent="0.2">
      <c r="B33" s="2" t="s">
        <v>96</v>
      </c>
    </row>
    <row r="34" spans="2:2" x14ac:dyDescent="0.2">
      <c r="B34" s="2" t="s">
        <v>97</v>
      </c>
    </row>
  </sheetData>
  <pageMargins left="0.75" right="0.75" top="1" bottom="1" header="0.5" footer="0.5"/>
  <pageSetup paperSize="9" orientation="portrait" r:id="rId1"/>
  <headerFooter alignWithMargins="0"/>
  <customProperties>
    <customPr name="_pios_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sheetPr>
  <dimension ref="B2:P178"/>
  <sheetViews>
    <sheetView showGridLines="0" zoomScale="85" zoomScaleNormal="85" workbookViewId="0">
      <pane xSplit="5" ySplit="15" topLeftCell="F16" activePane="bottomRight" state="frozen"/>
      <selection pane="topRight" activeCell="Q51" sqref="Q51"/>
      <selection pane="bottomLeft" activeCell="Q51" sqref="Q51"/>
      <selection pane="bottomRight" activeCell="F16" sqref="F16"/>
    </sheetView>
  </sheetViews>
  <sheetFormatPr defaultColWidth="9.140625" defaultRowHeight="12.75" x14ac:dyDescent="0.2"/>
  <cols>
    <col min="1" max="1" width="4" style="2" customWidth="1"/>
    <col min="2" max="2" width="22" style="2" customWidth="1"/>
    <col min="3" max="3" width="4.140625" style="2" customWidth="1"/>
    <col min="4" max="4" width="30.42578125" style="2" customWidth="1"/>
    <col min="5" max="5" width="21.42578125" style="2" customWidth="1"/>
    <col min="6" max="6" width="2.7109375" style="2" customWidth="1"/>
    <col min="7" max="7" width="12.5703125" style="2" customWidth="1"/>
    <col min="8" max="8" width="2.7109375" style="2" customWidth="1"/>
    <col min="9" max="9" width="15.7109375" style="2" customWidth="1"/>
    <col min="10" max="10" width="2.7109375" style="2" customWidth="1"/>
    <col min="11" max="11" width="12.5703125" style="2" customWidth="1"/>
    <col min="12" max="12" width="2.7109375" style="2" customWidth="1"/>
    <col min="13" max="13" width="15.7109375" style="2" customWidth="1"/>
    <col min="14" max="14" width="2.7109375" style="2" customWidth="1"/>
    <col min="15" max="15" width="17.140625" style="2" customWidth="1"/>
    <col min="16" max="16" width="24" style="2" bestFit="1" customWidth="1"/>
    <col min="17" max="17" width="2.7109375" style="2" customWidth="1"/>
    <col min="18" max="18" width="36.28515625" style="2" bestFit="1" customWidth="1"/>
    <col min="19" max="32" width="13.7109375" style="2" customWidth="1"/>
    <col min="33" max="16384" width="9.140625" style="2"/>
  </cols>
  <sheetData>
    <row r="2" spans="2:16" s="12" customFormat="1" ht="18" x14ac:dyDescent="0.2">
      <c r="B2" s="12" t="s">
        <v>98</v>
      </c>
    </row>
    <row r="4" spans="2:16" x14ac:dyDescent="0.2">
      <c r="B4" s="15" t="s">
        <v>99</v>
      </c>
    </row>
    <row r="5" spans="2:16" x14ac:dyDescent="0.2">
      <c r="B5" s="2" t="s">
        <v>100</v>
      </c>
    </row>
    <row r="6" spans="2:16" x14ac:dyDescent="0.2">
      <c r="B6" s="15"/>
      <c r="C6" s="1"/>
      <c r="D6" s="1"/>
    </row>
    <row r="7" spans="2:16" x14ac:dyDescent="0.2">
      <c r="B7" s="15" t="s">
        <v>101</v>
      </c>
      <c r="G7" s="13"/>
      <c r="O7" s="67" t="s">
        <v>102</v>
      </c>
      <c r="P7" s="68"/>
    </row>
    <row r="8" spans="2:16" x14ac:dyDescent="0.2">
      <c r="B8" s="2" t="s">
        <v>103</v>
      </c>
      <c r="D8" s="46" t="str">
        <f>'Controles ACM'!I35</f>
        <v>REKENVOLUME VOLDOET</v>
      </c>
      <c r="G8" s="13"/>
      <c r="O8" s="69" t="s">
        <v>104</v>
      </c>
      <c r="P8" s="70" t="s">
        <v>105</v>
      </c>
    </row>
    <row r="9" spans="2:16" x14ac:dyDescent="0.2">
      <c r="B9" s="2" t="s">
        <v>106</v>
      </c>
      <c r="D9" s="46" t="str">
        <f>'Controles ACM'!I27</f>
        <v>TARIEVENVOORSTEL VOLDOET</v>
      </c>
      <c r="G9" s="13"/>
      <c r="O9" s="69" t="s">
        <v>107</v>
      </c>
      <c r="P9" s="70" t="s">
        <v>108</v>
      </c>
    </row>
    <row r="10" spans="2:16" x14ac:dyDescent="0.2">
      <c r="B10" s="2" t="s">
        <v>109</v>
      </c>
      <c r="D10" s="46">
        <f>'Controles ACM'!I25</f>
        <v>1.6897916793823242E-4</v>
      </c>
      <c r="O10" s="71" t="s">
        <v>110</v>
      </c>
      <c r="P10" s="72" t="s">
        <v>111</v>
      </c>
    </row>
    <row r="11" spans="2:16" x14ac:dyDescent="0.2">
      <c r="O11" s="2" t="s">
        <v>112</v>
      </c>
    </row>
    <row r="14" spans="2:16" s="5" customFormat="1" x14ac:dyDescent="0.2">
      <c r="B14" s="5" t="s">
        <v>113</v>
      </c>
      <c r="G14" s="5" t="s">
        <v>114</v>
      </c>
      <c r="I14" s="5" t="s">
        <v>115</v>
      </c>
      <c r="K14" s="5" t="s">
        <v>114</v>
      </c>
      <c r="M14" s="5" t="s">
        <v>116</v>
      </c>
      <c r="O14" s="5" t="s">
        <v>117</v>
      </c>
    </row>
    <row r="17" spans="2:15" s="5" customFormat="1" x14ac:dyDescent="0.2">
      <c r="B17" s="5" t="s">
        <v>118</v>
      </c>
    </row>
    <row r="19" spans="2:15" x14ac:dyDescent="0.2">
      <c r="B19" s="15" t="s">
        <v>119</v>
      </c>
    </row>
    <row r="20" spans="2:15" x14ac:dyDescent="0.2">
      <c r="B20" s="2" t="s">
        <v>120</v>
      </c>
      <c r="G20" s="2" t="s">
        <v>121</v>
      </c>
      <c r="I20" s="26">
        <v>2107343.808447673</v>
      </c>
      <c r="K20" s="2" t="s">
        <v>122</v>
      </c>
      <c r="M20" s="83">
        <v>18</v>
      </c>
      <c r="O20" s="47">
        <f>'Controles ACM'!$I$47</f>
        <v>0</v>
      </c>
    </row>
    <row r="21" spans="2:15" x14ac:dyDescent="0.2">
      <c r="B21" s="2" t="s">
        <v>123</v>
      </c>
      <c r="G21" s="2" t="s">
        <v>121</v>
      </c>
      <c r="I21" s="27">
        <v>6392096.3850025656</v>
      </c>
      <c r="K21" s="2" t="s">
        <v>124</v>
      </c>
      <c r="M21" s="83">
        <v>27.447500000000002</v>
      </c>
      <c r="O21" s="93">
        <f>'Controles ACM'!$I$48</f>
        <v>-4.700221366018198E-2</v>
      </c>
    </row>
    <row r="22" spans="2:15" x14ac:dyDescent="0.2">
      <c r="I22" s="28"/>
      <c r="O22" s="93"/>
    </row>
    <row r="23" spans="2:15" x14ac:dyDescent="0.2">
      <c r="B23" s="15" t="s">
        <v>125</v>
      </c>
      <c r="I23" s="28"/>
      <c r="O23" s="93"/>
    </row>
    <row r="24" spans="2:15" x14ac:dyDescent="0.2">
      <c r="B24" s="2" t="s">
        <v>120</v>
      </c>
      <c r="G24" s="2" t="s">
        <v>121</v>
      </c>
      <c r="I24" s="26">
        <v>7369.606621918756</v>
      </c>
      <c r="K24" s="2" t="s">
        <v>122</v>
      </c>
      <c r="M24" s="83">
        <v>18.000000000000004</v>
      </c>
      <c r="O24" s="47">
        <f>'Controles ACM'!$I$47</f>
        <v>0</v>
      </c>
    </row>
    <row r="25" spans="2:15" x14ac:dyDescent="0.2">
      <c r="B25" s="2" t="s">
        <v>123</v>
      </c>
      <c r="G25" s="2" t="s">
        <v>121</v>
      </c>
      <c r="I25" s="27">
        <v>543247.74890911288</v>
      </c>
      <c r="K25" s="2" t="s">
        <v>124</v>
      </c>
      <c r="M25" s="83">
        <v>27.523</v>
      </c>
      <c r="O25" s="93">
        <f>'Controles ACM'!$I$48</f>
        <v>-4.700221366018198E-2</v>
      </c>
    </row>
    <row r="26" spans="2:15" ht="14.25" x14ac:dyDescent="0.2">
      <c r="I26" s="66"/>
      <c r="O26" s="93"/>
    </row>
    <row r="27" spans="2:15" ht="14.25" x14ac:dyDescent="0.2">
      <c r="B27" s="15" t="s">
        <v>126</v>
      </c>
      <c r="I27" s="66"/>
      <c r="O27" s="93"/>
    </row>
    <row r="28" spans="2:15" x14ac:dyDescent="0.2">
      <c r="B28" s="2" t="s">
        <v>120</v>
      </c>
      <c r="G28" s="2" t="s">
        <v>121</v>
      </c>
      <c r="I28" s="26">
        <v>2180.8802796601235</v>
      </c>
      <c r="K28" s="2" t="s">
        <v>122</v>
      </c>
      <c r="M28" s="83">
        <v>723.30179999999996</v>
      </c>
      <c r="O28" s="93">
        <f>'Controles ACM'!$I$49</f>
        <v>-4.0020661989434214E-2</v>
      </c>
    </row>
    <row r="29" spans="2:15" x14ac:dyDescent="0.2">
      <c r="B29" s="2" t="s">
        <v>127</v>
      </c>
      <c r="G29" s="2" t="s">
        <v>121</v>
      </c>
      <c r="I29" s="29">
        <v>66084.034630699898</v>
      </c>
      <c r="K29" s="2" t="s">
        <v>124</v>
      </c>
      <c r="M29" s="83">
        <v>21.4023</v>
      </c>
      <c r="O29" s="93">
        <f>'Controles ACM'!$I$49</f>
        <v>-4.0020661989434214E-2</v>
      </c>
    </row>
    <row r="30" spans="2:15" x14ac:dyDescent="0.2">
      <c r="B30" s="2" t="s">
        <v>128</v>
      </c>
      <c r="G30" s="2" t="s">
        <v>121</v>
      </c>
      <c r="I30" s="29">
        <v>10630.242382787381</v>
      </c>
      <c r="K30" s="2" t="s">
        <v>124</v>
      </c>
      <c r="M30" s="83">
        <v>21.4023</v>
      </c>
      <c r="O30" s="93">
        <f>'Controles ACM'!$I$49</f>
        <v>-4.0020661989434214E-2</v>
      </c>
    </row>
    <row r="31" spans="2:15" x14ac:dyDescent="0.2">
      <c r="B31" s="2" t="s">
        <v>129</v>
      </c>
      <c r="G31" s="2" t="s">
        <v>121</v>
      </c>
      <c r="I31" s="27">
        <v>597934.14928815875</v>
      </c>
      <c r="K31" s="2" t="s">
        <v>124</v>
      </c>
      <c r="M31" s="83">
        <v>24.070799999999998</v>
      </c>
      <c r="O31" s="93">
        <f>'Controles ACM'!$I$49</f>
        <v>-4.0020661989434214E-2</v>
      </c>
    </row>
    <row r="32" spans="2:15" x14ac:dyDescent="0.2">
      <c r="O32" s="93"/>
    </row>
    <row r="33" spans="2:15" x14ac:dyDescent="0.2">
      <c r="O33" s="93"/>
    </row>
    <row r="34" spans="2:15" x14ac:dyDescent="0.2">
      <c r="O34" s="93"/>
    </row>
    <row r="35" spans="2:15" x14ac:dyDescent="0.2">
      <c r="O35" s="93"/>
    </row>
    <row r="36" spans="2:15" s="5" customFormat="1" x14ac:dyDescent="0.2">
      <c r="B36" s="5" t="s">
        <v>130</v>
      </c>
      <c r="O36" s="94"/>
    </row>
    <row r="37" spans="2:15" x14ac:dyDescent="0.2">
      <c r="O37" s="93"/>
    </row>
    <row r="38" spans="2:15" x14ac:dyDescent="0.2">
      <c r="B38" s="15" t="s">
        <v>131</v>
      </c>
      <c r="O38" s="93"/>
    </row>
    <row r="39" spans="2:15" x14ac:dyDescent="0.2">
      <c r="O39" s="93"/>
    </row>
    <row r="40" spans="2:15" x14ac:dyDescent="0.2">
      <c r="B40" s="15" t="s">
        <v>132</v>
      </c>
      <c r="O40" s="93"/>
    </row>
    <row r="41" spans="2:15" x14ac:dyDescent="0.2">
      <c r="B41" s="2" t="s">
        <v>133</v>
      </c>
      <c r="G41" s="2" t="s">
        <v>121</v>
      </c>
      <c r="I41" s="26">
        <v>2077535.275391184</v>
      </c>
      <c r="K41" s="25" t="s">
        <v>134</v>
      </c>
      <c r="M41" s="83">
        <v>32.957799999999999</v>
      </c>
      <c r="O41" s="93">
        <f>'Controles ACM'!$I$59</f>
        <v>9.664262594081019E-2</v>
      </c>
    </row>
    <row r="42" spans="2:15" x14ac:dyDescent="0.2">
      <c r="B42" s="2" t="s">
        <v>135</v>
      </c>
      <c r="G42" s="2" t="s">
        <v>121</v>
      </c>
      <c r="I42" s="29">
        <v>8101.3601660270151</v>
      </c>
      <c r="K42" s="25" t="s">
        <v>134</v>
      </c>
      <c r="M42" s="83">
        <v>70.969899999999996</v>
      </c>
      <c r="O42" s="93">
        <f>'Controles ACM'!$I$59</f>
        <v>9.664262594081019E-2</v>
      </c>
    </row>
    <row r="43" spans="2:15" x14ac:dyDescent="0.2">
      <c r="B43" s="2" t="s">
        <v>136</v>
      </c>
      <c r="G43" s="2" t="s">
        <v>121</v>
      </c>
      <c r="I43" s="29">
        <v>15366.162532508224</v>
      </c>
      <c r="K43" s="25" t="s">
        <v>134</v>
      </c>
      <c r="M43" s="83">
        <v>71.195400000000006</v>
      </c>
      <c r="O43" s="93">
        <f>'Controles ACM'!$I$59</f>
        <v>9.664262594081019E-2</v>
      </c>
    </row>
    <row r="44" spans="2:15" x14ac:dyDescent="0.2">
      <c r="B44" s="2" t="s">
        <v>137</v>
      </c>
      <c r="G44" s="2" t="s">
        <v>121</v>
      </c>
      <c r="I44" s="27">
        <v>6341.0101839231729</v>
      </c>
      <c r="K44" s="25" t="s">
        <v>134</v>
      </c>
      <c r="M44" s="83">
        <v>113.6486</v>
      </c>
      <c r="O44" s="93">
        <f>'Controles ACM'!$I$59</f>
        <v>9.664262594081019E-2</v>
      </c>
    </row>
    <row r="45" spans="2:15" x14ac:dyDescent="0.2">
      <c r="I45" s="28"/>
      <c r="K45" s="25"/>
      <c r="M45" s="84"/>
      <c r="O45" s="93"/>
    </row>
    <row r="46" spans="2:15" x14ac:dyDescent="0.2">
      <c r="B46" s="15" t="s">
        <v>138</v>
      </c>
      <c r="I46" s="28"/>
      <c r="K46" s="25"/>
      <c r="M46" s="84"/>
      <c r="O46" s="93"/>
    </row>
    <row r="47" spans="2:15" x14ac:dyDescent="0.2">
      <c r="B47" s="2" t="s">
        <v>133</v>
      </c>
      <c r="G47" s="2" t="s">
        <v>121</v>
      </c>
      <c r="I47" s="26">
        <v>0</v>
      </c>
      <c r="K47" s="25" t="s">
        <v>134</v>
      </c>
      <c r="M47" s="83"/>
      <c r="O47" s="93">
        <f>'Controles ACM'!$I$59</f>
        <v>9.664262594081019E-2</v>
      </c>
    </row>
    <row r="48" spans="2:15" x14ac:dyDescent="0.2">
      <c r="B48" s="2" t="s">
        <v>135</v>
      </c>
      <c r="G48" s="2" t="s">
        <v>121</v>
      </c>
      <c r="I48" s="29">
        <v>0</v>
      </c>
      <c r="K48" s="25" t="s">
        <v>134</v>
      </c>
      <c r="M48" s="83"/>
      <c r="O48" s="93">
        <f>'Controles ACM'!$I$59</f>
        <v>9.664262594081019E-2</v>
      </c>
    </row>
    <row r="49" spans="2:15" x14ac:dyDescent="0.2">
      <c r="B49" s="2" t="s">
        <v>136</v>
      </c>
      <c r="G49" s="2" t="s">
        <v>121</v>
      </c>
      <c r="I49" s="29">
        <v>0</v>
      </c>
      <c r="K49" s="25" t="s">
        <v>134</v>
      </c>
      <c r="M49" s="83"/>
      <c r="O49" s="93">
        <f>'Controles ACM'!$I$59</f>
        <v>9.664262594081019E-2</v>
      </c>
    </row>
    <row r="50" spans="2:15" x14ac:dyDescent="0.2">
      <c r="B50" s="2" t="s">
        <v>137</v>
      </c>
      <c r="G50" s="2" t="s">
        <v>121</v>
      </c>
      <c r="I50" s="27">
        <v>0</v>
      </c>
      <c r="K50" s="25" t="s">
        <v>134</v>
      </c>
      <c r="M50" s="83"/>
      <c r="O50" s="93">
        <f>'Controles ACM'!$I$59</f>
        <v>9.664262594081019E-2</v>
      </c>
    </row>
    <row r="51" spans="2:15" x14ac:dyDescent="0.2">
      <c r="I51" s="28"/>
      <c r="K51" s="25"/>
      <c r="M51" s="28"/>
      <c r="O51" s="93"/>
    </row>
    <row r="52" spans="2:15" x14ac:dyDescent="0.2">
      <c r="I52" s="28"/>
      <c r="K52" s="25"/>
      <c r="M52" s="28"/>
      <c r="O52" s="93"/>
    </row>
    <row r="53" spans="2:15" x14ac:dyDescent="0.2">
      <c r="B53" s="15" t="s">
        <v>139</v>
      </c>
      <c r="I53" s="28"/>
      <c r="K53" s="25"/>
      <c r="M53" s="28"/>
      <c r="O53" s="93"/>
    </row>
    <row r="54" spans="2:15" x14ac:dyDescent="0.2">
      <c r="I54" s="28"/>
      <c r="K54" s="25"/>
      <c r="M54" s="28"/>
      <c r="O54" s="93"/>
    </row>
    <row r="55" spans="2:15" x14ac:dyDescent="0.2">
      <c r="B55" s="15" t="s">
        <v>140</v>
      </c>
      <c r="I55" s="28"/>
      <c r="K55" s="25"/>
      <c r="M55" s="28"/>
      <c r="O55" s="93"/>
    </row>
    <row r="56" spans="2:15" x14ac:dyDescent="0.2">
      <c r="B56" s="2" t="s">
        <v>141</v>
      </c>
      <c r="G56" s="2" t="s">
        <v>121</v>
      </c>
      <c r="I56" s="26">
        <v>5415.0636821769258</v>
      </c>
      <c r="K56" s="25" t="s">
        <v>134</v>
      </c>
      <c r="M56" s="83">
        <v>305.77589999999998</v>
      </c>
      <c r="O56" s="93">
        <f>'Controles ACM'!$I$59</f>
        <v>9.664262594081019E-2</v>
      </c>
    </row>
    <row r="57" spans="2:15" x14ac:dyDescent="0.2">
      <c r="B57" s="2" t="s">
        <v>142</v>
      </c>
      <c r="G57" s="2" t="s">
        <v>121</v>
      </c>
      <c r="I57" s="29">
        <v>2659.427484948787</v>
      </c>
      <c r="K57" s="25" t="s">
        <v>134</v>
      </c>
      <c r="M57" s="83">
        <v>597.35090000000002</v>
      </c>
      <c r="O57" s="93">
        <f>'Controles ACM'!$I$59</f>
        <v>9.664262594081019E-2</v>
      </c>
    </row>
    <row r="58" spans="2:15" x14ac:dyDescent="0.2">
      <c r="B58" s="2" t="s">
        <v>143</v>
      </c>
      <c r="G58" s="2" t="s">
        <v>121</v>
      </c>
      <c r="I58" s="27">
        <v>222.90534009768911</v>
      </c>
      <c r="K58" s="25" t="s">
        <v>134</v>
      </c>
      <c r="M58" s="83">
        <v>957.83799999999997</v>
      </c>
      <c r="O58" s="93">
        <f>'Controles ACM'!$I$59</f>
        <v>9.664262594081019E-2</v>
      </c>
    </row>
    <row r="59" spans="2:15" x14ac:dyDescent="0.2">
      <c r="I59" s="28"/>
      <c r="K59" s="25"/>
      <c r="O59" s="93"/>
    </row>
    <row r="60" spans="2:15" x14ac:dyDescent="0.2">
      <c r="B60" s="15" t="s">
        <v>144</v>
      </c>
      <c r="I60" s="28"/>
      <c r="K60" s="25"/>
      <c r="M60" s="28"/>
      <c r="O60" s="93"/>
    </row>
    <row r="61" spans="2:15" x14ac:dyDescent="0.2">
      <c r="B61" s="2" t="s">
        <v>141</v>
      </c>
      <c r="G61" s="2" t="s">
        <v>121</v>
      </c>
      <c r="I61" s="26">
        <v>106.4532256138146</v>
      </c>
      <c r="K61" s="25" t="s">
        <v>134</v>
      </c>
      <c r="M61" s="83">
        <v>305.77589999999998</v>
      </c>
      <c r="O61" s="93">
        <f>'Controles ACM'!$I$59</f>
        <v>9.664262594081019E-2</v>
      </c>
    </row>
    <row r="62" spans="2:15" x14ac:dyDescent="0.2">
      <c r="B62" s="2" t="s">
        <v>142</v>
      </c>
      <c r="G62" s="2" t="s">
        <v>121</v>
      </c>
      <c r="I62" s="29">
        <v>102.12106726521205</v>
      </c>
      <c r="K62" s="25" t="s">
        <v>134</v>
      </c>
      <c r="M62" s="83">
        <v>597.35090000000002</v>
      </c>
      <c r="O62" s="93">
        <f>'Controles ACM'!$I$59</f>
        <v>9.664262594081019E-2</v>
      </c>
    </row>
    <row r="63" spans="2:15" x14ac:dyDescent="0.2">
      <c r="B63" s="2" t="s">
        <v>143</v>
      </c>
      <c r="G63" s="2" t="s">
        <v>121</v>
      </c>
      <c r="I63" s="27">
        <v>6.9230695211084381</v>
      </c>
      <c r="K63" s="25" t="s">
        <v>134</v>
      </c>
      <c r="M63" s="83">
        <v>957.83799999999997</v>
      </c>
      <c r="O63" s="93">
        <f>'Controles ACM'!$I$59</f>
        <v>9.664262594081019E-2</v>
      </c>
    </row>
    <row r="64" spans="2:15" x14ac:dyDescent="0.2">
      <c r="I64" s="28"/>
      <c r="K64" s="25"/>
      <c r="O64" s="93"/>
    </row>
    <row r="65" spans="2:15" x14ac:dyDescent="0.2">
      <c r="B65" s="15" t="s">
        <v>145</v>
      </c>
      <c r="I65" s="28"/>
      <c r="K65" s="25"/>
      <c r="M65" s="28"/>
      <c r="O65" s="93"/>
    </row>
    <row r="66" spans="2:15" x14ac:dyDescent="0.2">
      <c r="B66" s="2" t="s">
        <v>141</v>
      </c>
      <c r="G66" s="2" t="s">
        <v>121</v>
      </c>
      <c r="I66" s="26">
        <v>84.992614536908519</v>
      </c>
      <c r="K66" s="25" t="s">
        <v>134</v>
      </c>
      <c r="M66" s="83">
        <v>851.75419999999997</v>
      </c>
      <c r="O66" s="93">
        <f>'Controles ACM'!$I$59</f>
        <v>9.664262594081019E-2</v>
      </c>
    </row>
    <row r="67" spans="2:15" x14ac:dyDescent="0.2">
      <c r="B67" s="2" t="s">
        <v>142</v>
      </c>
      <c r="G67" s="2" t="s">
        <v>121</v>
      </c>
      <c r="I67" s="29">
        <v>183.65947792989928</v>
      </c>
      <c r="K67" s="25" t="s">
        <v>134</v>
      </c>
      <c r="M67" s="83">
        <v>899.61829999999998</v>
      </c>
      <c r="O67" s="93">
        <f>'Controles ACM'!$I$59</f>
        <v>9.664262594081019E-2</v>
      </c>
    </row>
    <row r="68" spans="2:15" x14ac:dyDescent="0.2">
      <c r="B68" s="2" t="s">
        <v>146</v>
      </c>
      <c r="G68" s="2" t="s">
        <v>121</v>
      </c>
      <c r="I68" s="27">
        <v>509.41685610992403</v>
      </c>
      <c r="K68" s="25" t="s">
        <v>134</v>
      </c>
      <c r="M68" s="83">
        <v>957.83799999999997</v>
      </c>
      <c r="O68" s="93">
        <f>'Controles ACM'!$I$59</f>
        <v>9.664262594081019E-2</v>
      </c>
    </row>
    <row r="69" spans="2:15" x14ac:dyDescent="0.2">
      <c r="I69" s="28"/>
      <c r="K69" s="25"/>
      <c r="O69" s="93"/>
    </row>
    <row r="70" spans="2:15" x14ac:dyDescent="0.2">
      <c r="B70" s="15" t="s">
        <v>147</v>
      </c>
      <c r="I70" s="28"/>
      <c r="K70" s="25"/>
      <c r="M70" s="28"/>
      <c r="O70" s="93"/>
    </row>
    <row r="71" spans="2:15" x14ac:dyDescent="0.2">
      <c r="B71" s="2" t="s">
        <v>141</v>
      </c>
      <c r="G71" s="2" t="s">
        <v>121</v>
      </c>
      <c r="I71" s="26">
        <v>33.204105260797867</v>
      </c>
      <c r="K71" s="25" t="s">
        <v>134</v>
      </c>
      <c r="M71" s="83">
        <v>851.75419999999997</v>
      </c>
      <c r="O71" s="93">
        <f>'Controles ACM'!$I$59</f>
        <v>9.664262594081019E-2</v>
      </c>
    </row>
    <row r="72" spans="2:15" x14ac:dyDescent="0.2">
      <c r="B72" s="2" t="s">
        <v>142</v>
      </c>
      <c r="G72" s="2" t="s">
        <v>121</v>
      </c>
      <c r="I72" s="29">
        <v>78.820586600740299</v>
      </c>
      <c r="K72" s="25" t="s">
        <v>134</v>
      </c>
      <c r="M72" s="83">
        <v>899.61829999999998</v>
      </c>
      <c r="O72" s="93">
        <f>'Controles ACM'!$I$59</f>
        <v>9.664262594081019E-2</v>
      </c>
    </row>
    <row r="73" spans="2:15" x14ac:dyDescent="0.2">
      <c r="B73" s="2" t="s">
        <v>146</v>
      </c>
      <c r="G73" s="2" t="s">
        <v>121</v>
      </c>
      <c r="I73" s="27">
        <v>36.139799921747858</v>
      </c>
      <c r="K73" s="25" t="s">
        <v>134</v>
      </c>
      <c r="M73" s="83">
        <v>957.83799999999997</v>
      </c>
      <c r="O73" s="93">
        <f>'Controles ACM'!$I$59</f>
        <v>9.664262594081019E-2</v>
      </c>
    </row>
    <row r="74" spans="2:15" x14ac:dyDescent="0.2">
      <c r="I74" s="28"/>
      <c r="K74" s="25"/>
      <c r="M74" s="28"/>
      <c r="O74" s="93"/>
    </row>
    <row r="75" spans="2:15" x14ac:dyDescent="0.2">
      <c r="I75" s="28"/>
      <c r="K75" s="25"/>
      <c r="M75" s="28"/>
      <c r="O75" s="93"/>
    </row>
    <row r="76" spans="2:15" x14ac:dyDescent="0.2">
      <c r="B76" s="15" t="s">
        <v>148</v>
      </c>
      <c r="I76" s="28"/>
      <c r="K76" s="25"/>
      <c r="M76" s="28"/>
      <c r="O76" s="93"/>
    </row>
    <row r="77" spans="2:15" x14ac:dyDescent="0.2">
      <c r="I77" s="28"/>
      <c r="K77" s="25"/>
      <c r="M77" s="28"/>
      <c r="O77" s="93"/>
    </row>
    <row r="78" spans="2:15" x14ac:dyDescent="0.2">
      <c r="B78" s="15" t="s">
        <v>132</v>
      </c>
      <c r="I78" s="28"/>
      <c r="K78" s="25"/>
      <c r="M78" s="28"/>
      <c r="O78" s="93"/>
    </row>
    <row r="79" spans="2:15" x14ac:dyDescent="0.2">
      <c r="B79" s="2" t="s">
        <v>133</v>
      </c>
      <c r="G79" s="2" t="s">
        <v>121</v>
      </c>
      <c r="I79" s="26">
        <v>4113.0458290156103</v>
      </c>
      <c r="K79" s="25" t="s">
        <v>134</v>
      </c>
      <c r="M79" s="82">
        <v>1324.95</v>
      </c>
      <c r="O79" s="93">
        <f>'Controles ACM'!$I$60</f>
        <v>0.12205047922855794</v>
      </c>
    </row>
    <row r="80" spans="2:15" x14ac:dyDescent="0.2">
      <c r="B80" s="2" t="s">
        <v>135</v>
      </c>
      <c r="G80" s="2" t="s">
        <v>121</v>
      </c>
      <c r="I80" s="29">
        <v>44.598587131339634</v>
      </c>
      <c r="K80" s="25" t="s">
        <v>134</v>
      </c>
      <c r="M80" s="82">
        <v>2406.4</v>
      </c>
      <c r="O80" s="93">
        <f>'Controles ACM'!$I$60</f>
        <v>0.12205047922855794</v>
      </c>
    </row>
    <row r="81" spans="2:15" x14ac:dyDescent="0.2">
      <c r="B81" s="2" t="s">
        <v>136</v>
      </c>
      <c r="G81" s="2" t="s">
        <v>121</v>
      </c>
      <c r="I81" s="29">
        <v>20.941860220880052</v>
      </c>
      <c r="K81" s="25" t="s">
        <v>134</v>
      </c>
      <c r="M81" s="82">
        <v>2346.7800000000002</v>
      </c>
      <c r="O81" s="93">
        <f>'Controles ACM'!$I$60</f>
        <v>0.12205047922855794</v>
      </c>
    </row>
    <row r="82" spans="2:15" x14ac:dyDescent="0.2">
      <c r="B82" s="2" t="s">
        <v>137</v>
      </c>
      <c r="G82" s="2" t="s">
        <v>121</v>
      </c>
      <c r="I82" s="27">
        <v>15.509832755873548</v>
      </c>
      <c r="K82" s="25" t="s">
        <v>134</v>
      </c>
      <c r="M82" s="82">
        <v>3048.86</v>
      </c>
      <c r="O82" s="93">
        <f>'Controles ACM'!$I$60</f>
        <v>0.12205047922855794</v>
      </c>
    </row>
    <row r="83" spans="2:15" x14ac:dyDescent="0.2">
      <c r="I83" s="28"/>
      <c r="K83" s="25"/>
      <c r="M83" s="28"/>
      <c r="O83" s="93"/>
    </row>
    <row r="84" spans="2:15" x14ac:dyDescent="0.2">
      <c r="B84" s="15" t="s">
        <v>138</v>
      </c>
      <c r="I84" s="28"/>
      <c r="K84" s="25"/>
      <c r="M84" s="28"/>
      <c r="O84" s="93"/>
    </row>
    <row r="85" spans="2:15" x14ac:dyDescent="0.2">
      <c r="B85" s="2" t="s">
        <v>133</v>
      </c>
      <c r="G85" s="2" t="s">
        <v>121</v>
      </c>
      <c r="I85" s="26">
        <v>0</v>
      </c>
      <c r="K85" s="25" t="s">
        <v>134</v>
      </c>
      <c r="M85" s="82"/>
      <c r="O85" s="93">
        <f>'Controles ACM'!$I$60</f>
        <v>0.12205047922855794</v>
      </c>
    </row>
    <row r="86" spans="2:15" x14ac:dyDescent="0.2">
      <c r="B86" s="2" t="s">
        <v>135</v>
      </c>
      <c r="G86" s="2" t="s">
        <v>121</v>
      </c>
      <c r="I86" s="29">
        <v>0</v>
      </c>
      <c r="K86" s="25" t="s">
        <v>134</v>
      </c>
      <c r="M86" s="82"/>
      <c r="O86" s="93">
        <f>'Controles ACM'!$I$60</f>
        <v>0.12205047922855794</v>
      </c>
    </row>
    <row r="87" spans="2:15" x14ac:dyDescent="0.2">
      <c r="B87" s="2" t="s">
        <v>136</v>
      </c>
      <c r="G87" s="2" t="s">
        <v>121</v>
      </c>
      <c r="I87" s="29">
        <v>0</v>
      </c>
      <c r="K87" s="25" t="s">
        <v>134</v>
      </c>
      <c r="M87" s="82"/>
      <c r="O87" s="93">
        <f>'Controles ACM'!$I$60</f>
        <v>0.12205047922855794</v>
      </c>
    </row>
    <row r="88" spans="2:15" x14ac:dyDescent="0.2">
      <c r="B88" s="2" t="s">
        <v>137</v>
      </c>
      <c r="G88" s="2" t="s">
        <v>121</v>
      </c>
      <c r="I88" s="27">
        <v>0</v>
      </c>
      <c r="K88" s="25" t="s">
        <v>134</v>
      </c>
      <c r="M88" s="82"/>
      <c r="O88" s="93">
        <f>'Controles ACM'!$I$60</f>
        <v>0.12205047922855794</v>
      </c>
    </row>
    <row r="89" spans="2:15" x14ac:dyDescent="0.2">
      <c r="I89" s="28"/>
      <c r="K89" s="25"/>
      <c r="M89" s="28"/>
      <c r="O89" s="93"/>
    </row>
    <row r="90" spans="2:15" x14ac:dyDescent="0.2">
      <c r="I90" s="28"/>
      <c r="K90" s="25"/>
      <c r="M90" s="28"/>
      <c r="O90" s="93"/>
    </row>
    <row r="91" spans="2:15" x14ac:dyDescent="0.2">
      <c r="B91" s="15" t="s">
        <v>149</v>
      </c>
      <c r="I91" s="28"/>
      <c r="K91" s="25"/>
      <c r="M91" s="28"/>
      <c r="O91" s="93"/>
    </row>
    <row r="92" spans="2:15" x14ac:dyDescent="0.2">
      <c r="I92" s="28"/>
      <c r="K92" s="25"/>
      <c r="M92" s="28"/>
      <c r="O92" s="93"/>
    </row>
    <row r="93" spans="2:15" x14ac:dyDescent="0.2">
      <c r="B93" s="15" t="s">
        <v>132</v>
      </c>
      <c r="I93" s="28"/>
      <c r="K93" s="25"/>
      <c r="M93" s="28"/>
      <c r="O93" s="93"/>
    </row>
    <row r="94" spans="2:15" x14ac:dyDescent="0.2">
      <c r="B94" s="2" t="s">
        <v>133</v>
      </c>
      <c r="G94" s="2" t="s">
        <v>121</v>
      </c>
      <c r="I94" s="26">
        <v>2058.7540425531915</v>
      </c>
      <c r="K94" s="25" t="s">
        <v>150</v>
      </c>
      <c r="M94" s="82">
        <v>48.04</v>
      </c>
      <c r="O94" s="93">
        <f>'Controles ACM'!$I$60</f>
        <v>0.12205047922855794</v>
      </c>
    </row>
    <row r="95" spans="2:15" x14ac:dyDescent="0.2">
      <c r="B95" s="2" t="s">
        <v>135</v>
      </c>
      <c r="G95" s="2" t="s">
        <v>121</v>
      </c>
      <c r="I95" s="29">
        <v>271.61288461538459</v>
      </c>
      <c r="K95" s="25" t="s">
        <v>150</v>
      </c>
      <c r="M95" s="82">
        <v>57.35</v>
      </c>
      <c r="O95" s="93">
        <f>'Controles ACM'!$I$60</f>
        <v>0.12205047922855794</v>
      </c>
    </row>
    <row r="96" spans="2:15" x14ac:dyDescent="0.2">
      <c r="B96" s="2" t="s">
        <v>136</v>
      </c>
      <c r="G96" s="2" t="s">
        <v>121</v>
      </c>
      <c r="I96" s="29">
        <v>136.21730769230768</v>
      </c>
      <c r="K96" s="25" t="s">
        <v>150</v>
      </c>
      <c r="M96" s="82">
        <v>57.35</v>
      </c>
      <c r="O96" s="93">
        <f>'Controles ACM'!$I$60</f>
        <v>0.12205047922855794</v>
      </c>
    </row>
    <row r="97" spans="2:15" x14ac:dyDescent="0.2">
      <c r="B97" s="2" t="s">
        <v>137</v>
      </c>
      <c r="G97" s="2" t="s">
        <v>121</v>
      </c>
      <c r="I97" s="27">
        <v>107.52857142857142</v>
      </c>
      <c r="K97" s="25" t="s">
        <v>150</v>
      </c>
      <c r="M97" s="82">
        <v>61.77</v>
      </c>
      <c r="O97" s="93">
        <f>'Controles ACM'!$I$60</f>
        <v>0.12205047922855794</v>
      </c>
    </row>
    <row r="98" spans="2:15" x14ac:dyDescent="0.2">
      <c r="I98" s="28"/>
      <c r="K98" s="25"/>
      <c r="M98" s="28"/>
      <c r="O98" s="93"/>
    </row>
    <row r="99" spans="2:15" x14ac:dyDescent="0.2">
      <c r="B99" s="15" t="s">
        <v>138</v>
      </c>
      <c r="I99" s="28"/>
      <c r="K99" s="25"/>
      <c r="M99" s="28"/>
      <c r="O99" s="93"/>
    </row>
    <row r="100" spans="2:15" x14ac:dyDescent="0.2">
      <c r="B100" s="2" t="s">
        <v>133</v>
      </c>
      <c r="G100" s="2" t="s">
        <v>121</v>
      </c>
      <c r="I100" s="26">
        <v>0</v>
      </c>
      <c r="K100" s="25" t="s">
        <v>150</v>
      </c>
      <c r="M100" s="82"/>
      <c r="O100" s="93">
        <f>'Controles ACM'!$I$60</f>
        <v>0.12205047922855794</v>
      </c>
    </row>
    <row r="101" spans="2:15" x14ac:dyDescent="0.2">
      <c r="B101" s="2" t="s">
        <v>135</v>
      </c>
      <c r="G101" s="2" t="s">
        <v>121</v>
      </c>
      <c r="I101" s="29">
        <v>0</v>
      </c>
      <c r="K101" s="25" t="s">
        <v>150</v>
      </c>
      <c r="M101" s="82"/>
      <c r="O101" s="93">
        <f>'Controles ACM'!$I$60</f>
        <v>0.12205047922855794</v>
      </c>
    </row>
    <row r="102" spans="2:15" x14ac:dyDescent="0.2">
      <c r="B102" s="2" t="s">
        <v>136</v>
      </c>
      <c r="G102" s="2" t="s">
        <v>121</v>
      </c>
      <c r="I102" s="29">
        <v>0</v>
      </c>
      <c r="K102" s="25" t="s">
        <v>150</v>
      </c>
      <c r="M102" s="82"/>
      <c r="O102" s="93">
        <f>'Controles ACM'!$I$60</f>
        <v>0.12205047922855794</v>
      </c>
    </row>
    <row r="103" spans="2:15" x14ac:dyDescent="0.2">
      <c r="B103" s="2" t="s">
        <v>137</v>
      </c>
      <c r="G103" s="2" t="s">
        <v>121</v>
      </c>
      <c r="I103" s="27">
        <v>0</v>
      </c>
      <c r="K103" s="25" t="s">
        <v>150</v>
      </c>
      <c r="M103" s="82"/>
      <c r="O103" s="93">
        <f>'Controles ACM'!$I$60</f>
        <v>0.12205047922855794</v>
      </c>
    </row>
    <row r="104" spans="2:15" x14ac:dyDescent="0.2">
      <c r="I104" s="28"/>
      <c r="K104" s="25"/>
      <c r="M104" s="28"/>
      <c r="O104" s="93"/>
    </row>
    <row r="105" spans="2:15" x14ac:dyDescent="0.2">
      <c r="I105" s="28"/>
      <c r="K105" s="25"/>
      <c r="M105" s="28"/>
      <c r="O105" s="93"/>
    </row>
    <row r="106" spans="2:15" x14ac:dyDescent="0.2">
      <c r="B106" s="15" t="s">
        <v>151</v>
      </c>
      <c r="I106" s="28"/>
      <c r="K106" s="25"/>
      <c r="M106" s="28"/>
      <c r="O106" s="93"/>
    </row>
    <row r="107" spans="2:15" x14ac:dyDescent="0.2">
      <c r="I107" s="28"/>
      <c r="K107" s="25"/>
      <c r="M107" s="28"/>
      <c r="O107" s="93"/>
    </row>
    <row r="108" spans="2:15" x14ac:dyDescent="0.2">
      <c r="B108" s="15" t="s">
        <v>140</v>
      </c>
      <c r="I108" s="28"/>
      <c r="K108" s="25"/>
      <c r="M108" s="28"/>
      <c r="O108" s="93"/>
    </row>
    <row r="109" spans="2:15" x14ac:dyDescent="0.2">
      <c r="B109" s="2" t="s">
        <v>141</v>
      </c>
      <c r="G109" s="2" t="s">
        <v>121</v>
      </c>
      <c r="I109" s="26">
        <v>20.656735917873227</v>
      </c>
      <c r="K109" s="25" t="s">
        <v>134</v>
      </c>
      <c r="M109" s="82">
        <v>9075.32</v>
      </c>
      <c r="O109" s="93">
        <f>'Controles ACM'!$I$60</f>
        <v>0.12205047922855794</v>
      </c>
    </row>
    <row r="110" spans="2:15" x14ac:dyDescent="0.2">
      <c r="B110" s="2" t="s">
        <v>142</v>
      </c>
      <c r="G110" s="2" t="s">
        <v>121</v>
      </c>
      <c r="I110" s="29">
        <v>2.2986339185637297</v>
      </c>
      <c r="K110" s="25" t="s">
        <v>134</v>
      </c>
      <c r="M110" s="82">
        <v>17729.18</v>
      </c>
      <c r="O110" s="93">
        <f>'Controles ACM'!$I$60</f>
        <v>0.12205047922855794</v>
      </c>
    </row>
    <row r="111" spans="2:15" x14ac:dyDescent="0.2">
      <c r="B111" s="2" t="s">
        <v>143</v>
      </c>
      <c r="G111" s="2" t="s">
        <v>121</v>
      </c>
      <c r="I111" s="27">
        <v>0</v>
      </c>
      <c r="K111" s="25" t="s">
        <v>134</v>
      </c>
      <c r="M111" s="82">
        <v>28428.42</v>
      </c>
      <c r="O111" s="93">
        <f>'Controles ACM'!$I$60</f>
        <v>0.12205047922855794</v>
      </c>
    </row>
    <row r="112" spans="2:15" x14ac:dyDescent="0.2">
      <c r="I112" s="28"/>
      <c r="K112" s="25"/>
      <c r="M112" s="48"/>
      <c r="O112" s="93"/>
    </row>
    <row r="113" spans="2:15" x14ac:dyDescent="0.2">
      <c r="B113" s="15" t="s">
        <v>144</v>
      </c>
      <c r="I113" s="28"/>
      <c r="K113" s="25"/>
      <c r="M113" s="95"/>
      <c r="O113" s="93"/>
    </row>
    <row r="114" spans="2:15" x14ac:dyDescent="0.2">
      <c r="B114" s="2" t="s">
        <v>141</v>
      </c>
      <c r="G114" s="2" t="s">
        <v>121</v>
      </c>
      <c r="I114" s="26">
        <v>1</v>
      </c>
      <c r="K114" s="25" t="s">
        <v>134</v>
      </c>
      <c r="M114" s="82">
        <v>9075.32</v>
      </c>
      <c r="O114" s="93">
        <f>'Controles ACM'!$I$60</f>
        <v>0.12205047922855794</v>
      </c>
    </row>
    <row r="115" spans="2:15" x14ac:dyDescent="0.2">
      <c r="B115" s="2" t="s">
        <v>142</v>
      </c>
      <c r="G115" s="2" t="s">
        <v>121</v>
      </c>
      <c r="I115" s="29">
        <v>0</v>
      </c>
      <c r="K115" s="25" t="s">
        <v>134</v>
      </c>
      <c r="M115" s="82">
        <v>17729.18</v>
      </c>
      <c r="O115" s="93">
        <f>'Controles ACM'!$I$60</f>
        <v>0.12205047922855794</v>
      </c>
    </row>
    <row r="116" spans="2:15" x14ac:dyDescent="0.2">
      <c r="B116" s="2" t="s">
        <v>143</v>
      </c>
      <c r="G116" s="2" t="s">
        <v>121</v>
      </c>
      <c r="I116" s="27">
        <v>0</v>
      </c>
      <c r="K116" s="25" t="s">
        <v>134</v>
      </c>
      <c r="M116" s="82">
        <v>28428.42</v>
      </c>
      <c r="O116" s="93">
        <f>'Controles ACM'!$I$60</f>
        <v>0.12205047922855794</v>
      </c>
    </row>
    <row r="117" spans="2:15" x14ac:dyDescent="0.2">
      <c r="I117" s="28"/>
      <c r="K117" s="25"/>
      <c r="M117" s="48"/>
      <c r="O117" s="93"/>
    </row>
    <row r="118" spans="2:15" x14ac:dyDescent="0.2">
      <c r="B118" s="15" t="s">
        <v>145</v>
      </c>
      <c r="I118" s="28"/>
      <c r="K118" s="25"/>
      <c r="M118" s="95"/>
      <c r="O118" s="93"/>
    </row>
    <row r="119" spans="2:15" x14ac:dyDescent="0.2">
      <c r="B119" s="2" t="s">
        <v>141</v>
      </c>
      <c r="G119" s="2" t="s">
        <v>121</v>
      </c>
      <c r="I119" s="26">
        <v>7.5762136638709823</v>
      </c>
      <c r="K119" s="25" t="s">
        <v>134</v>
      </c>
      <c r="M119" s="82">
        <v>25280.29</v>
      </c>
      <c r="O119" s="93">
        <f>'Controles ACM'!$I$60</f>
        <v>0.12205047922855794</v>
      </c>
    </row>
    <row r="120" spans="2:15" x14ac:dyDescent="0.2">
      <c r="B120" s="2" t="s">
        <v>142</v>
      </c>
      <c r="G120" s="2" t="s">
        <v>121</v>
      </c>
      <c r="I120" s="29">
        <v>1.7658505573248984</v>
      </c>
      <c r="K120" s="25" t="s">
        <v>134</v>
      </c>
      <c r="M120" s="82">
        <v>26700.639999999999</v>
      </c>
      <c r="O120" s="93">
        <f>'Controles ACM'!$I$60</f>
        <v>0.12205047922855794</v>
      </c>
    </row>
    <row r="121" spans="2:15" x14ac:dyDescent="0.2">
      <c r="B121" s="2" t="s">
        <v>146</v>
      </c>
      <c r="G121" s="2" t="s">
        <v>121</v>
      </c>
      <c r="I121" s="27">
        <v>4.2954293402506671</v>
      </c>
      <c r="K121" s="25" t="s">
        <v>134</v>
      </c>
      <c r="M121" s="82">
        <v>28428.42</v>
      </c>
      <c r="O121" s="93">
        <f>'Controles ACM'!$I$60</f>
        <v>0.12205047922855794</v>
      </c>
    </row>
    <row r="122" spans="2:15" x14ac:dyDescent="0.2">
      <c r="I122" s="28"/>
      <c r="K122" s="25"/>
      <c r="M122" s="48"/>
      <c r="O122" s="93"/>
    </row>
    <row r="123" spans="2:15" x14ac:dyDescent="0.2">
      <c r="B123" s="15" t="s">
        <v>147</v>
      </c>
      <c r="I123" s="28"/>
      <c r="K123" s="25"/>
      <c r="M123" s="95"/>
      <c r="O123" s="93"/>
    </row>
    <row r="124" spans="2:15" x14ac:dyDescent="0.2">
      <c r="B124" s="2" t="s">
        <v>141</v>
      </c>
      <c r="G124" s="2" t="s">
        <v>121</v>
      </c>
      <c r="I124" s="26">
        <v>0</v>
      </c>
      <c r="K124" s="25" t="s">
        <v>134</v>
      </c>
      <c r="M124" s="82">
        <v>25280.29</v>
      </c>
      <c r="O124" s="93">
        <f>'Controles ACM'!$I$60</f>
        <v>0.12205047922855794</v>
      </c>
    </row>
    <row r="125" spans="2:15" x14ac:dyDescent="0.2">
      <c r="B125" s="2" t="s">
        <v>142</v>
      </c>
      <c r="G125" s="2" t="s">
        <v>121</v>
      </c>
      <c r="I125" s="29">
        <v>0</v>
      </c>
      <c r="K125" s="25" t="s">
        <v>134</v>
      </c>
      <c r="M125" s="82">
        <v>26700.639999999999</v>
      </c>
      <c r="O125" s="93">
        <f>'Controles ACM'!$I$60</f>
        <v>0.12205047922855794</v>
      </c>
    </row>
    <row r="126" spans="2:15" x14ac:dyDescent="0.2">
      <c r="B126" s="2" t="s">
        <v>146</v>
      </c>
      <c r="G126" s="2" t="s">
        <v>121</v>
      </c>
      <c r="I126" s="27">
        <v>0</v>
      </c>
      <c r="K126" s="25" t="s">
        <v>134</v>
      </c>
      <c r="M126" s="82">
        <v>28428.42</v>
      </c>
      <c r="O126" s="93">
        <f>'Controles ACM'!$I$60</f>
        <v>0.12205047922855794</v>
      </c>
    </row>
    <row r="127" spans="2:15" x14ac:dyDescent="0.2">
      <c r="I127" s="28"/>
      <c r="K127" s="25"/>
      <c r="M127" s="28"/>
      <c r="O127" s="93"/>
    </row>
    <row r="128" spans="2:15" x14ac:dyDescent="0.2">
      <c r="I128" s="28"/>
      <c r="K128" s="25"/>
      <c r="M128" s="28"/>
      <c r="O128" s="93"/>
    </row>
    <row r="129" spans="2:15" x14ac:dyDescent="0.2">
      <c r="B129" s="15" t="s">
        <v>152</v>
      </c>
      <c r="I129" s="28"/>
      <c r="K129" s="25"/>
      <c r="M129" s="28"/>
      <c r="O129" s="93"/>
    </row>
    <row r="130" spans="2:15" x14ac:dyDescent="0.2">
      <c r="I130" s="28"/>
      <c r="K130" s="25"/>
      <c r="M130" s="28"/>
      <c r="O130" s="93"/>
    </row>
    <row r="131" spans="2:15" x14ac:dyDescent="0.2">
      <c r="B131" s="15" t="s">
        <v>140</v>
      </c>
      <c r="I131" s="28"/>
      <c r="K131" s="25"/>
      <c r="M131" s="28"/>
      <c r="O131" s="93"/>
    </row>
    <row r="132" spans="2:15" x14ac:dyDescent="0.2">
      <c r="B132" s="2" t="s">
        <v>141</v>
      </c>
      <c r="G132" s="2" t="s">
        <v>121</v>
      </c>
      <c r="I132" s="26">
        <v>242.25379560389754</v>
      </c>
      <c r="K132" s="25" t="s">
        <v>134</v>
      </c>
      <c r="M132" s="82">
        <v>116.39</v>
      </c>
      <c r="O132" s="93">
        <f>'Controles ACM'!$I$60</f>
        <v>0.12205047922855794</v>
      </c>
    </row>
    <row r="133" spans="2:15" x14ac:dyDescent="0.2">
      <c r="B133" s="2" t="s">
        <v>142</v>
      </c>
      <c r="G133" s="2" t="s">
        <v>121</v>
      </c>
      <c r="I133" s="29">
        <v>108.36803364879074</v>
      </c>
      <c r="K133" s="25" t="s">
        <v>134</v>
      </c>
      <c r="M133" s="82">
        <v>123.27</v>
      </c>
      <c r="O133" s="93">
        <f>'Controles ACM'!$I$60</f>
        <v>0.12205047922855794</v>
      </c>
    </row>
    <row r="134" spans="2:15" x14ac:dyDescent="0.2">
      <c r="B134" s="2" t="s">
        <v>143</v>
      </c>
      <c r="G134" s="2" t="s">
        <v>121</v>
      </c>
      <c r="I134" s="27">
        <v>0</v>
      </c>
      <c r="K134" s="25" t="s">
        <v>134</v>
      </c>
      <c r="M134" s="82">
        <v>123.99</v>
      </c>
      <c r="O134" s="93">
        <f>'Controles ACM'!$I$60</f>
        <v>0.12205047922855794</v>
      </c>
    </row>
    <row r="135" spans="2:15" x14ac:dyDescent="0.2">
      <c r="I135" s="28"/>
      <c r="K135" s="25"/>
      <c r="M135" s="48"/>
      <c r="O135" s="93"/>
    </row>
    <row r="136" spans="2:15" x14ac:dyDescent="0.2">
      <c r="B136" s="15" t="s">
        <v>144</v>
      </c>
      <c r="I136" s="28"/>
      <c r="K136" s="25"/>
      <c r="M136" s="95"/>
      <c r="O136" s="93"/>
    </row>
    <row r="137" spans="2:15" x14ac:dyDescent="0.2">
      <c r="B137" s="2" t="s">
        <v>141</v>
      </c>
      <c r="G137" s="2" t="s">
        <v>121</v>
      </c>
      <c r="I137" s="26">
        <v>0</v>
      </c>
      <c r="K137" s="25" t="s">
        <v>134</v>
      </c>
      <c r="M137" s="82">
        <v>116.39</v>
      </c>
      <c r="O137" s="93">
        <f>'Controles ACM'!$I$60</f>
        <v>0.12205047922855794</v>
      </c>
    </row>
    <row r="138" spans="2:15" x14ac:dyDescent="0.2">
      <c r="B138" s="2" t="s">
        <v>142</v>
      </c>
      <c r="G138" s="2" t="s">
        <v>121</v>
      </c>
      <c r="I138" s="29">
        <v>0</v>
      </c>
      <c r="K138" s="25" t="s">
        <v>134</v>
      </c>
      <c r="M138" s="82">
        <v>123.27</v>
      </c>
      <c r="O138" s="93">
        <f>'Controles ACM'!$I$60</f>
        <v>0.12205047922855794</v>
      </c>
    </row>
    <row r="139" spans="2:15" x14ac:dyDescent="0.2">
      <c r="B139" s="2" t="s">
        <v>143</v>
      </c>
      <c r="G139" s="2" t="s">
        <v>121</v>
      </c>
      <c r="I139" s="27">
        <v>0</v>
      </c>
      <c r="K139" s="25" t="s">
        <v>134</v>
      </c>
      <c r="M139" s="82">
        <v>123.99</v>
      </c>
      <c r="O139" s="93">
        <f>'Controles ACM'!$I$60</f>
        <v>0.12205047922855794</v>
      </c>
    </row>
    <row r="140" spans="2:15" x14ac:dyDescent="0.2">
      <c r="I140" s="28"/>
      <c r="K140" s="25"/>
      <c r="M140" s="48"/>
      <c r="O140" s="93"/>
    </row>
    <row r="141" spans="2:15" x14ac:dyDescent="0.2">
      <c r="B141" s="15" t="s">
        <v>145</v>
      </c>
      <c r="I141" s="28"/>
      <c r="K141" s="25"/>
      <c r="M141" s="95"/>
      <c r="O141" s="93"/>
    </row>
    <row r="142" spans="2:15" x14ac:dyDescent="0.2">
      <c r="B142" s="2" t="s">
        <v>141</v>
      </c>
      <c r="G142" s="2" t="s">
        <v>121</v>
      </c>
      <c r="I142" s="26">
        <v>421.99248049628721</v>
      </c>
      <c r="K142" s="25" t="s">
        <v>134</v>
      </c>
      <c r="M142" s="82">
        <v>121.46</v>
      </c>
      <c r="O142" s="93">
        <f>'Controles ACM'!$I$60</f>
        <v>0.12205047922855794</v>
      </c>
    </row>
    <row r="143" spans="2:15" x14ac:dyDescent="0.2">
      <c r="B143" s="2" t="s">
        <v>142</v>
      </c>
      <c r="G143" s="2" t="s">
        <v>121</v>
      </c>
      <c r="I143" s="29">
        <v>280.1482282169377</v>
      </c>
      <c r="K143" s="25" t="s">
        <v>134</v>
      </c>
      <c r="M143" s="82">
        <v>123.37</v>
      </c>
      <c r="O143" s="93">
        <f>'Controles ACM'!$I$60</f>
        <v>0.12205047922855794</v>
      </c>
    </row>
    <row r="144" spans="2:15" x14ac:dyDescent="0.2">
      <c r="B144" s="2" t="s">
        <v>146</v>
      </c>
      <c r="G144" s="2" t="s">
        <v>121</v>
      </c>
      <c r="I144" s="27">
        <v>537</v>
      </c>
      <c r="K144" s="25" t="s">
        <v>134</v>
      </c>
      <c r="M144" s="82">
        <v>123.99</v>
      </c>
      <c r="O144" s="93">
        <f>'Controles ACM'!$I$60</f>
        <v>0.12205047922855794</v>
      </c>
    </row>
    <row r="145" spans="2:15" x14ac:dyDescent="0.2">
      <c r="I145" s="28"/>
      <c r="K145" s="25"/>
      <c r="M145" s="48"/>
      <c r="O145" s="93"/>
    </row>
    <row r="146" spans="2:15" x14ac:dyDescent="0.2">
      <c r="B146" s="15" t="s">
        <v>147</v>
      </c>
      <c r="I146" s="28"/>
      <c r="K146" s="25"/>
      <c r="M146" s="95"/>
      <c r="O146" s="93"/>
    </row>
    <row r="147" spans="2:15" x14ac:dyDescent="0.2">
      <c r="B147" s="2" t="s">
        <v>141</v>
      </c>
      <c r="G147" s="2" t="s">
        <v>121</v>
      </c>
      <c r="I147" s="26">
        <v>0</v>
      </c>
      <c r="K147" s="25" t="s">
        <v>134</v>
      </c>
      <c r="M147" s="82">
        <v>121.46</v>
      </c>
      <c r="O147" s="93">
        <f>'Controles ACM'!$I$60</f>
        <v>0.12205047922855794</v>
      </c>
    </row>
    <row r="148" spans="2:15" x14ac:dyDescent="0.2">
      <c r="B148" s="2" t="s">
        <v>142</v>
      </c>
      <c r="G148" s="2" t="s">
        <v>121</v>
      </c>
      <c r="I148" s="29">
        <v>0</v>
      </c>
      <c r="K148" s="25" t="s">
        <v>134</v>
      </c>
      <c r="M148" s="82">
        <v>123.37</v>
      </c>
      <c r="O148" s="93">
        <f>'Controles ACM'!$I$60</f>
        <v>0.12205047922855794</v>
      </c>
    </row>
    <row r="149" spans="2:15" x14ac:dyDescent="0.2">
      <c r="B149" s="2" t="s">
        <v>146</v>
      </c>
      <c r="G149" s="2" t="s">
        <v>121</v>
      </c>
      <c r="I149" s="27">
        <v>0</v>
      </c>
      <c r="K149" s="25" t="s">
        <v>134</v>
      </c>
      <c r="M149" s="82">
        <v>123.99</v>
      </c>
      <c r="O149" s="93">
        <f>'Controles ACM'!$I$60</f>
        <v>0.12205047922855794</v>
      </c>
    </row>
    <row r="150" spans="2:15" x14ac:dyDescent="0.2">
      <c r="I150" s="28"/>
      <c r="K150" s="25"/>
      <c r="O150" s="48"/>
    </row>
    <row r="151" spans="2:15" x14ac:dyDescent="0.2">
      <c r="I151" s="28"/>
      <c r="K151" s="25"/>
      <c r="O151" s="48"/>
    </row>
    <row r="152" spans="2:15" x14ac:dyDescent="0.2">
      <c r="I152" s="28"/>
      <c r="K152" s="25"/>
      <c r="O152" s="48"/>
    </row>
    <row r="153" spans="2:15" x14ac:dyDescent="0.2">
      <c r="I153" s="28"/>
      <c r="K153" s="25"/>
      <c r="O153" s="48"/>
    </row>
    <row r="154" spans="2:15" x14ac:dyDescent="0.2">
      <c r="I154" s="28"/>
      <c r="K154" s="25"/>
      <c r="O154" s="48"/>
    </row>
    <row r="155" spans="2:15" x14ac:dyDescent="0.2">
      <c r="I155" s="28"/>
      <c r="K155" s="25"/>
      <c r="O155" s="48"/>
    </row>
    <row r="156" spans="2:15" x14ac:dyDescent="0.2">
      <c r="I156" s="28"/>
      <c r="K156" s="25"/>
      <c r="O156" s="48"/>
    </row>
    <row r="178" spans="9:9" x14ac:dyDescent="0.2">
      <c r="I178" s="49"/>
    </row>
  </sheetData>
  <conditionalFormatting sqref="D8:D9">
    <cfRule type="containsText" dxfId="10" priority="1" operator="containsText" text="niet">
      <formula>NOT(ISERROR(SEARCH("niet",D8)))</formula>
    </cfRule>
    <cfRule type="endsWith" dxfId="9" priority="2" operator="endsWith" text="Voldoet">
      <formula>RIGHT(D8,LEN("Voldoet"))="Voldoet"</formula>
    </cfRule>
  </conditionalFormatting>
  <pageMargins left="0.7" right="0.7" top="0.75" bottom="0.75" header="0.3" footer="0.3"/>
  <pageSetup paperSize="9" orientation="portrait"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CC"/>
  </sheetPr>
  <dimension ref="B2:X60"/>
  <sheetViews>
    <sheetView showGridLines="0" zoomScale="85" zoomScaleNormal="85" workbookViewId="0">
      <pane xSplit="5" ySplit="8" topLeftCell="F9" activePane="bottomRight" state="frozen"/>
      <selection pane="topRight" activeCell="Q51" sqref="Q51"/>
      <selection pane="bottomLeft" activeCell="Q51" sqref="Q51"/>
      <selection pane="bottomRight" activeCell="F9" sqref="F9"/>
    </sheetView>
  </sheetViews>
  <sheetFormatPr defaultColWidth="9.140625" defaultRowHeight="12.75" x14ac:dyDescent="0.2"/>
  <cols>
    <col min="1" max="1" width="4" style="2" customWidth="1"/>
    <col min="2" max="2" width="60.5703125" style="2" customWidth="1"/>
    <col min="3" max="5" width="4.5703125" style="2" customWidth="1"/>
    <col min="6" max="6" width="2.7109375" style="2" customWidth="1"/>
    <col min="7" max="7" width="13.28515625" style="2" bestFit="1" customWidth="1"/>
    <col min="8" max="8" width="2.7109375" style="2" customWidth="1"/>
    <col min="9" max="9" width="31.28515625" style="2" bestFit="1" customWidth="1"/>
    <col min="10" max="10" width="2.7109375" style="2" customWidth="1"/>
    <col min="11" max="11" width="15.42578125" style="2" bestFit="1" customWidth="1"/>
    <col min="12" max="12" width="2.7109375" style="2" customWidth="1"/>
    <col min="13" max="13" width="15.28515625" style="2" bestFit="1" customWidth="1"/>
    <col min="14" max="14" width="2.7109375" style="2" customWidth="1"/>
    <col min="15" max="15" width="12.5703125" style="2" customWidth="1"/>
    <col min="16" max="16" width="2.7109375" style="2" customWidth="1"/>
    <col min="17" max="17" width="12.5703125" style="2" customWidth="1"/>
    <col min="18" max="18" width="2.7109375" style="2" customWidth="1"/>
    <col min="19" max="19" width="17.140625" style="2" customWidth="1"/>
    <col min="20" max="20" width="2.7109375" style="2" customWidth="1"/>
    <col min="21" max="21" width="13.7109375" style="2" customWidth="1"/>
    <col min="22" max="22" width="2.7109375" style="2" customWidth="1"/>
    <col min="23" max="37" width="13.7109375" style="2" customWidth="1"/>
    <col min="38" max="16384" width="9.140625" style="2"/>
  </cols>
  <sheetData>
    <row r="2" spans="2:19" s="12" customFormat="1" ht="18" x14ac:dyDescent="0.2">
      <c r="B2" s="12" t="s">
        <v>98</v>
      </c>
    </row>
    <row r="4" spans="2:19" x14ac:dyDescent="0.2">
      <c r="B4" s="15" t="s">
        <v>99</v>
      </c>
      <c r="C4" s="1"/>
      <c r="D4" s="1"/>
    </row>
    <row r="5" spans="2:19" x14ac:dyDescent="0.2">
      <c r="B5" s="2" t="s">
        <v>153</v>
      </c>
      <c r="C5" s="98"/>
      <c r="D5" s="98"/>
      <c r="G5" s="13"/>
      <c r="K5" s="13"/>
    </row>
    <row r="7" spans="2:19" s="5" customFormat="1" x14ac:dyDescent="0.2">
      <c r="B7" s="5" t="s">
        <v>154</v>
      </c>
      <c r="G7" s="5" t="s">
        <v>114</v>
      </c>
      <c r="I7" s="5" t="s">
        <v>155</v>
      </c>
      <c r="K7" s="5" t="s">
        <v>156</v>
      </c>
      <c r="M7" s="5" t="s">
        <v>157</v>
      </c>
      <c r="S7" s="5" t="s">
        <v>158</v>
      </c>
    </row>
    <row r="9" spans="2:19" x14ac:dyDescent="0.2">
      <c r="Q9" s="31"/>
    </row>
    <row r="10" spans="2:19" s="5" customFormat="1" x14ac:dyDescent="0.2">
      <c r="B10" s="5" t="s">
        <v>159</v>
      </c>
    </row>
    <row r="11" spans="2:19" x14ac:dyDescent="0.2">
      <c r="B11" s="15"/>
    </row>
    <row r="12" spans="2:19" x14ac:dyDescent="0.2">
      <c r="B12" s="15" t="s">
        <v>160</v>
      </c>
      <c r="D12" s="33"/>
      <c r="G12" s="32" t="s">
        <v>161</v>
      </c>
      <c r="I12" s="34">
        <v>327928124.93657398</v>
      </c>
      <c r="K12" s="32"/>
      <c r="M12" s="2" t="s">
        <v>162</v>
      </c>
    </row>
    <row r="13" spans="2:19" x14ac:dyDescent="0.2">
      <c r="D13" s="35"/>
      <c r="G13" s="35"/>
      <c r="I13" s="35"/>
      <c r="K13" s="35"/>
    </row>
    <row r="14" spans="2:19" x14ac:dyDescent="0.2">
      <c r="B14" s="2" t="s">
        <v>163</v>
      </c>
      <c r="D14" s="36"/>
      <c r="G14" s="35" t="s">
        <v>161</v>
      </c>
      <c r="I14" s="30">
        <f>SUMPRODUCT(Tarievenvoorstel!I20:I21,Tarievenvoorstel!M20:M21)</f>
        <v>213379254.07941604</v>
      </c>
      <c r="K14" s="35"/>
    </row>
    <row r="15" spans="2:19" x14ac:dyDescent="0.2">
      <c r="B15" s="2" t="s">
        <v>164</v>
      </c>
      <c r="D15" s="36"/>
      <c r="G15" s="35" t="s">
        <v>161</v>
      </c>
      <c r="I15" s="30">
        <f>SUMPRODUCT(Tarievenvoorstel!I24:I25,Tarievenvoorstel!M24:M25)</f>
        <v>15084460.712420052</v>
      </c>
      <c r="K15" s="35"/>
    </row>
    <row r="16" spans="2:19" x14ac:dyDescent="0.2">
      <c r="B16" s="2" t="s">
        <v>165</v>
      </c>
      <c r="D16" s="36"/>
      <c r="G16" s="35" t="s">
        <v>161</v>
      </c>
      <c r="I16" s="30">
        <f>SUMPRODUCT(Tarievenvoorstel!I28:I31,Tarievenvoorstel!M28:M31)</f>
        <v>17612049.923473842</v>
      </c>
      <c r="K16" s="35"/>
    </row>
    <row r="17" spans="2:13" x14ac:dyDescent="0.2">
      <c r="B17" s="15" t="s">
        <v>166</v>
      </c>
      <c r="D17" s="36"/>
      <c r="G17" s="35" t="s">
        <v>161</v>
      </c>
      <c r="I17" s="45">
        <f>SUM(I14:I16)</f>
        <v>246075764.71530992</v>
      </c>
      <c r="K17" s="35"/>
    </row>
    <row r="18" spans="2:13" x14ac:dyDescent="0.2">
      <c r="D18" s="32"/>
      <c r="G18" s="35"/>
      <c r="I18" s="37"/>
      <c r="K18" s="35"/>
    </row>
    <row r="19" spans="2:13" x14ac:dyDescent="0.2">
      <c r="B19" s="2" t="s">
        <v>167</v>
      </c>
      <c r="D19" s="36"/>
      <c r="G19" s="35" t="s">
        <v>161</v>
      </c>
      <c r="I19" s="30">
        <f>SUMPRODUCT(Tarievenvoorstel!I41:I44,Tarievenvoorstel!M41:M44)+SUMPRODUCT(Tarievenvoorstel!I47:I50,Tarievenvoorstel!M47:M50)+SUMPRODUCT(Tarievenvoorstel!I79:I82,Tarievenvoorstel!M79:M82)+SUMPRODUCT(Tarievenvoorstel!I85:I88,Tarievenvoorstel!M85:M88)+SUMPRODUCT(Tarievenvoorstel!I94:I97,Tarievenvoorstel!M94:M97)+SUMPRODUCT(Tarievenvoorstel!I100:I103,Tarievenvoorstel!M100:M103)</f>
        <v>76642860.842332602</v>
      </c>
      <c r="K19" s="35"/>
    </row>
    <row r="20" spans="2:13" x14ac:dyDescent="0.2">
      <c r="B20" s="2" t="s">
        <v>168</v>
      </c>
      <c r="D20" s="36"/>
      <c r="G20" s="35" t="s">
        <v>161</v>
      </c>
      <c r="I20" s="30">
        <f>SUMPRODUCT(Tarievenvoorstel!I56:I58,Tarievenvoorstel!M56:M58)+SUMPRODUCT(Tarievenvoorstel!I61:I63,Tarievenvoorstel!M61:M63)+SUMPRODUCT(Tarievenvoorstel!I66:I68,Tarievenvoorstel!M66:M68)+SUMPRODUCT(Tarievenvoorstel!I71:I73,Tarievenvoorstel!M71:M73)+SUMPRODUCT(Tarievenvoorstel!I109:I111,Tarievenvoorstel!M109:M111)+SUMPRODUCT(Tarievenvoorstel!I114:I116,Tarievenvoorstel!M114:M116)+SUMPRODUCT(Tarievenvoorstel!I119:I121,Tarievenvoorstel!M119:M121)+SUMPRODUCT(Tarievenvoorstel!I124:I126,Tarievenvoorstel!M124:M126)+SUMPRODUCT(Tarievenvoorstel!I132:I134,Tarievenvoorstel!M132:M134)+SUMPRODUCT(Tarievenvoorstel!I137:I139,Tarievenvoorstel!M137:M139)+SUMPRODUCT(Tarievenvoorstel!I142:I144,Tarievenvoorstel!M142:M144)+SUMPRODUCT(Tarievenvoorstel!I147:I149,Tarievenvoorstel!M147:M149)</f>
        <v>5209499.3787625004</v>
      </c>
      <c r="K20" s="35"/>
    </row>
    <row r="21" spans="2:13" x14ac:dyDescent="0.2">
      <c r="B21" s="15" t="s">
        <v>169</v>
      </c>
      <c r="D21" s="36"/>
      <c r="G21" s="35" t="s">
        <v>161</v>
      </c>
      <c r="I21" s="45">
        <f>SUM(I19:I20)</f>
        <v>81852360.2210951</v>
      </c>
      <c r="K21" s="35"/>
    </row>
    <row r="22" spans="2:13" x14ac:dyDescent="0.2">
      <c r="D22" s="32"/>
      <c r="G22" s="35"/>
      <c r="I22" s="37"/>
      <c r="K22" s="35"/>
    </row>
    <row r="23" spans="2:13" x14ac:dyDescent="0.2">
      <c r="B23" s="15" t="s">
        <v>170</v>
      </c>
      <c r="D23" s="36"/>
      <c r="G23" s="32" t="s">
        <v>161</v>
      </c>
      <c r="I23" s="30">
        <f>SUM(I14:I16,I19:I20)</f>
        <v>327928124.936405</v>
      </c>
      <c r="K23" s="32"/>
    </row>
    <row r="24" spans="2:13" x14ac:dyDescent="0.2">
      <c r="B24" s="15"/>
      <c r="D24" s="36"/>
      <c r="G24" s="32"/>
      <c r="I24" s="76"/>
      <c r="K24" s="32"/>
    </row>
    <row r="25" spans="2:13" x14ac:dyDescent="0.2">
      <c r="B25" s="15" t="s">
        <v>109</v>
      </c>
      <c r="D25" s="36"/>
      <c r="G25" s="32"/>
      <c r="I25" s="30">
        <f>I12-I23</f>
        <v>1.6897916793823242E-4</v>
      </c>
      <c r="K25" s="32"/>
    </row>
    <row r="26" spans="2:13" x14ac:dyDescent="0.2">
      <c r="D26" s="36"/>
      <c r="G26" s="32"/>
      <c r="I26" s="38"/>
      <c r="K26" s="32"/>
    </row>
    <row r="27" spans="2:13" x14ac:dyDescent="0.2">
      <c r="B27" s="15" t="s">
        <v>106</v>
      </c>
      <c r="C27" s="39"/>
      <c r="D27" s="39"/>
      <c r="I27" s="17" t="str">
        <f>IF(I23&gt;I12, "TARIEVENVOORSTEL VOLDOET NIET", "TARIEVENVOORSTEL VOLDOET")</f>
        <v>TARIEVENVOORSTEL VOLDOET</v>
      </c>
    </row>
    <row r="29" spans="2:13" s="5" customFormat="1" x14ac:dyDescent="0.2">
      <c r="B29" s="5" t="s">
        <v>171</v>
      </c>
    </row>
    <row r="31" spans="2:13" x14ac:dyDescent="0.2">
      <c r="B31" s="2" t="s">
        <v>172</v>
      </c>
      <c r="G31" s="2" t="s">
        <v>121</v>
      </c>
      <c r="I31" s="34">
        <v>11852065.355462976</v>
      </c>
      <c r="M31" s="2" t="s">
        <v>173</v>
      </c>
    </row>
    <row r="33" spans="2:24" x14ac:dyDescent="0.2">
      <c r="B33" s="2" t="s">
        <v>174</v>
      </c>
      <c r="G33" s="2" t="s">
        <v>121</v>
      </c>
      <c r="I33" s="45">
        <f>SUM(Tarievenvoorstel!I20:I21,Tarievenvoorstel!I24:I25,Tarievenvoorstel!I28:I31,Tarievenvoorstel!I41:I44,Tarievenvoorstel!I47:I50,Tarievenvoorstel!I56:I58,Tarievenvoorstel!I61:I63,Tarievenvoorstel!I66:I68,Tarievenvoorstel!I71:I73,Tarievenvoorstel!I79:I82,Tarievenvoorstel!I85:I88,Tarievenvoorstel!I94:I97,Tarievenvoorstel!I100:I103,Tarievenvoorstel!I109:I111,Tarievenvoorstel!I114:I116,Tarievenvoorstel!I119:I121,Tarievenvoorstel!I124:I126,Tarievenvoorstel!I132:I134,Tarievenvoorstel!I137:I139,Tarievenvoorstel!I142:I144,Tarievenvoorstel!I147:I149)</f>
        <v>11852065.355462976</v>
      </c>
    </row>
    <row r="35" spans="2:24" x14ac:dyDescent="0.2">
      <c r="B35" s="2" t="s">
        <v>101</v>
      </c>
      <c r="I35" s="17" t="str">
        <f>IF(I31=I33, "REKENVOLUME VOLDOET", "REKENVOLUME VOLDOET NIET")</f>
        <v>REKENVOLUME VOLDOET</v>
      </c>
    </row>
    <row r="37" spans="2:24" s="5" customFormat="1" x14ac:dyDescent="0.2">
      <c r="B37" s="5" t="s">
        <v>175</v>
      </c>
    </row>
    <row r="39" spans="2:24" x14ac:dyDescent="0.2">
      <c r="B39" s="2" t="s">
        <v>176</v>
      </c>
      <c r="G39" s="35" t="s">
        <v>177</v>
      </c>
      <c r="H39" s="36"/>
      <c r="I39" s="40">
        <f>233992554.22544+22273086.4442565</f>
        <v>256265640.66969651</v>
      </c>
      <c r="J39" s="25"/>
      <c r="K39" s="35"/>
      <c r="L39" s="36"/>
      <c r="M39" s="2" t="s">
        <v>178</v>
      </c>
      <c r="X39" s="2" t="s">
        <v>179</v>
      </c>
    </row>
    <row r="40" spans="2:24" x14ac:dyDescent="0.2">
      <c r="B40" s="2" t="s">
        <v>180</v>
      </c>
      <c r="F40" s="2" t="s">
        <v>181</v>
      </c>
      <c r="G40" s="35" t="s">
        <v>177</v>
      </c>
      <c r="H40" s="36"/>
      <c r="I40" s="41">
        <f>34604444.0448986+3460397.42635409</f>
        <v>38064841.471252687</v>
      </c>
      <c r="J40" s="25"/>
      <c r="K40" s="35"/>
      <c r="L40" s="36"/>
      <c r="M40" s="2" t="s">
        <v>178</v>
      </c>
    </row>
    <row r="41" spans="2:24" x14ac:dyDescent="0.2">
      <c r="B41" s="2" t="s">
        <v>182</v>
      </c>
      <c r="G41" s="35" t="s">
        <v>177</v>
      </c>
      <c r="H41" s="36"/>
      <c r="I41" s="30">
        <f>I39-I40</f>
        <v>218200799.19844383</v>
      </c>
      <c r="J41" s="32"/>
      <c r="K41" s="35"/>
      <c r="L41" s="36"/>
    </row>
    <row r="42" spans="2:24" x14ac:dyDescent="0.2">
      <c r="G42" s="35"/>
      <c r="H42" s="36"/>
      <c r="I42" s="38"/>
      <c r="J42" s="32"/>
      <c r="K42" s="35"/>
      <c r="L42" s="36"/>
    </row>
    <row r="43" spans="2:24" x14ac:dyDescent="0.2">
      <c r="B43" s="2" t="s">
        <v>183</v>
      </c>
      <c r="G43" s="35" t="s">
        <v>161</v>
      </c>
      <c r="H43" s="36"/>
      <c r="I43" s="44">
        <v>246009720.08494878</v>
      </c>
      <c r="J43" s="25"/>
      <c r="K43" s="35"/>
      <c r="L43" s="36"/>
      <c r="M43" s="2" t="s">
        <v>184</v>
      </c>
    </row>
    <row r="44" spans="2:24" x14ac:dyDescent="0.2">
      <c r="B44" s="2" t="s">
        <v>185</v>
      </c>
      <c r="G44" s="35" t="s">
        <v>161</v>
      </c>
      <c r="H44" s="36"/>
      <c r="I44" s="75">
        <f>I40</f>
        <v>38064841.471252687</v>
      </c>
      <c r="J44" s="25"/>
      <c r="K44" s="35"/>
      <c r="L44" s="36"/>
    </row>
    <row r="45" spans="2:24" x14ac:dyDescent="0.2">
      <c r="B45" s="2" t="s">
        <v>186</v>
      </c>
      <c r="G45" s="35" t="s">
        <v>161</v>
      </c>
      <c r="H45" s="36"/>
      <c r="I45" s="30">
        <f>I43-I44</f>
        <v>207944878.6136961</v>
      </c>
      <c r="J45" s="25"/>
      <c r="K45" s="35"/>
      <c r="L45" s="36"/>
    </row>
    <row r="46" spans="2:24" x14ac:dyDescent="0.2">
      <c r="G46" s="35"/>
      <c r="H46" s="36"/>
      <c r="I46" s="38"/>
      <c r="J46" s="25"/>
      <c r="K46" s="35"/>
      <c r="L46" s="36"/>
    </row>
    <row r="47" spans="2:24" x14ac:dyDescent="0.2">
      <c r="B47" s="15" t="s">
        <v>187</v>
      </c>
      <c r="G47" s="35"/>
      <c r="H47" s="36"/>
      <c r="I47" s="42">
        <v>0</v>
      </c>
      <c r="J47" s="25"/>
      <c r="K47" s="35" t="s">
        <v>188</v>
      </c>
      <c r="L47" s="36"/>
    </row>
    <row r="48" spans="2:24" x14ac:dyDescent="0.2">
      <c r="B48" s="15" t="s">
        <v>189</v>
      </c>
      <c r="G48" s="35" t="s">
        <v>190</v>
      </c>
      <c r="H48" s="35"/>
      <c r="I48" s="91">
        <f>((I45/ I41) - 1)*100%</f>
        <v>-4.700221366018198E-2</v>
      </c>
      <c r="J48" s="35"/>
      <c r="K48" s="35" t="s">
        <v>191</v>
      </c>
      <c r="L48" s="35"/>
    </row>
    <row r="49" spans="2:13" x14ac:dyDescent="0.2">
      <c r="B49" s="15" t="s">
        <v>192</v>
      </c>
      <c r="G49" s="35" t="s">
        <v>190</v>
      </c>
      <c r="H49" s="35"/>
      <c r="I49" s="91">
        <f>((I43/I39)-1)*100%</f>
        <v>-4.0020661989434214E-2</v>
      </c>
      <c r="J49" s="35"/>
      <c r="K49" s="35" t="s">
        <v>193</v>
      </c>
      <c r="L49" s="35"/>
    </row>
    <row r="51" spans="2:13" s="5" customFormat="1" x14ac:dyDescent="0.2">
      <c r="B51" s="5" t="s">
        <v>194</v>
      </c>
    </row>
    <row r="53" spans="2:13" x14ac:dyDescent="0.2">
      <c r="B53" s="2" t="s">
        <v>195</v>
      </c>
      <c r="G53" s="35" t="s">
        <v>177</v>
      </c>
      <c r="I53" s="40">
        <f>62346646.9912998+6299949.46081972</f>
        <v>68646596.452119514</v>
      </c>
      <c r="M53" s="2" t="s">
        <v>178</v>
      </c>
    </row>
    <row r="54" spans="2:13" x14ac:dyDescent="0.2">
      <c r="B54" s="2" t="s">
        <v>196</v>
      </c>
      <c r="G54" s="2" t="s">
        <v>161</v>
      </c>
      <c r="I54" s="41">
        <v>75280783.795151442</v>
      </c>
      <c r="M54" s="2" t="s">
        <v>197</v>
      </c>
    </row>
    <row r="55" spans="2:13" x14ac:dyDescent="0.2">
      <c r="I55" s="43"/>
    </row>
    <row r="56" spans="2:13" x14ac:dyDescent="0.2">
      <c r="B56" s="2" t="s">
        <v>198</v>
      </c>
      <c r="G56" s="35" t="s">
        <v>177</v>
      </c>
      <c r="I56" s="40">
        <f>5295154.0185594+620463.13</f>
        <v>5915617.1485593999</v>
      </c>
      <c r="M56" s="2" t="s">
        <v>178</v>
      </c>
    </row>
    <row r="57" spans="2:13" x14ac:dyDescent="0.2">
      <c r="B57" s="2" t="s">
        <v>199</v>
      </c>
      <c r="G57" s="2" t="s">
        <v>161</v>
      </c>
      <c r="I57" s="41">
        <v>6637621.0564737506</v>
      </c>
      <c r="M57" s="2" t="s">
        <v>200</v>
      </c>
    </row>
    <row r="58" spans="2:13" x14ac:dyDescent="0.2">
      <c r="I58" s="43"/>
    </row>
    <row r="59" spans="2:13" x14ac:dyDescent="0.2">
      <c r="B59" s="15" t="s">
        <v>201</v>
      </c>
      <c r="G59" s="2" t="s">
        <v>190</v>
      </c>
      <c r="I59" s="92">
        <f>((I54/I53)-1)*100%</f>
        <v>9.664262594081019E-2</v>
      </c>
      <c r="K59" s="2" t="s">
        <v>202</v>
      </c>
    </row>
    <row r="60" spans="2:13" x14ac:dyDescent="0.2">
      <c r="B60" s="15" t="s">
        <v>203</v>
      </c>
      <c r="G60" s="2" t="s">
        <v>190</v>
      </c>
      <c r="I60" s="92">
        <f>((I57/I56)-1)*100%</f>
        <v>0.12205047922855794</v>
      </c>
      <c r="K60" s="2" t="s">
        <v>204</v>
      </c>
    </row>
  </sheetData>
  <conditionalFormatting sqref="I27">
    <cfRule type="cellIs" dxfId="8" priority="1" stopIfTrue="1" operator="equal">
      <formula>"NORMVOLUME VOLDOET NIET"</formula>
    </cfRule>
  </conditionalFormatting>
  <pageMargins left="0.7" right="0.7" top="0.75" bottom="0.75" header="0.3" footer="0.3"/>
  <pageSetup paperSize="9" orientation="portrait"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4.9989318521683403E-2"/>
  </sheetPr>
  <dimension ref="A1"/>
  <sheetViews>
    <sheetView showGridLines="0" zoomScale="85" zoomScaleNormal="85" workbookViewId="0"/>
  </sheetViews>
  <sheetFormatPr defaultColWidth="9.140625" defaultRowHeight="12.75" x14ac:dyDescent="0.2"/>
  <cols>
    <col min="1" max="16384" width="9.140625" style="14"/>
  </cols>
  <sheetData/>
  <pageMargins left="0.7" right="0.7" top="0.75" bottom="0.75" header="0.3" footer="0.3"/>
  <pageSetup paperSize="9" orientation="portrait"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C8D9"/>
  </sheetPr>
  <dimension ref="B2:B41"/>
  <sheetViews>
    <sheetView showGridLines="0" zoomScale="85" zoomScaleNormal="85" workbookViewId="0">
      <pane ySplit="3" topLeftCell="A4" activePane="bottomLeft" state="frozen"/>
      <selection activeCell="C14" sqref="C14"/>
      <selection pane="bottomLeft" activeCell="A4" sqref="A4"/>
    </sheetView>
  </sheetViews>
  <sheetFormatPr defaultColWidth="9.140625" defaultRowHeight="12.75" x14ac:dyDescent="0.2"/>
  <cols>
    <col min="1" max="1" width="9.28515625" style="2" customWidth="1"/>
    <col min="2" max="2" width="112.28515625" style="2" customWidth="1"/>
    <col min="3" max="21" width="12.5703125" style="2" customWidth="1"/>
    <col min="22" max="24" width="2.7109375" style="2" customWidth="1"/>
    <col min="25" max="39" width="13.7109375" style="2" customWidth="1"/>
    <col min="40" max="16384" width="9.140625" style="2"/>
  </cols>
  <sheetData>
    <row r="2" spans="2:2" s="12" customFormat="1" ht="18" x14ac:dyDescent="0.2">
      <c r="B2" s="12" t="s">
        <v>205</v>
      </c>
    </row>
    <row r="4" spans="2:2" s="5" customFormat="1" x14ac:dyDescent="0.2">
      <c r="B4" s="5" t="s">
        <v>206</v>
      </c>
    </row>
    <row r="6" spans="2:2" x14ac:dyDescent="0.2">
      <c r="B6" s="15" t="s">
        <v>207</v>
      </c>
    </row>
    <row r="7" spans="2:2" x14ac:dyDescent="0.2">
      <c r="B7" s="2" t="s">
        <v>208</v>
      </c>
    </row>
    <row r="8" spans="2:2" ht="36" customHeight="1" x14ac:dyDescent="0.2">
      <c r="B8" s="82"/>
    </row>
    <row r="9" spans="2:2" x14ac:dyDescent="0.2">
      <c r="B9" s="2" t="s">
        <v>209</v>
      </c>
    </row>
    <row r="10" spans="2:2" ht="36" customHeight="1" x14ac:dyDescent="0.2">
      <c r="B10" s="82"/>
    </row>
    <row r="12" spans="2:2" x14ac:dyDescent="0.2">
      <c r="B12" s="15" t="s">
        <v>210</v>
      </c>
    </row>
    <row r="13" spans="2:2" x14ac:dyDescent="0.2">
      <c r="B13" s="2" t="s">
        <v>208</v>
      </c>
    </row>
    <row r="14" spans="2:2" ht="36" customHeight="1" x14ac:dyDescent="0.2">
      <c r="B14" s="82"/>
    </row>
    <row r="15" spans="2:2" x14ac:dyDescent="0.2">
      <c r="B15" s="2" t="s">
        <v>209</v>
      </c>
    </row>
    <row r="16" spans="2:2" ht="36" customHeight="1" x14ac:dyDescent="0.2">
      <c r="B16" s="82"/>
    </row>
    <row r="18" spans="2:2" x14ac:dyDescent="0.2">
      <c r="B18" s="15" t="s">
        <v>211</v>
      </c>
    </row>
    <row r="19" spans="2:2" x14ac:dyDescent="0.2">
      <c r="B19" s="2" t="s">
        <v>208</v>
      </c>
    </row>
    <row r="20" spans="2:2" ht="36" customHeight="1" x14ac:dyDescent="0.2">
      <c r="B20" s="82"/>
    </row>
    <row r="21" spans="2:2" x14ac:dyDescent="0.2">
      <c r="B21" s="2" t="s">
        <v>209</v>
      </c>
    </row>
    <row r="22" spans="2:2" ht="36" customHeight="1" x14ac:dyDescent="0.2">
      <c r="B22" s="82"/>
    </row>
    <row r="23" spans="2:2" x14ac:dyDescent="0.2">
      <c r="B23" s="3"/>
    </row>
    <row r="24" spans="2:2" s="5" customFormat="1" x14ac:dyDescent="0.2">
      <c r="B24" s="5" t="s">
        <v>212</v>
      </c>
    </row>
    <row r="26" spans="2:2" x14ac:dyDescent="0.2">
      <c r="B26" s="2" t="s">
        <v>213</v>
      </c>
    </row>
    <row r="27" spans="2:2" ht="36" customHeight="1" x14ac:dyDescent="0.2">
      <c r="B27" s="82"/>
    </row>
    <row r="28" spans="2:2" x14ac:dyDescent="0.2">
      <c r="B28" s="2" t="s">
        <v>214</v>
      </c>
    </row>
    <row r="29" spans="2:2" ht="36" customHeight="1" x14ac:dyDescent="0.2">
      <c r="B29" s="82"/>
    </row>
    <row r="30" spans="2:2" x14ac:dyDescent="0.2">
      <c r="B30" s="2" t="s">
        <v>215</v>
      </c>
    </row>
    <row r="31" spans="2:2" ht="36" customHeight="1" x14ac:dyDescent="0.2">
      <c r="B31" s="82"/>
    </row>
    <row r="32" spans="2:2" x14ac:dyDescent="0.2">
      <c r="B32" s="3"/>
    </row>
    <row r="33" spans="2:2" s="5" customFormat="1" x14ac:dyDescent="0.2">
      <c r="B33" s="5" t="s">
        <v>216</v>
      </c>
    </row>
    <row r="36" spans="2:2" ht="45" customHeight="1" x14ac:dyDescent="0.2">
      <c r="B36" s="82"/>
    </row>
    <row r="38" spans="2:2" s="5" customFormat="1" x14ac:dyDescent="0.2">
      <c r="B38" s="5" t="s">
        <v>217</v>
      </c>
    </row>
    <row r="41" spans="2:2" ht="45" customHeight="1" x14ac:dyDescent="0.2">
      <c r="B41" s="82"/>
    </row>
  </sheetData>
  <pageMargins left="0.7" right="0.7" top="0.75" bottom="0.75" header="0.3" footer="0.3"/>
  <pageSetup paperSize="9" orientation="portrait"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C8D9"/>
  </sheetPr>
  <dimension ref="B2:F27"/>
  <sheetViews>
    <sheetView showGridLines="0" zoomScale="85" zoomScaleNormal="85" workbookViewId="0">
      <pane ySplit="3" topLeftCell="A4" activePane="bottomLeft" state="frozen"/>
      <selection activeCell="D12" sqref="D12"/>
      <selection pane="bottomLeft" activeCell="A4" sqref="A4"/>
    </sheetView>
  </sheetViews>
  <sheetFormatPr defaultColWidth="9.140625" defaultRowHeight="12.75" customHeight="1" x14ac:dyDescent="0.2"/>
  <cols>
    <col min="1" max="1" width="9.28515625" style="2" customWidth="1"/>
    <col min="2" max="2" width="4.7109375" style="2" customWidth="1"/>
    <col min="3" max="3" width="74.140625" style="2" customWidth="1"/>
    <col min="4" max="5" width="12.5703125" style="2" customWidth="1"/>
    <col min="6" max="6" width="53.42578125" style="2" customWidth="1"/>
    <col min="7" max="21" width="12.5703125" style="2" customWidth="1"/>
    <col min="22" max="24" width="2.7109375" style="2" customWidth="1"/>
    <col min="25" max="39" width="13.7109375" style="2" customWidth="1"/>
    <col min="40" max="16384" width="9.140625" style="2"/>
  </cols>
  <sheetData>
    <row r="2" spans="2:6" s="12" customFormat="1" ht="18" x14ac:dyDescent="0.2">
      <c r="B2" s="12" t="s">
        <v>218</v>
      </c>
    </row>
    <row r="4" spans="2:6" s="5" customFormat="1" ht="12.75" customHeight="1" x14ac:dyDescent="0.2">
      <c r="C4" s="5" t="s">
        <v>219</v>
      </c>
      <c r="D4" s="5" t="s">
        <v>220</v>
      </c>
      <c r="F4" s="5" t="s">
        <v>58</v>
      </c>
    </row>
    <row r="5" spans="2:6" ht="12.75" customHeight="1" x14ac:dyDescent="0.2">
      <c r="C5" s="15"/>
    </row>
    <row r="6" spans="2:6" ht="12.75" customHeight="1" x14ac:dyDescent="0.2">
      <c r="C6" s="15" t="s">
        <v>206</v>
      </c>
      <c r="D6" s="85"/>
    </row>
    <row r="7" spans="2:6" ht="38.25" customHeight="1" x14ac:dyDescent="0.2">
      <c r="B7" s="62">
        <v>1</v>
      </c>
      <c r="C7" s="50" t="s">
        <v>221</v>
      </c>
      <c r="D7" s="87" t="s">
        <v>222</v>
      </c>
      <c r="E7" s="53"/>
      <c r="F7" s="87"/>
    </row>
    <row r="8" spans="2:6" ht="38.25" customHeight="1" x14ac:dyDescent="0.2">
      <c r="B8" s="62">
        <v>2</v>
      </c>
      <c r="C8" s="50" t="s">
        <v>223</v>
      </c>
      <c r="D8" s="87" t="s">
        <v>222</v>
      </c>
      <c r="E8" s="53"/>
      <c r="F8" s="87"/>
    </row>
    <row r="9" spans="2:6" ht="38.25" customHeight="1" x14ac:dyDescent="0.2">
      <c r="B9" s="62">
        <v>3</v>
      </c>
      <c r="C9" s="50" t="s">
        <v>224</v>
      </c>
      <c r="D9" s="87" t="s">
        <v>222</v>
      </c>
      <c r="E9" s="53"/>
      <c r="F9" s="87"/>
    </row>
    <row r="10" spans="2:6" ht="38.25" customHeight="1" x14ac:dyDescent="0.2">
      <c r="B10" s="62">
        <v>4</v>
      </c>
      <c r="C10" s="50" t="s">
        <v>225</v>
      </c>
      <c r="D10" s="87" t="s">
        <v>222</v>
      </c>
      <c r="E10" s="86"/>
      <c r="F10" s="87"/>
    </row>
    <row r="11" spans="2:6" ht="12.75" customHeight="1" x14ac:dyDescent="0.2">
      <c r="B11" s="62"/>
      <c r="C11" s="50"/>
      <c r="D11" s="55"/>
      <c r="E11" s="53"/>
      <c r="F11" s="56"/>
    </row>
    <row r="12" spans="2:6" ht="12.75" customHeight="1" x14ac:dyDescent="0.2">
      <c r="B12" s="62"/>
      <c r="C12" s="51" t="s">
        <v>226</v>
      </c>
      <c r="D12" s="57"/>
      <c r="E12" s="53"/>
      <c r="F12" s="58"/>
    </row>
    <row r="13" spans="2:6" ht="38.25" customHeight="1" x14ac:dyDescent="0.2">
      <c r="B13" s="62">
        <v>5</v>
      </c>
      <c r="C13" s="50" t="s">
        <v>227</v>
      </c>
      <c r="D13" s="87" t="s">
        <v>222</v>
      </c>
      <c r="E13" s="54"/>
      <c r="F13" s="87"/>
    </row>
    <row r="14" spans="2:6" ht="38.25" customHeight="1" x14ac:dyDescent="0.2">
      <c r="B14" s="62">
        <v>6</v>
      </c>
      <c r="C14" s="50" t="s">
        <v>228</v>
      </c>
      <c r="D14" s="87" t="s">
        <v>222</v>
      </c>
      <c r="E14" s="54"/>
      <c r="F14" s="87"/>
    </row>
    <row r="15" spans="2:6" ht="38.25" customHeight="1" x14ac:dyDescent="0.2">
      <c r="B15" s="62">
        <v>7</v>
      </c>
      <c r="C15" s="52" t="s">
        <v>229</v>
      </c>
      <c r="D15" s="87" t="s">
        <v>16</v>
      </c>
      <c r="E15" s="54"/>
      <c r="F15" s="87"/>
    </row>
    <row r="16" spans="2:6" ht="12.75" customHeight="1" x14ac:dyDescent="0.2">
      <c r="B16" s="62"/>
      <c r="C16" s="52"/>
      <c r="D16" s="59"/>
      <c r="E16" s="53"/>
      <c r="F16" s="56"/>
    </row>
    <row r="17" spans="2:6" ht="12.75" customHeight="1" x14ac:dyDescent="0.2">
      <c r="B17" s="62"/>
      <c r="C17" s="51" t="s">
        <v>212</v>
      </c>
      <c r="D17" s="60"/>
      <c r="E17" s="53"/>
      <c r="F17" s="56"/>
    </row>
    <row r="18" spans="2:6" ht="38.25" customHeight="1" x14ac:dyDescent="0.2">
      <c r="B18" s="62">
        <v>8</v>
      </c>
      <c r="C18" s="50" t="s">
        <v>230</v>
      </c>
      <c r="D18" s="87" t="s">
        <v>16</v>
      </c>
      <c r="E18" s="61"/>
      <c r="F18" s="87"/>
    </row>
    <row r="19" spans="2:6" ht="38.25" customHeight="1" x14ac:dyDescent="0.2">
      <c r="B19" s="62">
        <v>9</v>
      </c>
      <c r="C19" s="50" t="s">
        <v>231</v>
      </c>
      <c r="D19" s="87" t="s">
        <v>16</v>
      </c>
      <c r="E19" s="53"/>
      <c r="F19" s="87"/>
    </row>
    <row r="20" spans="2:6" ht="38.25" customHeight="1" x14ac:dyDescent="0.2">
      <c r="B20" s="62">
        <v>9</v>
      </c>
      <c r="C20" s="50" t="s">
        <v>232</v>
      </c>
      <c r="D20" s="87" t="s">
        <v>16</v>
      </c>
      <c r="E20" s="53"/>
      <c r="F20" s="87"/>
    </row>
    <row r="21" spans="2:6" x14ac:dyDescent="0.2">
      <c r="B21" s="62"/>
      <c r="C21" s="50"/>
      <c r="D21" s="59"/>
      <c r="E21" s="53"/>
      <c r="F21" s="56"/>
    </row>
    <row r="24" spans="2:6" ht="12.75" customHeight="1" thickBot="1" x14ac:dyDescent="0.25"/>
    <row r="25" spans="2:6" ht="64.5" thickBot="1" x14ac:dyDescent="0.25">
      <c r="B25" s="63" t="s">
        <v>233</v>
      </c>
      <c r="C25" s="64" t="s">
        <v>234</v>
      </c>
    </row>
    <row r="26" spans="2:6" ht="12.75" customHeight="1" thickBot="1" x14ac:dyDescent="0.25"/>
    <row r="27" spans="2:6" ht="26.25" thickBot="1" x14ac:dyDescent="0.25">
      <c r="B27" s="63" t="s">
        <v>235</v>
      </c>
      <c r="C27" s="64" t="s">
        <v>236</v>
      </c>
    </row>
  </sheetData>
  <conditionalFormatting sqref="F17 F11:F12 F21">
    <cfRule type="expression" dxfId="7" priority="12" stopIfTrue="1">
      <formula>D11="nee"</formula>
    </cfRule>
  </conditionalFormatting>
  <conditionalFormatting sqref="F16">
    <cfRule type="expression" dxfId="6" priority="13" stopIfTrue="1">
      <formula>D16="ja"</formula>
    </cfRule>
  </conditionalFormatting>
  <conditionalFormatting sqref="D7 D11:D12">
    <cfRule type="cellIs" dxfId="5" priority="14" stopIfTrue="1" operator="equal">
      <formula>"ja"</formula>
    </cfRule>
  </conditionalFormatting>
  <conditionalFormatting sqref="D13:D15">
    <cfRule type="cellIs" dxfId="4" priority="5" stopIfTrue="1" operator="equal">
      <formula>"ja"</formula>
    </cfRule>
  </conditionalFormatting>
  <conditionalFormatting sqref="D18:D20">
    <cfRule type="cellIs" dxfId="3" priority="4" stopIfTrue="1" operator="equal">
      <formula>"ja"</formula>
    </cfRule>
  </conditionalFormatting>
  <conditionalFormatting sqref="F18:F20">
    <cfRule type="cellIs" dxfId="2" priority="3" stopIfTrue="1" operator="equal">
      <formula>"ja"</formula>
    </cfRule>
  </conditionalFormatting>
  <conditionalFormatting sqref="F13:F15">
    <cfRule type="cellIs" dxfId="1" priority="2" stopIfTrue="1" operator="equal">
      <formula>"ja"</formula>
    </cfRule>
  </conditionalFormatting>
  <conditionalFormatting sqref="F7:F10">
    <cfRule type="cellIs" dxfId="0" priority="1" stopIfTrue="1" operator="equal">
      <formula>"ja"</formula>
    </cfRule>
  </conditionalFormatting>
  <pageMargins left="0.7" right="0.7" top="0.75" bottom="0.75" header="0.3" footer="0.3"/>
  <pageSetup paperSize="9"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604cbdeb-6728-4034-97dc-7aa7c91a6516" ContentTypeId="0x01010050A0D7467D640B4A90298761CEAB2DBF" PreviousValue="false"/>
</file>

<file path=customXml/item4.xml><?xml version="1.0" encoding="utf-8"?>
<ct:contentTypeSchema xmlns:ct="http://schemas.microsoft.com/office/2006/metadata/contentType" xmlns:ma="http://schemas.microsoft.com/office/2006/metadata/properties/metaAttributes" ct:_="" ma:_="" ma:contentTypeName="Stedin Document" ma:contentTypeID="0x01010050A0D7467D640B4A90298761CEAB2DBF0009A666F5857AC544A6F39DE63DB594B7" ma:contentTypeVersion="25" ma:contentTypeDescription="" ma:contentTypeScope="" ma:versionID="1b755040618330c910db5445b40e081c">
  <xsd:schema xmlns:xsd="http://www.w3.org/2001/XMLSchema" xmlns:xs="http://www.w3.org/2001/XMLSchema" xmlns:p="http://schemas.microsoft.com/office/2006/metadata/properties" xmlns:ns2="b5bd485c-512e-407d-a6ea-42f029331c51" xmlns:ns3="b4bd75fb-20a7-4f5e-8cd2-1196e2a15875" xmlns:ns4="68e89773-518a-472d-9e81-66c6dcb47e4d" targetNamespace="http://schemas.microsoft.com/office/2006/metadata/properties" ma:root="true" ma:fieldsID="f892533d26fed7ab7b04bb660c1fb6ea" ns2:_="" ns3:_="" ns4:_="">
    <xsd:import namespace="b5bd485c-512e-407d-a6ea-42f029331c51"/>
    <xsd:import namespace="b4bd75fb-20a7-4f5e-8cd2-1196e2a15875"/>
    <xsd:import namespace="68e89773-518a-472d-9e81-66c6dcb47e4d"/>
    <xsd:element name="properties">
      <xsd:complexType>
        <xsd:sequence>
          <xsd:element name="documentManagement">
            <xsd:complexType>
              <xsd:all>
                <xsd:element ref="ns2:TaxCatchAll" minOccurs="0"/>
                <xsd:element ref="ns2:TaxCatchAllLabel" minOccurs="0"/>
                <xsd:element ref="ns2:TaxKeywordTaxHTField" minOccurs="0"/>
                <xsd:element ref="ns2:j3c504f879c44879af5a0eca98c44af3" minOccurs="0"/>
                <xsd:element ref="ns2:h1845a6a99cf4df984d158b50ac94251" minOccurs="0"/>
                <xsd:element ref="ns3:_dlc_DocId" minOccurs="0"/>
                <xsd:element ref="ns3:_dlc_DocIdUrl" minOccurs="0"/>
                <xsd:element ref="ns3:_dlc_DocIdPersistId" minOccurs="0"/>
                <xsd:element ref="ns2:nebeaeaf2a114e259f3c847eeaed1a9a" minOccurs="0"/>
                <xsd:element ref="ns2:oec226ff7b0649b1a381986076f21f40" minOccurs="0"/>
                <xsd:element ref="ns3:SharedWithUsers" minOccurs="0"/>
                <xsd:element ref="ns3:SharedWithDetails"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bd485c-512e-407d-a6ea-42f029331c5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f868f704-2be0-4be8-8d71-e7c25a4f692a}" ma:internalName="TaxCatchAll" ma:showField="CatchAllData" ma:web="b4bd75fb-20a7-4f5e-8cd2-1196e2a15875">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f868f704-2be0-4be8-8d71-e7c25a4f692a}" ma:internalName="TaxCatchAllLabel" ma:readOnly="true" ma:showField="CatchAllDataLabel" ma:web="b4bd75fb-20a7-4f5e-8cd2-1196e2a15875">
      <xsd:complexType>
        <xsd:complexContent>
          <xsd:extension base="dms:MultiChoiceLookup">
            <xsd:sequence>
              <xsd:element name="Value" type="dms:Lookup" maxOccurs="unbounded" minOccurs="0" nillable="true"/>
            </xsd:sequence>
          </xsd:extension>
        </xsd:complexContent>
      </xsd:complexType>
    </xsd:element>
    <xsd:element name="TaxKeywordTaxHTField" ma:index="10" nillable="true" ma:taxonomy="true" ma:internalName="TaxKeywordTaxHTField" ma:taxonomyFieldName="TaxKeyword" ma:displayName="Tags" ma:fieldId="{23f27201-bee3-471e-b2e7-b64fd8b7ca38}" ma:taxonomyMulti="true" ma:sspId="604cbdeb-6728-4034-97dc-7aa7c91a6516" ma:termSetId="00000000-0000-0000-0000-000000000000" ma:anchorId="00000000-0000-0000-0000-000000000000" ma:open="true" ma:isKeyword="true">
      <xsd:complexType>
        <xsd:sequence>
          <xsd:element ref="pc:Terms" minOccurs="0" maxOccurs="1"/>
        </xsd:sequence>
      </xsd:complexType>
    </xsd:element>
    <xsd:element name="j3c504f879c44879af5a0eca98c44af3" ma:index="12" nillable="true" ma:taxonomy="true" ma:internalName="j3c504f879c44879af5a0eca98c44af3" ma:taxonomyFieldName="DocumentsoortSTD" ma:displayName="Documentsoort" ma:indexed="true" ma:readOnly="false" ma:default="" ma:fieldId="{33c504f8-79c4-4879-af5a-0eca98c44af3}" ma:sspId="604cbdeb-6728-4034-97dc-7aa7c91a6516" ma:termSetId="c1637769-c6cc-4185-8151-08b503c1cf14" ma:anchorId="00000000-0000-0000-0000-000000000000" ma:open="false" ma:isKeyword="false">
      <xsd:complexType>
        <xsd:sequence>
          <xsd:element ref="pc:Terms" minOccurs="0" maxOccurs="1"/>
        </xsd:sequence>
      </xsd:complexType>
    </xsd:element>
    <xsd:element name="h1845a6a99cf4df984d158b50ac94251" ma:index="14" nillable="true" ma:taxonomy="true" ma:internalName="h1845a6a99cf4df984d158b50ac94251" ma:taxonomyFieldName="Onderwerp_x002f_ThemaSTD" ma:displayName="Onderwerp" ma:indexed="true" ma:readOnly="false" ma:default="" ma:fieldId="{11845a6a-99cf-4df9-84d1-58b50ac94251}" ma:sspId="604cbdeb-6728-4034-97dc-7aa7c91a6516" ma:termSetId="d8a946e3-8f4f-4667-946f-705c596cde1f" ma:anchorId="00000000-0000-0000-0000-000000000000" ma:open="false" ma:isKeyword="false">
      <xsd:complexType>
        <xsd:sequence>
          <xsd:element ref="pc:Terms" minOccurs="0" maxOccurs="1"/>
        </xsd:sequence>
      </xsd:complexType>
    </xsd:element>
    <xsd:element name="nebeaeaf2a114e259f3c847eeaed1a9a" ma:index="20" nillable="true" ma:taxonomy="true" ma:internalName="nebeaeaf2a114e259f3c847eeaed1a9a" ma:taxonomyFieldName="SgStatus" ma:displayName="Status" ma:indexed="true" ma:default="" ma:fieldId="{7ebeaeaf-2a11-4e25-9f3c-847eeaed1a9a}" ma:sspId="604cbdeb-6728-4034-97dc-7aa7c91a6516" ma:termSetId="e59d2208-eb95-486d-824d-be281a4fb477" ma:anchorId="00000000-0000-0000-0000-000000000000" ma:open="false" ma:isKeyword="false">
      <xsd:complexType>
        <xsd:sequence>
          <xsd:element ref="pc:Terms" minOccurs="0" maxOccurs="1"/>
        </xsd:sequence>
      </xsd:complexType>
    </xsd:element>
    <xsd:element name="oec226ff7b0649b1a381986076f21f40" ma:index="22" nillable="true" ma:taxonomy="true" ma:internalName="oec226ff7b0649b1a381986076f21f40" ma:taxonomyFieldName="Dossierkenmerk_x0020_2" ma:displayName="Sub-Onderwerp" ma:indexed="true" ma:readOnly="false" ma:default="" ma:fieldId="{8ec226ff-7b06-49b1-a381-986076f21f40}" ma:sspId="604cbdeb-6728-4034-97dc-7aa7c91a6516" ma:termSetId="d8a946e3-8f4f-4667-946f-705c596cde1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4bd75fb-20a7-4f5e-8cd2-1196e2a15875"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8e89773-518a-472d-9e81-66c6dcb47e4d"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MediaServiceAutoTags" ma:index="29" nillable="true" ma:displayName="Tags" ma:internalName="MediaServiceAutoTags"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DateTaken" ma:index="33" nillable="true" ma:displayName="MediaServiceDateTaken" ma:hidden="true" ma:internalName="MediaServiceDateTaken"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j3c504f879c44879af5a0eca98c44af3 xmlns="b5bd485c-512e-407d-a6ea-42f029331c51">
      <Terms xmlns="http://schemas.microsoft.com/office/infopath/2007/PartnerControls"/>
    </j3c504f879c44879af5a0eca98c44af3>
    <h1845a6a99cf4df984d158b50ac94251 xmlns="b5bd485c-512e-407d-a6ea-42f029331c51">
      <Terms xmlns="http://schemas.microsoft.com/office/infopath/2007/PartnerControls"/>
    </h1845a6a99cf4df984d158b50ac94251>
    <oec226ff7b0649b1a381986076f21f40 xmlns="b5bd485c-512e-407d-a6ea-42f029331c51">
      <Terms xmlns="http://schemas.microsoft.com/office/infopath/2007/PartnerControls"/>
    </oec226ff7b0649b1a381986076f21f40>
    <TaxKeywordTaxHTField xmlns="b5bd485c-512e-407d-a6ea-42f029331c51">
      <Terms xmlns="http://schemas.microsoft.com/office/infopath/2007/PartnerControls"/>
    </TaxKeywordTaxHTField>
    <nebeaeaf2a114e259f3c847eeaed1a9a xmlns="b5bd485c-512e-407d-a6ea-42f029331c51">
      <Terms xmlns="http://schemas.microsoft.com/office/infopath/2007/PartnerControls">
        <TermInfo xmlns="http://schemas.microsoft.com/office/infopath/2007/PartnerControls">
          <TermName xmlns="http://schemas.microsoft.com/office/infopath/2007/PartnerControls">Actief</TermName>
          <TermId xmlns="http://schemas.microsoft.com/office/infopath/2007/PartnerControls">daf86166-a937-43c2-91a7-afc7697ebaa9</TermId>
        </TermInfo>
      </Terms>
    </nebeaeaf2a114e259f3c847eeaed1a9a>
    <TaxCatchAll xmlns="b5bd485c-512e-407d-a6ea-42f029331c51">
      <Value>2</Value>
    </TaxCatchAll>
    <_dlc_DocId xmlns="b4bd75fb-20a7-4f5e-8cd2-1196e2a15875">STT-ER001-1375655646-61696</_dlc_DocId>
    <_dlc_DocIdUrl xmlns="b4bd75fb-20a7-4f5e-8cd2-1196e2a15875">
      <Url>https://stedingroep.sharepoint.com/teams/stt-er001/_layouts/15/DocIdRedir.aspx?ID=STT-ER001-1375655646-61696</Url>
      <Description>STT-ER001-1375655646-61696</Description>
    </_dlc_DocIdUrl>
  </documentManagement>
</p:properties>
</file>

<file path=customXml/itemProps1.xml><?xml version="1.0" encoding="utf-8"?>
<ds:datastoreItem xmlns:ds="http://schemas.openxmlformats.org/officeDocument/2006/customXml" ds:itemID="{5AD5E579-EDEB-42CD-B662-5E3E21C16D27}">
  <ds:schemaRefs>
    <ds:schemaRef ds:uri="http://schemas.microsoft.com/sharepoint/v3/contenttype/forms"/>
  </ds:schemaRefs>
</ds:datastoreItem>
</file>

<file path=customXml/itemProps2.xml><?xml version="1.0" encoding="utf-8"?>
<ds:datastoreItem xmlns:ds="http://schemas.openxmlformats.org/officeDocument/2006/customXml" ds:itemID="{DA69D87A-639C-41AD-B582-6A52C5ABDD21}">
  <ds:schemaRefs>
    <ds:schemaRef ds:uri="http://schemas.microsoft.com/sharepoint/events"/>
  </ds:schemaRefs>
</ds:datastoreItem>
</file>

<file path=customXml/itemProps3.xml><?xml version="1.0" encoding="utf-8"?>
<ds:datastoreItem xmlns:ds="http://schemas.openxmlformats.org/officeDocument/2006/customXml" ds:itemID="{234FD1AE-4AF1-4A12-AC72-656CED80BC85}">
  <ds:schemaRefs>
    <ds:schemaRef ds:uri="Microsoft.SharePoint.Taxonomy.ContentTypeSync"/>
  </ds:schemaRefs>
</ds:datastoreItem>
</file>

<file path=customXml/itemProps4.xml><?xml version="1.0" encoding="utf-8"?>
<ds:datastoreItem xmlns:ds="http://schemas.openxmlformats.org/officeDocument/2006/customXml" ds:itemID="{79B3799A-712F-4739-BC94-AAC23DB408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bd485c-512e-407d-a6ea-42f029331c51"/>
    <ds:schemaRef ds:uri="b4bd75fb-20a7-4f5e-8cd2-1196e2a15875"/>
    <ds:schemaRef ds:uri="68e89773-518a-472d-9e81-66c6dcb47e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9CDAB9D1-B815-4B0E-93E7-4496A7FE99F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8e89773-518a-472d-9e81-66c6dcb47e4d"/>
    <ds:schemaRef ds:uri="b4bd75fb-20a7-4f5e-8cd2-1196e2a15875"/>
    <ds:schemaRef ds:uri="b5bd485c-512e-407d-a6ea-42f029331c5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9</vt:i4>
      </vt:variant>
    </vt:vector>
  </HeadingPairs>
  <TitlesOfParts>
    <vt:vector size="9" baseType="lpstr">
      <vt:lpstr>Titelblad</vt:lpstr>
      <vt:lpstr>Toelichting</vt:lpstr>
      <vt:lpstr>Bronnen en toepassingen</vt:lpstr>
      <vt:lpstr>Contactgegevens</vt:lpstr>
      <vt:lpstr>Tarievenvoorstel</vt:lpstr>
      <vt:lpstr>Controles ACM</vt:lpstr>
      <vt:lpstr>Overig --&gt;</vt:lpstr>
      <vt:lpstr>Toelichting controle tarieven</vt:lpstr>
      <vt:lpstr>Richtlijn controle tarieven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2018-05-15T11:27:11Z</dcterms:created>
  <dcterms:modified xsi:type="dcterms:W3CDTF">2021-10-18T09:24:36Z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0x01010050A0D7467D640B4A90298761CEAB2DBF0009A666F5857AC544A6F39DE63DB594B7</vt:lpwstr>
  </property>
  <property fmtid="{D5CDD505-2E9C-101B-9397-08002B2CF9AE}" pid="3" name="Dossierkenmerk 2">
    <vt:lpwstr/>
  </property>
  <property fmtid="{D5CDD505-2E9C-101B-9397-08002B2CF9AE}" pid="4" name="TaxKeyword">
    <vt:lpwstr/>
  </property>
  <property fmtid="{D5CDD505-2E9C-101B-9397-08002B2CF9AE}" pid="5" name="Onderwerp/ThemaSTD">
    <vt:lpwstr/>
  </property>
  <property fmtid="{D5CDD505-2E9C-101B-9397-08002B2CF9AE}" pid="6" name="DocumentsoortSTD">
    <vt:lpwstr/>
  </property>
  <property fmtid="{D5CDD505-2E9C-101B-9397-08002B2CF9AE}" pid="7" name="SgStatus">
    <vt:lpwstr>2;#Actief|daf86166-a937-43c2-91a7-afc7697ebaa9</vt:lpwstr>
  </property>
  <property fmtid="{D5CDD505-2E9C-101B-9397-08002B2CF9AE}" pid="8" name="CofWorkbookId">
    <vt:lpwstr>a75103d2-15a0-47f7-ad6e-c8a6b5573edd</vt:lpwstr>
  </property>
</Properties>
</file>