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customProperty3.bin" ContentType="application/vnd.openxmlformats-officedocument.spreadsheetml.customProperty"/>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BE6CC3B5-A8FF-4321-84E5-A1DD6B4AF0F3}" xr6:coauthVersionLast="46" xr6:coauthVersionMax="47" xr10:uidLastSave="{00000000-0000-0000-0000-000000000000}"/>
  <bookViews>
    <workbookView xWindow="-120" yWindow="-120" windowWidth="29040" windowHeight="1764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24" l="1"/>
  <c r="I53" i="24"/>
  <c r="I40" i="24"/>
  <c r="I39" i="24"/>
  <c r="I49" i="24" l="1"/>
  <c r="I33" i="24" l="1"/>
  <c r="I20" i="24" l="1"/>
  <c r="I19" i="24"/>
  <c r="I14" i="24"/>
  <c r="I21" i="24" l="1"/>
  <c r="I59" i="24" l="1"/>
  <c r="O72" i="18" l="1"/>
  <c r="O66" i="18"/>
  <c r="O58" i="18"/>
  <c r="O71" i="18"/>
  <c r="O63" i="18"/>
  <c r="O57" i="18"/>
  <c r="O68" i="18"/>
  <c r="O62" i="18"/>
  <c r="O56" i="18"/>
  <c r="O73" i="18"/>
  <c r="O67" i="18"/>
  <c r="O61" i="18"/>
  <c r="I35" i="24"/>
  <c r="I16" i="24" l="1"/>
  <c r="I15" i="24"/>
  <c r="I23" i="24" s="1"/>
  <c r="I25" i="24" l="1"/>
  <c r="D10" i="18" s="1"/>
  <c r="I27" i="24"/>
  <c r="O24" i="18"/>
  <c r="O20" i="18"/>
  <c r="D8" i="18"/>
  <c r="I60" i="24" l="1"/>
  <c r="I44" i="24"/>
  <c r="I45" i="24" s="1"/>
  <c r="I41" i="24"/>
  <c r="O144" i="18" l="1"/>
  <c r="O138" i="18"/>
  <c r="O132" i="18"/>
  <c r="O121" i="18"/>
  <c r="O115" i="18"/>
  <c r="O109" i="18"/>
  <c r="O111" i="18"/>
  <c r="O139" i="18"/>
  <c r="O124" i="18"/>
  <c r="O110" i="18"/>
  <c r="O149" i="18"/>
  <c r="O143" i="18"/>
  <c r="O137" i="18"/>
  <c r="O126" i="18"/>
  <c r="O120" i="18"/>
  <c r="O114" i="18"/>
  <c r="O148" i="18"/>
  <c r="O142" i="18"/>
  <c r="O134" i="18"/>
  <c r="O125" i="18"/>
  <c r="O119" i="18"/>
  <c r="O147" i="18"/>
  <c r="O133" i="18"/>
  <c r="O116" i="18"/>
  <c r="I48" i="24"/>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<sst xmlns="http://schemas.openxmlformats.org/spreadsheetml/2006/main" count="491" uniqueCount="237">
  <si>
    <t>Tarievenmodule transporttarieven 2022 Gas</t>
  </si>
  <si>
    <t>Over dit bestand</t>
  </si>
  <si>
    <t>Zaaknummer</t>
  </si>
  <si>
    <t>ACM/21/050908</t>
  </si>
  <si>
    <t>Titel</t>
  </si>
  <si>
    <t>Tarievenmodule transporttarieven Stedin gas 2022</t>
  </si>
  <si>
    <t>Ondertitel</t>
  </si>
  <si>
    <t>Hoort bij besluit(en):</t>
  </si>
  <si>
    <t>Tarievenbesluit</t>
  </si>
  <si>
    <t>Hoort bij onderzoek/publicatie ACM:</t>
  </si>
  <si>
    <t>Kenmerk besluit(en)</t>
  </si>
  <si>
    <t>Samenhang met andere rekenbestanden</t>
  </si>
  <si>
    <t>TI-berekening regionale netbeheerders gas 2022</t>
  </si>
  <si>
    <t>Overig opmerkingen</t>
  </si>
  <si>
    <t>Over de status van dit bestand</t>
  </si>
  <si>
    <t>Definitief? (j/n)</t>
  </si>
  <si>
    <t>Nee</t>
  </si>
  <si>
    <t>Publicatie? (j/n)</t>
  </si>
  <si>
    <t>Definitieve versie wordt gepubliceerd</t>
  </si>
  <si>
    <t>Juridisch integraal onderdeel van bovenstaande besluit(en) (j/n)?</t>
  </si>
  <si>
    <t>Definitieve versie is juridisch integraal onderdeel van bovenstaand besluit</t>
  </si>
  <si>
    <t>Bevat bedrijfsvertrouwelijke gegevens? (j/n)</t>
  </si>
  <si>
    <t>Opmerkingen openbare versiegeschiedenis</t>
  </si>
  <si>
    <t>Disclaimer</t>
  </si>
  <si>
    <t>Dit bestand maakt geen onderdeel uit van een besluit door ACM. Dit bestand is om die reden niet op zichzelf appellabel. Mogelijkheden ten aanzien van bezwaar en beroep zijn opgenomen in het besluit.</t>
  </si>
  <si>
    <t>Toelichting bij dit bestand</t>
  </si>
  <si>
    <t>Toelichting bij de werking van dit model</t>
  </si>
  <si>
    <t>Dit Excel-bestand is bedoelt voor de tarievenvoorstellen voor het jaar 2022 voor de regionale netbeheerders gas.</t>
  </si>
  <si>
    <t>In dit bestand worden per netbeheerder de rekenvolumes en tarieven gepresenteerd.</t>
  </si>
  <si>
    <t>Deze berekeningen maken onderdeel uit van de tarievenbesluiten gas 2022.</t>
  </si>
  <si>
    <t>Schematische weergave en/of inhoudsopgave van de werking van dit model</t>
  </si>
  <si>
    <t>Legenda voor gebruik van celkleuren en tabkleuren</t>
  </si>
  <si>
    <t>Celkleur getallen</t>
  </si>
  <si>
    <t>Beschrijving</t>
  </si>
  <si>
    <t>Data en input (vermeld de bron); bij een dataverzoek: in te vullen velden</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</si>
  <si>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</si>
  <si>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</si>
  <si>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</si>
  <si>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</si>
  <si>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</si>
  <si>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</si>
  <si>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</si>
  <si>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</si>
  <si>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</si>
  <si>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</si>
  <si>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</si>
  <si>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</si>
  <si>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</si>
  <si>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</si>
  <si>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</si>
  <si>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</si>
  <si>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</si>
  <si>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</si>
  <si>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</si>
  <si>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</si>
  <si>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</si>
  <si>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</si>
  <si>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</si>
  <si>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</si>
  <si>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functies'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</si>
  <si>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</si>
  <si>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</si>
  <si>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</si>
  <si>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</si>
  <si>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</si>
  <si>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</si>
  <si>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</si>
  <si>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</si>
  <si>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</si>
  <si>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</si>
  <si>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</si>
  <si>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TI-berekening RNB-G 2022</t>
  </si>
  <si>
    <t>Berekening totale inkomsten regionale netbeheerders gas 2022</t>
  </si>
  <si>
    <t xml:space="preserve">SO bestand </t>
  </si>
  <si>
    <t>SO bestand behorende bij x-factorbesluit RNB's gas 2022-2026</t>
  </si>
  <si>
    <t>Tarievenbesluit Stedin gas 2021</t>
  </si>
  <si>
    <t>Tarievenbesluit Stedin gas 2021 | ACM.nl</t>
  </si>
  <si>
    <t>Tarievenbesluit Enduris gas 2021</t>
  </si>
  <si>
    <t>Tarievenbesluit Enduris gas 2021 | ACM.nl</t>
  </si>
  <si>
    <t>Contactgegevens</t>
  </si>
  <si>
    <t>Invuldatum</t>
  </si>
  <si>
    <t xml:space="preserve"> 12-10-2021</t>
  </si>
  <si>
    <t>Code bedrijf</t>
  </si>
  <si>
    <t>Naam bedrijf</t>
  </si>
  <si>
    <t>Stedin Netbeheer B.V.</t>
  </si>
  <si>
    <t>Postcode</t>
  </si>
  <si>
    <t xml:space="preserve">3000 BN </t>
  </si>
  <si>
    <t>Plaats</t>
  </si>
  <si>
    <t>Rotterdam</t>
  </si>
  <si>
    <t>Contactpersoon</t>
  </si>
  <si>
    <t>Telefoonnummer</t>
  </si>
  <si>
    <t>E-mailadres</t>
  </si>
  <si>
    <t>Contactgegevens ACM</t>
  </si>
  <si>
    <t>ACM</t>
  </si>
  <si>
    <t>Postbus 16326</t>
  </si>
  <si>
    <t>2500 BH  Den Haag</t>
  </si>
  <si>
    <t>Telefoonnummer: 070 - 72 22 000</t>
  </si>
  <si>
    <t>E-mailadres: codatahelpdesk@acm.nl</t>
  </si>
  <si>
    <t>Tarievenvoorstel 2022</t>
  </si>
  <si>
    <t>Beschrijving gegevens</t>
  </si>
  <si>
    <t>Op dit blad wordt door de regionale netbeheerder een voorstel gedaan voor de transport- en aansluittarieven 2022.</t>
  </si>
  <si>
    <t>Beoordeling</t>
  </si>
  <si>
    <t>Legenda</t>
  </si>
  <si>
    <t>Beoordeling rekenvolume</t>
  </si>
  <si>
    <t xml:space="preserve">LD:     </t>
  </si>
  <si>
    <t>&lt; 200mbar</t>
  </si>
  <si>
    <t>Beoordeling omzet</t>
  </si>
  <si>
    <t xml:space="preserve">HD:    </t>
  </si>
  <si>
    <t>≥ 200 mbar en &lt; 16 bar</t>
  </si>
  <si>
    <t>Resterende tariefruimte</t>
  </si>
  <si>
    <t>EHD:</t>
  </si>
  <si>
    <t>≥ 16 bar</t>
  </si>
  <si>
    <t>Tarieven zijn excl. BTW</t>
  </si>
  <si>
    <t>Rekenvolumes 2022-2026 en tarieven</t>
  </si>
  <si>
    <t>Eenheid</t>
  </si>
  <si>
    <t>Rekenvolume</t>
  </si>
  <si>
    <t>Tarief</t>
  </si>
  <si>
    <t>Verwachte mutatie</t>
  </si>
  <si>
    <t>Rekenvolumes Transportdienst 2022-2026 en tarieven</t>
  </si>
  <si>
    <t>Kleinverbruik (t/m 40 m3/h)</t>
  </si>
  <si>
    <t>Vastrecht (TOVT)</t>
  </si>
  <si>
    <t>#</t>
  </si>
  <si>
    <t>EUR/jaar</t>
  </si>
  <si>
    <t>Capaciteitsafhankelijk tarief (TAVTc)</t>
  </si>
  <si>
    <t>EUR/jaar/m3/h</t>
  </si>
  <si>
    <t>Profielgrootverbruik ( &gt;40 m3/h)</t>
  </si>
  <si>
    <t>Telemetriegrootverbruik (&lt; 16 bar)</t>
  </si>
  <si>
    <t>Capaciteitsafhankelijk tarief (TAVTc) lage druk</t>
  </si>
  <si>
    <t>Capaciteitsafhankelijk tarief (TAVTc) hoge druk</t>
  </si>
  <si>
    <t>Capaciteitsafhankelijk tarief (TAVTc) standaard</t>
  </si>
  <si>
    <t xml:space="preserve">Rekenvolumes Aansluitdienst 2022-2026 en tarieven </t>
  </si>
  <si>
    <t>Periodieke Aansluitvergoeding aansluitingen t/m 40 m3/h</t>
  </si>
  <si>
    <t>artikel 2.3 lid 1</t>
  </si>
  <si>
    <t>0 t/m 10 m3(n)/h</t>
  </si>
  <si>
    <t>EUR</t>
  </si>
  <si>
    <t>10 t/m 16 m3(n)/h</t>
  </si>
  <si>
    <t>16 t/m 25 m3(n)/h</t>
  </si>
  <si>
    <t>25 t/m 40 m3(n)/h</t>
  </si>
  <si>
    <t>artikel 2.3 lid 2</t>
  </si>
  <si>
    <t>Periodieke Aansluitvergoeding aansluitingen groter dan 40 m3/h</t>
  </si>
  <si>
    <t>artikel 2.4 lid 1</t>
  </si>
  <si>
    <t>&gt; 40 ≤ 100 m3(n)/uur</t>
  </si>
  <si>
    <t>&gt; 100 ≤ 400 m3(n)/uur</t>
  </si>
  <si>
    <t>&gt; 400 ≤ 650 m3(n)/uur</t>
  </si>
  <si>
    <t>artikel 2.4 lid 2</t>
  </si>
  <si>
    <t>artikel 2.4 lid 3</t>
  </si>
  <si>
    <t>&gt; 400 ≤ 1600 m3(n)/uur</t>
  </si>
  <si>
    <t>artikel 2.4 lid 4</t>
  </si>
  <si>
    <t>Bijdragen Eenmalige Aansluitvergoeding t/m 40 m3(n)/h - aansluiting t/m 25 meter</t>
  </si>
  <si>
    <t>Bijdragen Eenmalige Aansluitvergoeding t/m 40 m3(n)/h - meerlengte &gt; 25 meter</t>
  </si>
  <si>
    <t>EUR/m</t>
  </si>
  <si>
    <t>Bijdragen Eenmalige Aansluitvergoeding &gt; 40 m3(n)/h - aansluiting ≤ 25 meter</t>
  </si>
  <si>
    <t>Bijdragen Eenmalige Aansluitvergoeding &gt; 40 m3(n)/h - meerlengte &gt; 25 meter</t>
  </si>
  <si>
    <t>Dit blad dient ter controle van het tarievenvoorstel. Op dit blad wordt gecontroleerd of het tarievenvoorstel aan de maximale totale inkomsten voldoet en of het rekenvolume niet gewijzigd is. Daarnaast wordt de verwachte tariefmutatie berekend.</t>
  </si>
  <si>
    <t>Controle Totale Inkomsten en rekenvolume in Tarievenvoorstel</t>
  </si>
  <si>
    <t>Constante</t>
  </si>
  <si>
    <t>Categorie</t>
  </si>
  <si>
    <t>Bronverwijzing</t>
  </si>
  <si>
    <t>Opmerkingen</t>
  </si>
  <si>
    <t>Controle Toegestane Totale Inkomsten</t>
  </si>
  <si>
    <t>Totale Inkomsten 2022 inclusief correcties</t>
  </si>
  <si>
    <t>EUR, pp 2022</t>
  </si>
  <si>
    <t>TI-berekening RNB-G 2022, tabblad 'TI-berekening 2022', regel 29.</t>
  </si>
  <si>
    <t>Omzet 2022 voor de transportdienst: kleinverbruikers</t>
  </si>
  <si>
    <t>Omzet 2022 voor de transportdienst: profielgrootverbruikers</t>
  </si>
  <si>
    <t xml:space="preserve">Omzet 2022 voor de transportdienst: telemetriegrootverbruikers </t>
  </si>
  <si>
    <t>Omzet transportdienst</t>
  </si>
  <si>
    <t xml:space="preserve">Omzet 2022 voor de aansluitdienst t/m 40m3/h </t>
  </si>
  <si>
    <t>Omzet 2022 voor de aansluitdienst vanaf 40m3/h</t>
  </si>
  <si>
    <t>Omzet aansluitdienst</t>
  </si>
  <si>
    <t>Omzet tarievenvoorstel 2022</t>
  </si>
  <si>
    <t>Controle Rekenvolume</t>
  </si>
  <si>
    <t>Totaal Rekenvolume</t>
  </si>
  <si>
    <t>SO bestand</t>
  </si>
  <si>
    <t>Totaal Rekenvolume aangepast</t>
  </si>
  <si>
    <t>Verwachte tariefmutatie Transportdienst</t>
  </si>
  <si>
    <t>TI Transport 2021 (gecorrigeerd voor nieuwe rekenvolumes)</t>
  </si>
  <si>
    <t>EUR, pp 2021</t>
  </si>
  <si>
    <t xml:space="preserve">Somproduct tarieven 2021 Stedin en Enduris en hun respectievelijke aandeel in de rekenvolumes REG2022 van Stedin </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</si>
  <si>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</si>
  <si>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Vastrecht Kleinverbruik (KV) en Profielgrootverbruik (PGV) (gecorrigeerd voor nieuwe rekenvolumes)</t>
  </si>
  <si>
    <t xml:space="preserve"> </t>
  </si>
  <si>
    <t>TI Transportdienst 2021 zonder vastrecht KV en PGV</t>
  </si>
  <si>
    <t>Richtbedrag TI Transport 2022, inclusief correcties</t>
  </si>
  <si>
    <t>TI-berekening RNB-G 2022, tabblad 'richtbedragen', regel 73.</t>
  </si>
  <si>
    <t>Vastrecht Kleinverbruik (KV) en Profielgrootverbruik (PGV) 2022</t>
  </si>
  <si>
    <t xml:space="preserve">Richtbedrag TI Transport 2022 zonder vastrecht KV en PGV </t>
  </si>
  <si>
    <t xml:space="preserve">Verwachte mutatie vastrecht KV en PGV </t>
  </si>
  <si>
    <t>Categorie A</t>
  </si>
  <si>
    <t>Verwachte mutatie niet-vastrecht KV en PGV tarieven</t>
  </si>
  <si>
    <t>%</t>
  </si>
  <si>
    <t>Categorie B</t>
  </si>
  <si>
    <t xml:space="preserve">Verwachte mutatie tarieven Telemetrie </t>
  </si>
  <si>
    <t>Categorie C</t>
  </si>
  <si>
    <t>Verwachte tariefmutatie Aansluitdienst</t>
  </si>
  <si>
    <t>TI AD PAV 2021 (gecorrigeerd voor nieuwe rekenvolumes)</t>
  </si>
  <si>
    <t>Richtbedrag TI AD PAV 2022 (incl. correcties) - bestaande taken</t>
  </si>
  <si>
    <t>TI-berekening RNB-G 2022, tabblad 'richtbedragen', regel 74.</t>
  </si>
  <si>
    <t>TI AD EAV 2021 (gecorrigeerd voor nieuwe rekenvolumes)</t>
  </si>
  <si>
    <t>Richtbedrag TI AD EAV 2022 (incl. correcties) - bestaande taken</t>
  </si>
  <si>
    <t>TI-berekening RNB-G 2022, tabblad 'richtbedragen', regel 75.</t>
  </si>
  <si>
    <t>Verwachte mutatie AD PAV</t>
  </si>
  <si>
    <t>Categorie D</t>
  </si>
  <si>
    <t>Verwachte mutatie AD EAV</t>
  </si>
  <si>
    <t>Categorie E</t>
  </si>
  <si>
    <t xml:space="preserve">Toelichting </t>
  </si>
  <si>
    <t>Transportdienst</t>
  </si>
  <si>
    <t>Kleinverbruik</t>
  </si>
  <si>
    <t>Vastrecht</t>
  </si>
  <si>
    <t>Capaciteitsafhankelijk tarief</t>
  </si>
  <si>
    <t>Profielgrootverbruik</t>
  </si>
  <si>
    <t>Telemetriegrootverbruik</t>
  </si>
  <si>
    <t>Aansluitdienst</t>
  </si>
  <si>
    <t>Eénmalige aansluitvergoeding</t>
  </si>
  <si>
    <t>Periodieke aansluitvergoeding</t>
  </si>
  <si>
    <t>Meerlengtevergoeding</t>
  </si>
  <si>
    <t>Controle</t>
  </si>
  <si>
    <t>Overige opmerkingen</t>
  </si>
  <si>
    <t>Richtlijn controle tarieven</t>
  </si>
  <si>
    <t>Onderwerp</t>
  </si>
  <si>
    <t>Ja/Nee</t>
  </si>
  <si>
    <t>Is het bedrag "Totale Inkomsten 2022 inclusief correcties" in het tabblad Tarievenvoorstel ongewijzigd? Zo nee, waarom niet?</t>
  </si>
  <si>
    <t>Ja</t>
  </si>
  <si>
    <t>Zijn de rekenvolumes per tariefdrager gelijk aan de door de ACM ingevulde rekenvolumes?</t>
  </si>
  <si>
    <t>Zijn in het tarievenvoorstel alle decimalen van alle tarieven zichtbaar?</t>
  </si>
  <si>
    <t>Is het gebruikte aantal decimalen voor vastrechttarieven, voor capaciteitstarieven en voor periodieke aansluitvergoedingen maximaal vier en voor aansluittarieven maximaal twee?</t>
  </si>
  <si>
    <t>Capaciteits-afhankelijk tarief</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</si>
  <si>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</si>
  <si>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</si>
  <si>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</si>
  <si>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Wijkt de verdeling van de inkomsten over de transportdienst en de aansluitdienst in het tarievenvoorstel meer dan 1 procent af van de verdeling volgens de richtbedragen zoals opgenomen in de spreadsheet TI-berekeningen Gas 2022? Zo ja, waarom?</t>
  </si>
  <si>
    <t>Wijkt de verdeling van de inkomsten over de PAV en de EAV in het tarievenvoorstel meer dan 1 procent af van de verdeling volgens de richtbedragen zoals opgenomen in de spreadsheet TI-berekeningen Gas 2022? Zo ja, waarom?</t>
  </si>
  <si>
    <t>Wijken de afzonderlijke aansluitdiensttarieven meer af dan 4 procentpunt t.o.v. het tarief van vorig jaar inclusief de verwachte tariefmutaties?</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</si>
  <si>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</si>
  <si>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</si>
  <si>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NB2</t>
  </si>
  <si>
    <t>De ACM houdt zich het recht voor om de tarieven ook op andere punten te toetsen dan de punten die op dit werkblad zijn opgenoemd.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</si>
</sst>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quot;£ &quot;#,##0;\-&quot;£ &quot;#,##0"/>
  </numFmts>
  <fonts count="3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
      <sz val="9"/>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224">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lignment vertical="top"/>
    </xf>
    <xf numFmtId="49" fontId="9" fillId="5" borderId="1">
      <alignment vertical="top"/>
    </xf>
    <xf numFmtId="49" fontId="8" fillId="20" borderId="1">
      <alignment vertical="top"/>
    </xf>
    <xf numFmtId="49" fontId="8" fillId="0" borderId="0">
      <alignment vertical="top"/>
    </xf>
    <xf numFmtId="43" fontId="7" fillId="13" borderId="0">
      <alignment vertical="top"/>
    </xf>
    <xf numFmtId="43" fontId="7" fillId="12" borderId="0">
      <alignment vertical="top"/>
    </xf>
    <xf numFmtId="43" fontId="7" fillId="10" borderId="0">
      <alignment vertical="top"/>
    </xf>
    <xf numFmtId="43" fontId="7" fillId="49" borderId="0">
      <alignment vertical="top"/>
    </xf>
    <xf numFmtId="43" fontId="7" fillId="7" borderId="0">
      <alignment vertical="top"/>
    </xf>
    <xf numFmtId="43" fontId="7"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45" borderId="0" applyNumberFormat="0">
      <alignment vertical="top"/>
    </xf>
    <xf numFmtId="43" fontId="7" fillId="12" borderId="0" applyFont="0" applyFill="0" applyBorder="0" applyAlignment="0" applyProtection="0">
      <alignment vertical="top"/>
    </xf>
    <xf numFmtId="10" fontId="7" fillId="0" borderId="0" applyFont="0" applyFill="0" applyBorder="0" applyAlignment="0" applyProtection="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2" fillId="0" borderId="0"/>
    <xf numFmtId="43" fontId="7" fillId="50" borderId="0">
      <alignment vertical="top"/>
    </xf>
    <xf numFmtId="0" fontId="5" fillId="3"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14" fillId="18" borderId="8" applyNumberFormat="0" applyAlignment="0" applyProtection="0"/>
    <xf numFmtId="0" fontId="1" fillId="19" borderId="9" applyNumberFormat="0" applyFont="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 fillId="3" borderId="0" applyNumberFormat="0" applyBorder="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18" fillId="17" borderId="6" applyNumberFormat="0" applyAlignment="0" applyProtection="0"/>
    <xf numFmtId="0" fontId="17" fillId="16" borderId="5" applyNumberFormat="0" applyAlignment="0" applyProtection="0"/>
    <xf numFmtId="0" fontId="36" fillId="0" borderId="0">
      <alignment vertical="top"/>
    </xf>
    <xf numFmtId="0" fontId="36"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6" fillId="0" borderId="0">
      <alignment vertical="top"/>
    </xf>
    <xf numFmtId="41" fontId="7" fillId="0" borderId="0" applyFont="0" applyFill="0" applyBorder="0" applyAlignment="0" applyProtection="0"/>
    <xf numFmtId="43" fontId="1" fillId="0" borderId="0" applyFont="0" applyFill="0" applyBorder="0" applyAlignment="0" applyProtection="0"/>
    <xf numFmtId="0" fontId="1" fillId="0" borderId="0"/>
    <xf numFmtId="43" fontId="7" fillId="12" borderId="0" applyFont="0" applyFill="0" applyBorder="0" applyAlignment="0" applyProtection="0">
      <alignment vertical="top"/>
    </xf>
    <xf numFmtId="43" fontId="7" fillId="14" borderId="0">
      <alignment vertical="top"/>
    </xf>
    <xf numFmtId="43" fontId="7" fillId="7" borderId="0">
      <alignment vertical="top"/>
    </xf>
    <xf numFmtId="43" fontId="7" fillId="45" borderId="0" applyNumberFormat="0">
      <alignment vertical="top"/>
    </xf>
    <xf numFmtId="43" fontId="7" fillId="49" borderId="0">
      <alignment vertical="top"/>
    </xf>
    <xf numFmtId="43" fontId="7" fillId="10" borderId="0">
      <alignment vertical="top"/>
    </xf>
    <xf numFmtId="43" fontId="7" fillId="13" borderId="0">
      <alignment vertical="top"/>
    </xf>
    <xf numFmtId="49" fontId="8" fillId="20" borderId="1">
      <alignment vertical="top"/>
    </xf>
    <xf numFmtId="49" fontId="9" fillId="5" borderId="1">
      <alignment vertical="top"/>
    </xf>
    <xf numFmtId="43" fontId="7" fillId="12" borderId="0">
      <alignment vertical="top"/>
    </xf>
    <xf numFmtId="43" fontId="7" fillId="50" borderId="0">
      <alignment vertical="top"/>
    </xf>
    <xf numFmtId="168" fontId="7" fillId="0" borderId="0"/>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5" fillId="3"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14" fillId="18" borderId="8" applyNumberFormat="0" applyAlignment="0" applyProtection="0"/>
    <xf numFmtId="0" fontId="1" fillId="19" borderId="9" applyNumberFormat="0" applyFont="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0" fontId="1" fillId="0" borderId="0"/>
    <xf numFmtId="43" fontId="7" fillId="12" borderId="0" applyFont="0" applyFill="0" applyBorder="0" applyAlignment="0" applyProtection="0">
      <alignment vertical="top"/>
    </xf>
    <xf numFmtId="43" fontId="7" fillId="14" borderId="0">
      <alignment vertical="top"/>
    </xf>
    <xf numFmtId="43" fontId="7" fillId="7" borderId="0">
      <alignment vertical="top"/>
    </xf>
    <xf numFmtId="43" fontId="7" fillId="45" borderId="0" applyNumberFormat="0">
      <alignment vertical="top"/>
    </xf>
    <xf numFmtId="43" fontId="7" fillId="49" borderId="0">
      <alignment vertical="top"/>
    </xf>
    <xf numFmtId="43" fontId="7" fillId="10" borderId="0">
      <alignment vertical="top"/>
    </xf>
    <xf numFmtId="43" fontId="7" fillId="13" borderId="0">
      <alignment vertical="top"/>
    </xf>
    <xf numFmtId="43" fontId="7" fillId="12" borderId="0">
      <alignment vertical="top"/>
    </xf>
    <xf numFmtId="43" fontId="7" fillId="50" borderId="0">
      <alignment vertical="top"/>
    </xf>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5" fillId="3" borderId="0" applyNumberFormat="0" applyBorder="0" applyAlignment="0" applyProtection="0"/>
    <xf numFmtId="0" fontId="17" fillId="16" borderId="5" applyNumberFormat="0" applyAlignment="0" applyProtection="0"/>
    <xf numFmtId="0" fontId="18" fillId="17" borderId="6" applyNumberFormat="0" applyAlignment="0" applyProtection="0"/>
    <xf numFmtId="0" fontId="14" fillId="18" borderId="8" applyNumberFormat="0" applyAlignment="0" applyProtection="0"/>
    <xf numFmtId="0" fontId="1" fillId="19" borderId="9" applyNumberFormat="0" applyFont="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14" fillId="18" borderId="8" applyNumberFormat="0" applyAlignment="0" applyProtection="0"/>
    <xf numFmtId="0" fontId="1" fillId="19" borderId="9" applyNumberFormat="0" applyFont="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xf numFmtId="0" fontId="14" fillId="18" borderId="8" applyNumberFormat="0" applyAlignment="0" applyProtection="0"/>
    <xf numFmtId="0" fontId="1" fillId="19" borderId="9" applyNumberFormat="0" applyFont="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12" applyNumberFormat="0" applyFill="0" applyAlignment="0" applyProtection="0"/>
    <xf numFmtId="0" fontId="25" fillId="0" borderId="11" applyNumberFormat="0" applyFill="0" applyAlignment="0" applyProtection="0"/>
    <xf numFmtId="0" fontId="24" fillId="0" borderId="10" applyNumberFormat="0" applyFill="0" applyAlignment="0" applyProtection="0"/>
    <xf numFmtId="0" fontId="1" fillId="19" borderId="9" applyNumberFormat="0" applyFont="0" applyAlignment="0" applyProtection="0"/>
    <xf numFmtId="0" fontId="14" fillId="18" borderId="8" applyNumberFormat="0" applyAlignment="0" applyProtection="0"/>
    <xf numFmtId="0" fontId="18" fillId="17" borderId="6" applyNumberFormat="0" applyAlignment="0" applyProtection="0"/>
    <xf numFmtId="0" fontId="17" fillId="16" borderId="5" applyNumberFormat="0" applyAlignment="0" applyProtection="0"/>
    <xf numFmtId="0" fontId="5" fillId="3" borderId="0" applyNumberFormat="0" applyBorder="0" applyAlignment="0" applyProtection="0"/>
  </cellStyleXfs>
  <cellXfs count="106">
    <xf numFmtId="0" fontId="0" fillId="0" borderId="0" xfId="0">
      <alignment vertical="top"/>
    </xf>
    <xf numFmtId="0" fontId="8" fillId="0" borderId="0" xfId="4" applyFont="1">
      <alignment vertical="top"/>
    </xf>
    <xf numFmtId="0" fontId="7" fillId="0" borderId="0" xfId="4">
      <alignment vertical="top"/>
    </xf>
    <xf numFmtId="0" fontId="11" fillId="0" borderId="0" xfId="4" applyFont="1">
      <alignment vertical="top"/>
    </xf>
    <xf numFmtId="49" fontId="9" fillId="5" borderId="1" xfId="5">
      <alignment vertical="top"/>
    </xf>
    <xf numFmtId="49" fontId="8" fillId="20" borderId="1" xfId="6">
      <alignment vertical="top"/>
    </xf>
    <xf numFmtId="0" fontId="7" fillId="0" borderId="2" xfId="4" applyBorder="1" applyAlignment="1">
      <alignment horizontal="left" vertical="top" wrapText="1"/>
    </xf>
    <xf numFmtId="0" fontId="7" fillId="6" borderId="0" xfId="4" applyFill="1">
      <alignment vertical="top"/>
    </xf>
    <xf numFmtId="2" fontId="7" fillId="11" borderId="0" xfId="4" applyNumberFormat="1" applyFill="1">
      <alignment vertical="top"/>
    </xf>
    <xf numFmtId="1" fontId="7" fillId="0" borderId="0" xfId="4" applyNumberFormat="1">
      <alignment vertical="top"/>
    </xf>
    <xf numFmtId="1" fontId="10" fillId="0" borderId="0" xfId="4" applyNumberFormat="1" applyFont="1">
      <alignment vertical="top"/>
    </xf>
    <xf numFmtId="0" fontId="13" fillId="0" borderId="0" xfId="4" applyFont="1">
      <alignment vertical="top"/>
    </xf>
    <xf numFmtId="0" fontId="9" fillId="5" borderId="1" xfId="5" applyNumberFormat="1">
      <alignment vertical="top"/>
    </xf>
    <xf numFmtId="0" fontId="15" fillId="0" borderId="0" xfId="4" applyFont="1">
      <alignment vertical="top"/>
    </xf>
    <xf numFmtId="0" fontId="7" fillId="15" borderId="0" xfId="4" applyFill="1">
      <alignment vertical="top"/>
    </xf>
    <xf numFmtId="49" fontId="8" fillId="0" borderId="0" xfId="7">
      <alignment vertical="top"/>
    </xf>
    <xf numFmtId="49" fontId="10" fillId="0" borderId="0" xfId="15">
      <alignment vertical="top"/>
    </xf>
    <xf numFmtId="43" fontId="7" fillId="13" borderId="0" xfId="8">
      <alignment vertical="top"/>
    </xf>
    <xf numFmtId="9" fontId="7" fillId="0" borderId="0" xfId="4" applyNumberFormat="1">
      <alignment vertical="top"/>
    </xf>
    <xf numFmtId="43" fontId="7" fillId="12" borderId="0" xfId="63" applyFill="1">
      <alignment vertical="top"/>
    </xf>
    <xf numFmtId="43" fontId="7" fillId="14" borderId="0" xfId="63" applyFill="1">
      <alignment vertical="top"/>
    </xf>
    <xf numFmtId="43" fontId="7" fillId="10" borderId="0" xfId="10">
      <alignment vertical="top"/>
    </xf>
    <xf numFmtId="43" fontId="7" fillId="7" borderId="0" xfId="12">
      <alignment vertical="top"/>
    </xf>
    <xf numFmtId="43" fontId="7" fillId="49" borderId="0" xfId="11">
      <alignment vertical="top"/>
    </xf>
    <xf numFmtId="43" fontId="13" fillId="0" borderId="0" xfId="63" applyFont="1" applyFill="1">
      <alignment vertical="top"/>
    </xf>
    <xf numFmtId="0" fontId="3" fillId="0" borderId="0" xfId="0" applyFont="1" applyAlignment="1"/>
    <xf numFmtId="164" fontId="3" fillId="0" borderId="14" xfId="63" applyNumberFormat="1" applyFont="1" applyFill="1" applyBorder="1" applyAlignment="1"/>
    <xf numFmtId="164" fontId="3" fillId="0" borderId="15" xfId="63" applyNumberFormat="1" applyFont="1" applyFill="1" applyBorder="1" applyAlignment="1"/>
    <xf numFmtId="164" fontId="3" fillId="0" borderId="0" xfId="63" applyNumberFormat="1" applyFont="1" applyFill="1" applyAlignment="1"/>
    <xf numFmtId="164" fontId="3" fillId="0" borderId="16" xfId="63" applyNumberFormat="1" applyFont="1" applyFill="1" applyBorder="1" applyAlignment="1"/>
    <xf numFmtId="43" fontId="7" fillId="12" borderId="0" xfId="9">
      <alignment vertical="top"/>
    </xf>
    <xf numFmtId="43" fontId="7" fillId="0" borderId="0" xfId="11" applyFill="1">
      <alignment vertical="top"/>
    </xf>
    <xf numFmtId="0" fontId="7" fillId="0" borderId="0" xfId="65" applyAlignment="1">
      <alignment vertical="center"/>
    </xf>
    <xf numFmtId="0" fontId="7" fillId="46" borderId="0" xfId="65" applyFill="1" applyAlignment="1">
      <alignment horizontal="right" vertical="center"/>
    </xf>
    <xf numFmtId="164" fontId="7" fillId="0" borderId="2" xfId="66" applyNumberFormat="1" applyFont="1" applyFill="1" applyBorder="1" applyAlignment="1">
      <alignment vertical="center"/>
    </xf>
    <xf numFmtId="0" fontId="7" fillId="46" borderId="0" xfId="65" applyFill="1" applyAlignment="1">
      <alignment vertical="center"/>
    </xf>
    <xf numFmtId="0" fontId="7" fillId="0" borderId="0" xfId="65" applyAlignment="1">
      <alignment horizontal="right" vertical="center"/>
    </xf>
    <xf numFmtId="164" fontId="7" fillId="46" borderId="0" xfId="63" applyNumberFormat="1" applyFont="1" applyFill="1" applyBorder="1" applyAlignment="1">
      <alignment vertical="center"/>
    </xf>
    <xf numFmtId="164" fontId="7" fillId="0" borderId="0" xfId="66" applyNumberFormat="1" applyFont="1" applyFill="1" applyBorder="1" applyAlignment="1">
      <alignment vertical="center"/>
    </xf>
    <xf numFmtId="39" fontId="32" fillId="46" borderId="0" xfId="65" applyNumberFormat="1" applyFont="1" applyFill="1" applyAlignment="1">
      <alignment horizontal="center" vertical="center"/>
    </xf>
    <xf numFmtId="164" fontId="7" fillId="46" borderId="14" xfId="66" applyNumberFormat="1" applyFont="1" applyFill="1" applyBorder="1" applyAlignment="1">
      <alignment vertical="center"/>
    </xf>
    <xf numFmtId="164" fontId="7" fillId="46" borderId="15" xfId="66" applyNumberFormat="1" applyFont="1" applyFill="1" applyBorder="1" applyAlignment="1">
      <alignment vertical="center"/>
    </xf>
    <xf numFmtId="166" fontId="7" fillId="0" borderId="2" xfId="64" applyNumberFormat="1" applyFont="1" applyFill="1" applyBorder="1" applyAlignment="1">
      <alignment vertical="center"/>
    </xf>
    <xf numFmtId="164" fontId="7" fillId="46" borderId="0" xfId="66" applyNumberFormat="1" applyFont="1" applyFill="1" applyBorder="1" applyAlignment="1">
      <alignment vertical="center"/>
    </xf>
    <xf numFmtId="164" fontId="7" fillId="46" borderId="2" xfId="66" applyNumberFormat="1" applyFont="1" applyFill="1" applyBorder="1" applyAlignment="1">
      <alignment vertical="center"/>
    </xf>
    <xf numFmtId="164" fontId="7" fillId="12" borderId="0" xfId="9" applyNumberFormat="1">
      <alignment vertical="top"/>
    </xf>
    <xf numFmtId="43" fontId="7" fillId="0" borderId="2" xfId="4" applyNumberFormat="1" applyBorder="1">
      <alignment vertical="top"/>
    </xf>
    <xf numFmtId="10" fontId="7" fillId="0" borderId="0" xfId="64" applyAlignment="1">
      <alignment horizontal="left" vertical="top"/>
    </xf>
    <xf numFmtId="43" fontId="7" fillId="0" borderId="0" xfId="4" applyNumberFormat="1">
      <alignment vertical="top"/>
    </xf>
    <xf numFmtId="164" fontId="7" fillId="0" borderId="0" xfId="9" applyNumberFormat="1" applyFill="1">
      <alignment vertical="top"/>
    </xf>
    <xf numFmtId="0" fontId="7" fillId="0" borderId="0" xfId="65" applyAlignment="1">
      <alignment vertical="top" wrapText="1"/>
    </xf>
    <xf numFmtId="0" fontId="8" fillId="0" borderId="0" xfId="65" applyFont="1" applyAlignment="1">
      <alignment vertical="top" wrapText="1"/>
    </xf>
    <xf numFmtId="0" fontId="7" fillId="0" borderId="0" xfId="65" applyAlignment="1">
      <alignment horizontal="left" vertical="top" wrapText="1"/>
    </xf>
    <xf numFmtId="0" fontId="7" fillId="47" borderId="0" xfId="65" applyFill="1"/>
    <xf numFmtId="0" fontId="7" fillId="47" borderId="18" xfId="65" applyFill="1" applyBorder="1"/>
    <xf numFmtId="0" fontId="33" fillId="0" borderId="19" xfId="65" applyFont="1" applyBorder="1"/>
    <xf numFmtId="0" fontId="7" fillId="0" borderId="0" xfId="65" applyAlignment="1">
      <alignment wrapText="1"/>
    </xf>
    <xf numFmtId="0" fontId="33" fillId="47" borderId="20" xfId="65" applyFont="1" applyFill="1" applyBorder="1"/>
    <xf numFmtId="0" fontId="7" fillId="0" borderId="20" xfId="65" applyBorder="1" applyAlignment="1">
      <alignment wrapText="1"/>
    </xf>
    <xf numFmtId="0" fontId="7" fillId="0" borderId="0" xfId="65"/>
    <xf numFmtId="0" fontId="7" fillId="47" borderId="20" xfId="65" applyFill="1" applyBorder="1"/>
    <xf numFmtId="0" fontId="7" fillId="47" borderId="21" xfId="65" applyFill="1" applyBorder="1"/>
    <xf numFmtId="0" fontId="7" fillId="47" borderId="0" xfId="65" applyFill="1" applyAlignment="1">
      <alignment horizontal="center" vertical="top"/>
    </xf>
    <xf numFmtId="0" fontId="7" fillId="0" borderId="22" xfId="4" applyBorder="1">
      <alignment vertical="top"/>
    </xf>
    <xf numFmtId="0" fontId="7" fillId="0" borderId="23" xfId="4" applyBorder="1" applyAlignment="1">
      <alignment vertical="top" wrapText="1"/>
    </xf>
    <xf numFmtId="0" fontId="34" fillId="0" borderId="0" xfId="0" applyFont="1" applyAlignment="1"/>
    <xf numFmtId="0" fontId="31" fillId="0" borderId="0" xfId="0" applyFont="1" applyAlignment="1"/>
    <xf numFmtId="49" fontId="8" fillId="20" borderId="3" xfId="6" applyBorder="1">
      <alignment vertical="top"/>
    </xf>
    <xf numFmtId="49" fontId="8" fillId="20" borderId="4" xfId="6" applyBorder="1">
      <alignment vertical="top"/>
    </xf>
    <xf numFmtId="0" fontId="7" fillId="0" borderId="24" xfId="4" applyBorder="1">
      <alignment vertical="top"/>
    </xf>
    <xf numFmtId="0" fontId="7" fillId="0" borderId="25" xfId="4" applyBorder="1">
      <alignment vertical="top"/>
    </xf>
    <xf numFmtId="0" fontId="7" fillId="0" borderId="26" xfId="4" applyBorder="1">
      <alignment vertical="top"/>
    </xf>
    <xf numFmtId="0" fontId="7" fillId="0" borderId="27" xfId="4" applyBorder="1">
      <alignment vertical="top"/>
    </xf>
    <xf numFmtId="0" fontId="7" fillId="0" borderId="0" xfId="0" applyFont="1" applyAlignment="1"/>
    <xf numFmtId="0" fontId="0" fillId="0" borderId="0" xfId="0" applyAlignment="1"/>
    <xf numFmtId="43" fontId="7" fillId="14" borderId="0" xfId="13">
      <alignment vertical="top"/>
    </xf>
    <xf numFmtId="43" fontId="7" fillId="46" borderId="0" xfId="9" applyFill="1">
      <alignment vertical="top"/>
    </xf>
    <xf numFmtId="0" fontId="9" fillId="48" borderId="1" xfId="4" applyFont="1" applyFill="1" applyBorder="1">
      <alignment vertical="top"/>
    </xf>
    <xf numFmtId="0" fontId="35" fillId="48" borderId="1" xfId="4" applyFont="1" applyFill="1" applyBorder="1">
      <alignment vertical="top"/>
    </xf>
    <xf numFmtId="0" fontId="14" fillId="48" borderId="1" xfId="4" applyFont="1" applyFill="1" applyBorder="1">
      <alignment vertical="top"/>
    </xf>
    <xf numFmtId="49" fontId="7" fillId="20" borderId="2" xfId="6" applyFont="1" applyBorder="1">
      <alignment vertical="top"/>
    </xf>
    <xf numFmtId="0" fontId="7" fillId="0" borderId="2" xfId="4" applyBorder="1">
      <alignment vertical="top"/>
    </xf>
    <xf numFmtId="43" fontId="7" fillId="50" borderId="0" xfId="70">
      <alignment vertical="top"/>
    </xf>
    <xf numFmtId="167" fontId="7" fillId="50" borderId="0" xfId="70" applyNumberFormat="1">
      <alignment vertical="top"/>
    </xf>
    <xf numFmtId="167" fontId="3" fillId="0" borderId="0" xfId="63" applyNumberFormat="1" applyFont="1" applyFill="1" applyAlignment="1"/>
    <xf numFmtId="0" fontId="7" fillId="0" borderId="20" xfId="4" applyBorder="1">
      <alignment vertical="top"/>
    </xf>
    <xf numFmtId="0" fontId="7" fillId="47" borderId="28" xfId="65" applyFill="1" applyBorder="1"/>
    <xf numFmtId="43" fontId="7" fillId="50" borderId="17" xfId="70" applyBorder="1">
      <alignment vertical="top"/>
    </xf>
    <xf numFmtId="43" fontId="7" fillId="49" borderId="2" xfId="11" applyBorder="1" applyAlignment="1">
      <alignment horizontal="left" vertical="top" indent="1"/>
    </xf>
    <xf numFmtId="0" fontId="7" fillId="0" borderId="2" xfId="4" applyBorder="1" applyAlignment="1">
      <alignment vertical="top" wrapText="1"/>
    </xf>
    <xf numFmtId="49" fontId="22" fillId="0" borderId="2" xfId="61" applyBorder="1" applyAlignment="1">
      <alignment vertical="top" wrapText="1"/>
    </xf>
    <xf numFmtId="10" fontId="7" fillId="13" borderId="0" xfId="64" applyFill="1" applyBorder="1">
      <alignment vertical="top"/>
    </xf>
    <xf numFmtId="10" fontId="7" fillId="13" borderId="0" xfId="64" applyFill="1">
      <alignment vertical="top"/>
    </xf>
    <xf numFmtId="10" fontId="7" fillId="0" borderId="0" xfId="64">
      <alignment vertical="top"/>
    </xf>
    <xf numFmtId="10" fontId="8" fillId="20" borderId="1" xfId="64" applyFont="1" applyFill="1" applyBorder="1">
      <alignment vertical="top"/>
    </xf>
    <xf numFmtId="43" fontId="3" fillId="0" borderId="0" xfId="63" applyFont="1" applyFill="1" applyAlignment="1"/>
    <xf numFmtId="14" fontId="7" fillId="50" borderId="2" xfId="70" applyNumberFormat="1" applyBorder="1" applyAlignment="1">
      <alignment horizontal="left" vertical="top"/>
    </xf>
    <xf numFmtId="167" fontId="7" fillId="50" borderId="2" xfId="138" applyNumberFormat="1" applyBorder="1">
      <alignment vertical="top"/>
    </xf>
    <xf numFmtId="0" fontId="7" fillId="0" borderId="0" xfId="4" applyFont="1">
      <alignment vertical="top"/>
    </xf>
    <xf numFmtId="0" fontId="7" fillId="0" borderId="2" xfId="4" applyFont="1" applyBorder="1" applyAlignment="1">
      <alignment horizontal="left" vertical="top" wrapText="1"/>
    </xf>
    <xf numFmtId="0" fontId="7" fillId="9" borderId="0" xfId="4" applyFont="1" applyFill="1">
      <alignment vertical="top"/>
    </xf>
    <xf numFmtId="0" fontId="7" fillId="8" borderId="0" xfId="4" applyFont="1" applyFill="1">
      <alignment vertical="top"/>
    </xf>
    <xf numFmtId="0" fontId="7" fillId="12" borderId="0" xfId="4" applyFont="1" applyFill="1">
      <alignment vertical="top"/>
    </xf>
    <xf numFmtId="49" fontId="7" fillId="20" borderId="0" xfId="6" applyFont="1" applyBorder="1">
      <alignment vertical="top"/>
    </xf>
    <xf numFmtId="167" fontId="7" fillId="51" borderId="2" xfId="138" applyNumberFormat="1" applyFill="1" applyBorder="1">
      <alignment vertical="top"/>
    </xf>
    <xf numFmtId="0" fontId="7" fillId="51" borderId="0" xfId="4" applyFill="1">
      <alignment vertical="top"/>
    </xf>
  </cellXfs>
  <cellStyles count="224">
    <cellStyle name=" 1" xfId="90" xr:uid="{CFD761C6-5CF8-4C94-93F2-F4B936BB8544}"/>
    <cellStyle name=" 2" xfId="89" xr:uid="{B4E9ABAF-9C76-485C-8D7C-C573F8DE7402}"/>
    <cellStyle name=" 3" xfId="92" xr:uid="{2EF9E5B4-D224-46E8-B3AA-9D8489BB62BF}"/>
    <cellStyle name=" 3 2" xfId="127" xr:uid="{E5F81A88-5667-4191-9096-09529FE23D1A}"/>
    <cellStyle name=" 4" xfId="91" xr:uid="{5B1A7F93-5C3C-49E8-B2B3-2C1687DD9145}"/>
    <cellStyle name=" 5" xfId="88" xr:uid="{C8A579C2-9FB8-48B2-926C-72996B613550}"/>
    <cellStyle name=" 6" xfId="87" xr:uid="{2E1DF7CE-81C2-4D1E-9CEE-A01F5C466E6C}"/>
    <cellStyle name="_kop1 Bladtitel" xfId="5" xr:uid="{00000000-0005-0000-0000-000000000000}"/>
    <cellStyle name="_kop1 Bladtitel 3" xfId="103" xr:uid="{1812BE2E-DE1E-4B93-8026-B12698236CE5}"/>
    <cellStyle name="_kop2 Bloktitel" xfId="6" xr:uid="{00000000-0005-0000-0000-000001000000}"/>
    <cellStyle name="_kop2 Bloktitel 3" xfId="102" xr:uid="{6347B8AA-C001-4FF9-ADDC-3F85FF37148D}"/>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ad" xfId="189" hidden="1" xr:uid="{45F02A35-4FC6-4EF9-BB41-1C38B9BF13D1}"/>
    <cellStyle name="Bad" xfId="164" hidden="1" xr:uid="{48348D56-400C-42B0-920A-65364A1FF1D3}"/>
    <cellStyle name="Bad" xfId="81" hidden="1" xr:uid="{1134FFBB-173B-44AA-9942-A61CDC0F4B4E}"/>
    <cellStyle name="Bad" xfId="206" hidden="1" xr:uid="{B3525554-01E5-41BD-BB7D-4F20C16B4C39}"/>
    <cellStyle name="Bad" xfId="179" hidden="1" xr:uid="{66F0680F-2461-4EC7-A3AD-9AC849709AC0}"/>
    <cellStyle name="Bad" xfId="223" hidden="1" xr:uid="{D24474CE-B3FE-4560-93B6-88D6C06D61AC}"/>
    <cellStyle name="Bad" xfId="84" hidden="1" xr:uid="{666BC909-1333-4696-8A7E-88C9DF41E532}"/>
    <cellStyle name="Bad" xfId="148" hidden="1" xr:uid="{8E532DCA-FF95-47A3-A710-D99069BBFA81}"/>
    <cellStyle name="Bad" xfId="116" hidden="1" xr:uid="{29A97952-BAC0-427A-9624-7C60E0B19AE0}"/>
    <cellStyle name="Bad" xfId="165" hidden="1" xr:uid="{E10B6DD8-E603-4A89-A66B-80FE07784438}"/>
    <cellStyle name="Bad" xfId="117" hidden="1" xr:uid="{45DE5167-A489-45D4-A146-463E5AF31F3C}"/>
    <cellStyle name="Bad" xfId="71" hidden="1" xr:uid="{7BED2A88-1743-4636-8993-C0BF62618D86}"/>
    <cellStyle name="Berekening" xfId="18" builtinId="22" hidden="1"/>
    <cellStyle name="Cel (tussen)resultaat" xfId="8" xr:uid="{00000000-0005-0000-0000-00001C000000}"/>
    <cellStyle name="Cel (tussen)resultaat 2" xfId="136" xr:uid="{98254283-9D85-44C8-A10B-DA09C7549B8E}"/>
    <cellStyle name="Cel (tussen)resultaat 3" xfId="101" xr:uid="{3FCED504-F2DC-44DC-B05B-EE51B913930C}"/>
    <cellStyle name="Cel Berekening" xfId="9" xr:uid="{00000000-0005-0000-0000-00001D000000}"/>
    <cellStyle name="Cel Berekening 2" xfId="137" xr:uid="{1A87B3AF-DA50-4ABA-810B-D81C06688ADC}"/>
    <cellStyle name="Cel Berekening 3" xfId="104" xr:uid="{DF66A0EB-51A3-4B6B-A00C-27501AA00E93}"/>
    <cellStyle name="Cel Bijzonderheid" xfId="10" xr:uid="{00000000-0005-0000-0000-00001E000000}"/>
    <cellStyle name="Cel Bijzonderheid 2" xfId="135" xr:uid="{53ACE003-ED90-45E7-966A-7AFA5E3B0AD0}"/>
    <cellStyle name="Cel Bijzonderheid 3" xfId="100" xr:uid="{08CF039F-CBD5-4AFA-AE95-D289698491A0}"/>
    <cellStyle name="Cel Input" xfId="11" xr:uid="{00000000-0005-0000-0000-00001F000000}"/>
    <cellStyle name="Cel Input 2" xfId="134" xr:uid="{B6878F82-F2FF-4689-82F8-875E0294FA18}"/>
    <cellStyle name="Cel Input 3" xfId="99" xr:uid="{0004318A-D80F-42E2-88D3-F472A797AC52}"/>
    <cellStyle name="Cel Input Data" xfId="70" xr:uid="{00000000-0005-0000-0000-000020000000}"/>
    <cellStyle name="Cel Input Data 2" xfId="138" xr:uid="{F88F896D-0E41-4FBD-8424-6003E080C12A}"/>
    <cellStyle name="Cel Input Data 3" xfId="105" xr:uid="{FF533F30-4419-4C9E-B14E-77C84604F3C3}"/>
    <cellStyle name="Cel n.v.t. (leeg)" xfId="62" xr:uid="{00000000-0005-0000-0000-000021000000}"/>
    <cellStyle name="Cel n.v.t. (leeg) 2" xfId="133" xr:uid="{EF0E1677-9120-43AF-ADF9-B9EEBF9CC975}"/>
    <cellStyle name="Cel n.v.t. (leeg) 3" xfId="98" xr:uid="{5A32683F-6123-48D4-8483-8D8F61CFC798}"/>
    <cellStyle name="Cel PM extern" xfId="12" xr:uid="{00000000-0005-0000-0000-000022000000}"/>
    <cellStyle name="Cel PM extern 2" xfId="132" xr:uid="{71E2B4A4-45FE-42E9-B11B-E9FDD7BC4E58}"/>
    <cellStyle name="Cel PM extern 3" xfId="97" xr:uid="{CCB6FCB2-584A-423F-B4F6-2F2616023A85}"/>
    <cellStyle name="Cel Verwijzing" xfId="13" xr:uid="{00000000-0005-0000-0000-000023000000}"/>
    <cellStyle name="Cel Verwijzing 2" xfId="131" xr:uid="{1E77F3BE-68A6-432B-ADA6-29CB90D8CDAA}"/>
    <cellStyle name="Cel Verwijzing 3" xfId="96" xr:uid="{78F4DE7A-7A04-488F-B8D2-E3E79287C9BC}"/>
    <cellStyle name="Check Cell" xfId="207" hidden="1" xr:uid="{7092EBBF-69B2-4C49-89D7-42D6CB0DEAA0}"/>
    <cellStyle name="Check Cell" xfId="220" hidden="1" xr:uid="{C2E694A1-F8E7-4F6C-AEFD-74C2EF44A12F}"/>
    <cellStyle name="Check Cell" xfId="168" hidden="1" xr:uid="{A541D91A-E323-44FE-B46F-276DA3ABA8D9}"/>
    <cellStyle name="Check Cell" xfId="161" hidden="1" xr:uid="{AB2ED923-9781-474D-A437-5B66FB2F6C19}"/>
    <cellStyle name="Check Cell" xfId="190" hidden="1" xr:uid="{F90B9DC4-0D61-4C2B-A346-319088107621}"/>
    <cellStyle name="Check Cell" xfId="203" hidden="1" xr:uid="{CFE7C463-3292-49E2-8911-EC80165B6215}"/>
    <cellStyle name="Check Cell" xfId="176" hidden="1" xr:uid="{96BC3985-71CC-439A-867A-C8E111676B6C}"/>
    <cellStyle name="Check Cell" xfId="186" hidden="1" xr:uid="{34714A17-5C32-480C-9C35-1DD30F2CABDE}"/>
    <cellStyle name="Check Cell" xfId="145" hidden="1" xr:uid="{4400C9E5-77CB-4872-9F16-85EB9B82DFD7}"/>
    <cellStyle name="Check Cell" xfId="113" hidden="1" xr:uid="{3585ABA1-CCB3-4663-987F-7E3C9E38C048}"/>
    <cellStyle name="Check Cell" xfId="120" hidden="1" xr:uid="{055F565F-BAAA-4953-A256-73AE6BB03C03}"/>
    <cellStyle name="Check Cell" xfId="74" hidden="1" xr:uid="{5BC8C694-A255-42D5-AFCD-40C2786FC4E5}"/>
    <cellStyle name="Controlecel" xfId="20" builtinId="23" hidden="1"/>
    <cellStyle name="D_Lanvin BP Roth croissance 03 en 04 " xfId="106" xr:uid="{B00A6CCF-D799-4293-9120-3B8B57F73063}"/>
    <cellStyle name="Explanatory Text" xfId="180" hidden="1" xr:uid="{822F65FD-975E-493D-A6E9-41E9B01FA8C3}"/>
    <cellStyle name="Explanatory Text" xfId="150" hidden="1" xr:uid="{A78BFC3B-1259-4091-A94C-707CC0E1F22E}"/>
    <cellStyle name="Explanatory Text" xfId="197" hidden="1" xr:uid="{95293BEB-6A25-43A4-9B22-2AFC6A5BB412}"/>
    <cellStyle name="Explanatory Text" xfId="151" hidden="1" xr:uid="{23CD438F-B56B-4FA6-9658-869F81F47658}"/>
    <cellStyle name="Explanatory Text" xfId="213" hidden="1" xr:uid="{BE2758B0-6F68-42D2-AD0D-6F9C856AB776}"/>
    <cellStyle name="Explanatory Text" xfId="214" hidden="1" xr:uid="{B816CDC3-943F-46CA-AD40-E24F639BF823}"/>
    <cellStyle name="Explanatory Text" xfId="196" hidden="1" xr:uid="{37A45416-3155-4351-BCB6-12296C94E0AE}"/>
    <cellStyle name="Explanatory Text" xfId="139" hidden="1" xr:uid="{D7AED83B-1CF2-4363-942E-663521D30827}"/>
    <cellStyle name="Explanatory Text" xfId="107" hidden="1" xr:uid="{8969A7DF-D978-440E-BA30-ED91469BABB7}"/>
    <cellStyle name="Explanatory Text" xfId="174" hidden="1" xr:uid="{98B635C1-A739-4809-9E97-8FDC1F52DD43}"/>
    <cellStyle name="Explanatory Text" xfId="126" hidden="1" xr:uid="{F5E862F5-1F0C-4BD2-B82B-1D501CFE816D}"/>
    <cellStyle name="Explanatory Text" xfId="80" hidden="1" xr:uid="{6F0CFD81-6FEB-496C-ABBA-7C10F4D5B005}"/>
    <cellStyle name="Gekoppelde cel" xfId="19" builtinId="24" hidden="1"/>
    <cellStyle name="Gevolgde hyperlink" xfId="60" builtinId="9" hidden="1"/>
    <cellStyle name="Goed" xfId="1" builtinId="26" hidden="1"/>
    <cellStyle name="Heading 1" xfId="155" hidden="1" xr:uid="{E1E30794-1BDA-4C40-ADA1-08F257413F4E}"/>
    <cellStyle name="Heading 1" xfId="201" hidden="1" xr:uid="{64A3A84E-6905-4CBE-BF2F-9E83E4CD6625}"/>
    <cellStyle name="Heading 1" xfId="159" hidden="1" xr:uid="{3AEF9E2F-DCDF-4854-9D8A-22DF5D368777}"/>
    <cellStyle name="Heading 1" xfId="209" hidden="1" xr:uid="{FAD01C62-D963-492E-9E07-70DE59031F3F}"/>
    <cellStyle name="Heading 1" xfId="218" hidden="1" xr:uid="{6FD1E56B-A4F3-484E-A4BA-87251927151F}"/>
    <cellStyle name="Heading 1" xfId="192" hidden="1" xr:uid="{15B4C07E-69E3-456A-819E-82038CBDE4E4}"/>
    <cellStyle name="Heading 1" xfId="111" hidden="1" xr:uid="{61FB24A9-32CE-4899-9EC5-F8E6DA594FFE}"/>
    <cellStyle name="Heading 1" xfId="170" hidden="1" xr:uid="{A510EFFC-7348-4364-87FF-AD6BFC154F97}"/>
    <cellStyle name="Heading 1" xfId="184" hidden="1" xr:uid="{8E8A53EB-FFD3-41B6-B3E1-38CEEAEE650E}"/>
    <cellStyle name="Heading 1" xfId="122" hidden="1" xr:uid="{0AF2F9D1-98A2-4373-8A00-16A23D636B4E}"/>
    <cellStyle name="Heading 1" xfId="143" hidden="1" xr:uid="{BF7E04C9-D742-4F11-90F2-CC1C4A84EF37}"/>
    <cellStyle name="Heading 1" xfId="76" hidden="1" xr:uid="{DB5DECAC-5669-43F8-9323-CD90236536F8}"/>
    <cellStyle name="Heading 2" xfId="193" hidden="1" xr:uid="{D2D0E447-BF90-47B6-8B6E-86F79FC6B691}"/>
    <cellStyle name="Heading 2" xfId="200" hidden="1" xr:uid="{284BA44D-CF6F-4E4C-A135-100009269659}"/>
    <cellStyle name="Heading 2" xfId="158" hidden="1" xr:uid="{1264594D-5E9F-4C79-8667-8359B4A2754F}"/>
    <cellStyle name="Heading 2" xfId="210" hidden="1" xr:uid="{B8696530-C0F8-42A7-A9B4-3C925DC78757}"/>
    <cellStyle name="Heading 2" xfId="217" hidden="1" xr:uid="{97ADE399-087C-462E-A5A7-2D4BA5FB631A}"/>
    <cellStyle name="Heading 2" xfId="110" hidden="1" xr:uid="{BF04D2F9-52D2-4866-9BEA-91F9131D7CE1}"/>
    <cellStyle name="Heading 2" xfId="171" hidden="1" xr:uid="{896CECFE-4D63-4738-9020-9942936044B8}"/>
    <cellStyle name="Heading 2" xfId="183" hidden="1" xr:uid="{A0A95939-395F-46D4-983E-21DEC0C5AF55}"/>
    <cellStyle name="Heading 2" xfId="154" hidden="1" xr:uid="{59F90404-4303-454A-915C-BD15A753075A}"/>
    <cellStyle name="Heading 2" xfId="123" hidden="1" xr:uid="{562EF3D8-3363-4930-88CC-C6B6871CB11F}"/>
    <cellStyle name="Heading 2" xfId="142" hidden="1" xr:uid="{656A8331-66DC-4979-86FC-B69E38332EC9}"/>
    <cellStyle name="Heading 2" xfId="77" hidden="1" xr:uid="{B6BE31E0-1119-4BEE-AFF7-0A38D53BE7A4}"/>
    <cellStyle name="Heading 3" xfId="199" hidden="1" xr:uid="{BC72BB54-C16A-4B39-8F14-2BEC01D0F183}"/>
    <cellStyle name="Heading 3" xfId="157" hidden="1" xr:uid="{913D21A1-740A-4C30-B2EC-A7F27226A1C3}"/>
    <cellStyle name="Heading 3" xfId="211" hidden="1" xr:uid="{5D2068C0-DB17-48D1-AB8D-D9B32DA62C9B}"/>
    <cellStyle name="Heading 3" xfId="216" hidden="1" xr:uid="{886E8069-8B12-4457-BD92-DC035BCCA315}"/>
    <cellStyle name="Heading 3" xfId="172" hidden="1" xr:uid="{504D0BF0-C4DF-4683-93A5-6B5FF135A04B}"/>
    <cellStyle name="Heading 3" xfId="182" hidden="1" xr:uid="{BCB3C5F9-13ED-4133-9E19-095179E88DBA}"/>
    <cellStyle name="Heading 3" xfId="153" hidden="1" xr:uid="{E0050D16-D1D1-4EEB-808A-C1957B94044A}"/>
    <cellStyle name="Heading 3" xfId="194" hidden="1" xr:uid="{8C325B30-4985-4BED-A083-0725F67E298E}"/>
    <cellStyle name="Heading 3" xfId="141" hidden="1" xr:uid="{A78F0446-C894-4062-B0DF-8EE3603203A7}"/>
    <cellStyle name="Heading 3" xfId="109" hidden="1" xr:uid="{42B600D4-B87A-4C6A-AC3F-D12BBBA8F5C9}"/>
    <cellStyle name="Heading 3" xfId="124" hidden="1" xr:uid="{16BA61FC-FFB1-4274-8172-B88D43AA4F36}"/>
    <cellStyle name="Heading 3" xfId="78" hidden="1" xr:uid="{B8EF2998-2AC7-4F90-B07A-8604C3EF0DA1}"/>
    <cellStyle name="Heading 4" xfId="156" hidden="1" xr:uid="{9B0695AD-5285-4C6A-896D-E63925527F21}"/>
    <cellStyle name="Heading 4" xfId="212" hidden="1" xr:uid="{41E13A89-2458-4117-A0D5-8FE3F4A0ED04}"/>
    <cellStyle name="Heading 4" xfId="215" hidden="1" xr:uid="{E223DB1A-48D6-4DE2-90C2-53E03AC7A96B}"/>
    <cellStyle name="Heading 4" xfId="173" hidden="1" xr:uid="{FBC40455-7002-4792-A80D-158F908CFF27}"/>
    <cellStyle name="Heading 4" xfId="181" hidden="1" xr:uid="{7FF0D283-1BA5-4BF8-B5C2-F7DC6376277A}"/>
    <cellStyle name="Heading 4" xfId="152" hidden="1" xr:uid="{2DEF37C0-6744-40CC-92B4-7C02C1E552CF}"/>
    <cellStyle name="Heading 4" xfId="195" hidden="1" xr:uid="{FC9B4B7C-D16D-4DA3-9015-376AC0B699D6}"/>
    <cellStyle name="Heading 4" xfId="198" hidden="1" xr:uid="{D077F7F8-9447-4313-810D-C45E0DDCEB63}"/>
    <cellStyle name="Heading 4" xfId="140" hidden="1" xr:uid="{F7FFAA71-0DAB-4A51-89AB-DDF1FAE01DF7}"/>
    <cellStyle name="Heading 4" xfId="108" hidden="1" xr:uid="{25BAB2E9-E1BC-40EF-B8D2-7EE0147D007D}"/>
    <cellStyle name="Heading 4" xfId="125" hidden="1" xr:uid="{FD3B8C04-B66C-411A-B1A5-74F0A64840C1}"/>
    <cellStyle name="Heading 4" xfId="79" hidden="1" xr:uid="{D014BDF5-DFFF-4C9D-84D5-38ED9E878868}"/>
    <cellStyle name="Hyperlink" xfId="22" builtinId="8" hidden="1"/>
    <cellStyle name="Hyperlink" xfId="61" builtinId="8" customBuiltin="1"/>
    <cellStyle name="Input" xfId="86" hidden="1" xr:uid="{39E0F215-1806-4B22-BE2B-65BFBF02D95F}"/>
    <cellStyle name="Input" xfId="222" hidden="1" xr:uid="{383C9E0A-BF40-4E9E-8EFB-3B33FEE56CB2}"/>
    <cellStyle name="Input" xfId="166" hidden="1" xr:uid="{F78F009A-E432-417D-B08F-1F59D0835843}"/>
    <cellStyle name="Input" xfId="163" hidden="1" xr:uid="{F3BEFA78-216B-4EB7-BF40-8BD6CB4A9C18}"/>
    <cellStyle name="Input" xfId="83" hidden="1" xr:uid="{B1554256-8223-43FD-A8B1-10FA759D0C69}"/>
    <cellStyle name="Input" xfId="205" hidden="1" xr:uid="{20CC5928-7E82-49B1-ADA4-12A9B7BEED3F}"/>
    <cellStyle name="Input" xfId="178" hidden="1" xr:uid="{4F84525E-5246-426F-9ACD-D6046D0BF86F}"/>
    <cellStyle name="Input" xfId="188" hidden="1" xr:uid="{2774605E-54FB-49F4-ABD8-B4F1E6F1F4E1}"/>
    <cellStyle name="Input" xfId="147" hidden="1" xr:uid="{A4E6C198-2F57-401A-ACA4-F9B83B5FB5AA}"/>
    <cellStyle name="Input" xfId="115" hidden="1" xr:uid="{1C46469B-D2A9-4AC3-9E01-F9C57A0DDFE6}"/>
    <cellStyle name="Input" xfId="118" hidden="1" xr:uid="{ED146B12-3161-4DF5-AC00-A0A1108A74C8}"/>
    <cellStyle name="Input" xfId="72" hidden="1" xr:uid="{6FB32D43-B29A-4085-BEB0-DCA38F16DE53}"/>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mma 2" xfId="93" xr:uid="{7EA8F1C2-5C7A-4C2F-B9BE-96943624F4E9}"/>
    <cellStyle name="Komma 2 2" xfId="128" xr:uid="{12690186-8702-44EA-8567-D73D8B73DB59}"/>
    <cellStyle name="Komma 3" xfId="130" xr:uid="{A85085EE-9858-4C2C-BCE2-A80FE373C8AF}"/>
    <cellStyle name="Komma 4" xfId="95" xr:uid="{B3321DFA-42E0-435D-BABD-2DD705FC1F84}"/>
    <cellStyle name="Kop 1" xfId="29" builtinId="16" hidden="1"/>
    <cellStyle name="Kop 2" xfId="30" builtinId="17" hidden="1"/>
    <cellStyle name="Kop 3" xfId="31" builtinId="18" hidden="1"/>
    <cellStyle name="Kop 4" xfId="32" builtinId="19" hidden="1"/>
    <cellStyle name="Neutraal" xfId="3" builtinId="28" hidden="1"/>
    <cellStyle name="Note" xfId="185" hidden="1" xr:uid="{C7A0B1A4-809C-4F45-92CC-F52BA05300AD}"/>
    <cellStyle name="Note" xfId="160" hidden="1" xr:uid="{BFB71FAF-A804-438F-9C8E-92DB85572754}"/>
    <cellStyle name="Note" xfId="191" hidden="1" xr:uid="{981C209C-A4C6-4A86-89A9-29344C321312}"/>
    <cellStyle name="Note" xfId="202" hidden="1" xr:uid="{74B29A00-AF51-4A98-9A64-7C28EFC678CB}"/>
    <cellStyle name="Note" xfId="175" hidden="1" xr:uid="{A92E62B7-0EEC-4229-817D-095908EA0E5A}"/>
    <cellStyle name="Note" xfId="219" hidden="1" xr:uid="{67173922-5A92-436B-A5B3-0E96BB2D3E0F}"/>
    <cellStyle name="Note" xfId="208" hidden="1" xr:uid="{BD292074-0DEA-4D0E-AD1D-721C5FB5A41E}"/>
    <cellStyle name="Note" xfId="144" hidden="1" xr:uid="{EDED8530-B7BF-443D-80E0-0D2134EA1EBF}"/>
    <cellStyle name="Note" xfId="112" hidden="1" xr:uid="{04A78DCA-3EDB-4686-9E90-9060EA698342}"/>
    <cellStyle name="Note" xfId="169" hidden="1" xr:uid="{159492EB-0605-4031-8FD3-178B84AA59A5}"/>
    <cellStyle name="Note" xfId="121" hidden="1" xr:uid="{3600E1DE-174E-4C0B-A582-11B65AC63116}"/>
    <cellStyle name="Note" xfId="75" hidden="1" xr:uid="{807B5A59-C96E-4535-8899-159D7CA5ED67}"/>
    <cellStyle name="Notitie" xfId="21" builtinId="10" hidden="1"/>
    <cellStyle name="Ongeldig" xfId="2" builtinId="27" hidden="1"/>
    <cellStyle name="Opm. INTERN" xfId="14" xr:uid="{00000000-0005-0000-0000-000037000000}"/>
    <cellStyle name="Output" xfId="162" hidden="1" xr:uid="{C5D24851-B478-48B0-BED0-6DFAFF9D2C7F}"/>
    <cellStyle name="Output" xfId="82" hidden="1" xr:uid="{E1B62253-AD09-4A05-870C-DE1FCF26EE79}"/>
    <cellStyle name="Output" xfId="204" hidden="1" xr:uid="{F6DB4256-D6B9-4603-8937-6C5E6791CAC2}"/>
    <cellStyle name="Output" xfId="177" hidden="1" xr:uid="{5999AB53-1378-46A2-8AC0-A58ADB6DE2BF}"/>
    <cellStyle name="Output" xfId="85" hidden="1" xr:uid="{27FAA3AF-86FA-4938-828F-BFF38DC4A6E2}"/>
    <cellStyle name="Output" xfId="221" hidden="1" xr:uid="{41A0747F-C7C1-4654-B0EB-AC9E9BB1A01E}"/>
    <cellStyle name="Output" xfId="114" hidden="1" xr:uid="{91C1257E-99ED-4A6F-9530-F98C6EE4FE96}"/>
    <cellStyle name="Output" xfId="167" hidden="1" xr:uid="{BA012365-314E-4C9C-BB82-5C29E11E688C}"/>
    <cellStyle name="Output" xfId="187" hidden="1" xr:uid="{B538A3C2-87DB-42E9-A8F1-8095BEA68F91}"/>
    <cellStyle name="Output" xfId="119" hidden="1" xr:uid="{7BDC8303-653C-495D-8CB6-B0D1370483FE}"/>
    <cellStyle name="Output" xfId="146" hidden="1" xr:uid="{74FAAFB2-6375-4C52-A6CC-D927BF138E8F}"/>
    <cellStyle name="Output" xfId="73" hidden="1" xr:uid="{7E0E5F42-B405-4403-90F0-304ADC106DF8}"/>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xfId="94" xr:uid="{7D304D5C-DF9C-46FE-A06A-D31C96B17B4D}"/>
    <cellStyle name="Standaard 3 2" xfId="129" xr:uid="{DC889A69-95FD-4B6E-B301-49A51AF84D06}"/>
    <cellStyle name="Standaard 3 4" xfId="69" xr:uid="{00000000-0005-0000-0000-00003D000000}"/>
    <cellStyle name="Standaard 3 4 2" xfId="149" xr:uid="{67CAB37B-628A-4925-ADFA-9F42C5549FC3}"/>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enduris-gas-2021" TargetMode="External"/><Relationship Id="rId1" Type="http://schemas.openxmlformats.org/officeDocument/2006/relationships/hyperlink" Target="https://www.acm.nl/nl/publicaties/tarievenbesluit-stedin-gas-2021"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4" customFormat="1" ht="18" x14ac:dyDescent="0.2">
      <c r="B2" s="4" t="s">
        <v>0</v>
      </c>
    </row>
    <row r="6" spans="2:3" x14ac:dyDescent="0.2">
      <c r="B6" s="98"/>
    </row>
    <row r="13" spans="2:3" s="5" customFormat="1" x14ac:dyDescent="0.2">
      <c r="B13" s="5" t="s">
        <v>1</v>
      </c>
    </row>
    <row r="15" spans="2:3" x14ac:dyDescent="0.2">
      <c r="B15" s="99" t="s">
        <v>2</v>
      </c>
      <c r="C15" s="6" t="s">
        <v>3</v>
      </c>
    </row>
    <row r="16" spans="2:3" x14ac:dyDescent="0.2">
      <c r="B16" s="99" t="s">
        <v>4</v>
      </c>
      <c r="C16" s="6" t="s">
        <v>5</v>
      </c>
    </row>
    <row r="17" spans="2:3" x14ac:dyDescent="0.2">
      <c r="B17" s="6" t="s">
        <v>6</v>
      </c>
      <c r="C17" s="6"/>
    </row>
    <row r="18" spans="2:3" x14ac:dyDescent="0.2">
      <c r="B18" s="99" t="s">
        <v>7</v>
      </c>
      <c r="C18" s="6" t="s">
        <v>8</v>
      </c>
    </row>
    <row r="19" spans="2:3" x14ac:dyDescent="0.2">
      <c r="B19" s="99" t="s">
        <v>9</v>
      </c>
      <c r="C19" s="6"/>
    </row>
    <row r="20" spans="2:3" x14ac:dyDescent="0.2">
      <c r="B20" s="99" t="s">
        <v>10</v>
      </c>
      <c r="C20" s="6"/>
    </row>
    <row r="21" spans="2:3" x14ac:dyDescent="0.2">
      <c r="B21" s="99" t="s">
        <v>11</v>
      </c>
      <c r="C21" s="6" t="s">
        <v>12</v>
      </c>
    </row>
    <row r="22" spans="2:3" x14ac:dyDescent="0.2">
      <c r="B22" s="99" t="s">
        <v>13</v>
      </c>
      <c r="C22" s="6"/>
    </row>
    <row r="25" spans="2:3" s="5" customFormat="1" x14ac:dyDescent="0.2">
      <c r="B25" s="5" t="s">
        <v>14</v>
      </c>
    </row>
    <row r="27" spans="2:3" x14ac:dyDescent="0.2">
      <c r="B27" s="99" t="s">
        <v>15</v>
      </c>
      <c r="C27" s="6" t="s">
        <v>16</v>
      </c>
    </row>
    <row r="28" spans="2:3" x14ac:dyDescent="0.2">
      <c r="B28" s="99" t="s">
        <v>17</v>
      </c>
      <c r="C28" s="6" t="s">
        <v>18</v>
      </c>
    </row>
    <row r="29" spans="2:3" ht="25.5" x14ac:dyDescent="0.2">
      <c r="B29" s="99" t="s">
        <v>19</v>
      </c>
      <c r="C29" s="6" t="s">
        <v>20</v>
      </c>
    </row>
    <row r="30" spans="2:3" x14ac:dyDescent="0.2">
      <c r="B30" s="6" t="s">
        <v>21</v>
      </c>
      <c r="C30" s="6" t="s">
        <v>16</v>
      </c>
    </row>
    <row r="31" spans="2:3" x14ac:dyDescent="0.2">
      <c r="B31" s="99" t="s">
        <v>22</v>
      </c>
      <c r="C31" s="6"/>
    </row>
    <row r="32" spans="2:3" x14ac:dyDescent="0.2">
      <c r="B32" s="99" t="s">
        <v>13</v>
      </c>
      <c r="C32" s="6"/>
    </row>
    <row r="35" spans="2:2" s="5" customFormat="1" x14ac:dyDescent="0.2">
      <c r="B35" s="5" t="s">
        <v>23</v>
      </c>
    </row>
    <row r="37" spans="2:2" x14ac:dyDescent="0.2">
      <c r="B37" s="2" t="s">
        <v>24</v>
      </c>
    </row>
  </sheetData>
  <pageMargins left="0.75" right="0.75" top="1" bottom="1" header="0.5" footer="0.5"/>
  <pageSetup paperSize="9"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7109375" style="2" customWidth="1"/>
    <col min="2" max="7" width="9.140625" style="2" customWidth="1"/>
    <col min="8" max="16384" width="9.140625" style="2"/>
  </cols>
  <sheetData>
    <row r="2" spans="2:18" s="4" customFormat="1" ht="18" x14ac:dyDescent="0.2">
      <c r="B2" s="4" t="s">
        <v>25</v>
      </c>
    </row>
    <row r="4" spans="2:18" s="5" customFormat="1" x14ac:dyDescent="0.2">
      <c r="B4" s="5" t="s">
        <v>26</v>
      </c>
    </row>
    <row r="6" spans="2:18" x14ac:dyDescent="0.2">
      <c r="B6" s="73" t="s">
        <v>27</v>
      </c>
    </row>
    <row r="7" spans="2:18" x14ac:dyDescent="0.2">
      <c r="B7" s="74" t="s">
        <v>28</v>
      </c>
      <c r="H7" s="18"/>
    </row>
    <row r="8" spans="2:18" x14ac:dyDescent="0.2">
      <c r="B8" s="73" t="s">
        <v>29</v>
      </c>
    </row>
    <row r="9" spans="2:18" x14ac:dyDescent="0.2">
      <c r="B9" s="73"/>
    </row>
    <row r="10" spans="2:18" s="5" customFormat="1" x14ac:dyDescent="0.2">
      <c r="B10" s="5" t="s">
        <v>30</v>
      </c>
    </row>
    <row r="13" spans="2:18" s="65" customFormat="1" ht="15" x14ac:dyDescent="0.25"/>
    <row r="14" spans="2:18" s="65" customFormat="1" ht="15" x14ac:dyDescent="0.25">
      <c r="B14" s="66"/>
      <c r="C14" s="66"/>
      <c r="D14" s="66"/>
      <c r="E14" s="66"/>
      <c r="F14" s="66"/>
      <c r="G14" s="66"/>
      <c r="H14" s="66"/>
      <c r="I14" s="66"/>
      <c r="J14" s="66"/>
      <c r="K14" s="66"/>
      <c r="L14" s="66"/>
      <c r="M14" s="66"/>
      <c r="N14" s="66"/>
      <c r="O14" s="66"/>
      <c r="P14" s="66"/>
      <c r="Q14" s="66"/>
      <c r="R14" s="66"/>
    </row>
    <row r="15" spans="2:18" s="65" customFormat="1" ht="15" x14ac:dyDescent="0.25">
      <c r="B15" s="66"/>
      <c r="C15" s="66"/>
      <c r="D15" s="66"/>
      <c r="E15" s="66"/>
      <c r="F15" s="66"/>
      <c r="G15" s="66"/>
      <c r="H15" s="66"/>
      <c r="I15" s="66"/>
      <c r="J15" s="66"/>
      <c r="K15" s="66"/>
      <c r="L15" s="66"/>
      <c r="M15" s="66"/>
      <c r="N15" s="66"/>
      <c r="O15" s="66"/>
      <c r="P15" s="66"/>
      <c r="Q15" s="66"/>
      <c r="R15" s="66"/>
    </row>
    <row r="16" spans="2:18" s="65" customFormat="1" ht="15" x14ac:dyDescent="0.25">
      <c r="B16" s="66"/>
      <c r="C16" s="66"/>
      <c r="D16" s="66"/>
      <c r="E16" s="66"/>
      <c r="F16" s="66"/>
      <c r="G16" s="66"/>
      <c r="H16" s="66"/>
      <c r="I16" s="66"/>
      <c r="J16" s="66"/>
      <c r="K16" s="66"/>
      <c r="L16" s="66"/>
      <c r="M16" s="66"/>
      <c r="N16" s="66"/>
      <c r="O16" s="66"/>
      <c r="P16" s="66"/>
      <c r="Q16" s="66"/>
      <c r="R16" s="66"/>
    </row>
    <row r="17" spans="2:18" s="65" customFormat="1" ht="15" x14ac:dyDescent="0.25">
      <c r="B17" s="66"/>
      <c r="C17" s="66"/>
      <c r="D17" s="66"/>
      <c r="E17" s="66"/>
      <c r="F17" s="66"/>
      <c r="G17" s="66"/>
      <c r="H17" s="66"/>
      <c r="I17" s="66"/>
      <c r="J17" s="66"/>
      <c r="K17" s="66"/>
      <c r="L17" s="66"/>
      <c r="M17" s="66"/>
      <c r="N17" s="66"/>
      <c r="O17" s="66"/>
      <c r="P17" s="66"/>
      <c r="Q17" s="66"/>
      <c r="R17" s="66"/>
    </row>
    <row r="18" spans="2:18" s="65" customFormat="1" ht="15" x14ac:dyDescent="0.25">
      <c r="B18" s="66"/>
      <c r="C18" s="66"/>
      <c r="D18" s="66"/>
      <c r="E18" s="66"/>
      <c r="F18" s="66"/>
      <c r="G18" s="66"/>
      <c r="H18" s="66"/>
      <c r="I18" s="66"/>
      <c r="J18" s="66"/>
      <c r="K18" s="66"/>
      <c r="L18" s="66"/>
      <c r="M18" s="66"/>
      <c r="N18" s="66"/>
      <c r="O18" s="66"/>
      <c r="P18" s="66"/>
      <c r="Q18" s="66"/>
      <c r="R18" s="66"/>
    </row>
    <row r="19" spans="2:18" s="65" customFormat="1" ht="15" x14ac:dyDescent="0.25">
      <c r="B19" s="66"/>
      <c r="C19" s="66"/>
      <c r="D19" s="66"/>
      <c r="E19" s="66"/>
      <c r="F19" s="66"/>
      <c r="G19" s="66"/>
      <c r="H19" s="66"/>
      <c r="I19" s="66"/>
      <c r="J19" s="66"/>
      <c r="K19" s="66"/>
      <c r="L19" s="66"/>
      <c r="M19" s="66"/>
      <c r="N19" s="66"/>
      <c r="O19" s="66"/>
      <c r="P19" s="66"/>
      <c r="Q19" s="66"/>
      <c r="R19" s="66"/>
    </row>
    <row r="20" spans="2:18" s="65" customFormat="1" ht="15" x14ac:dyDescent="0.25">
      <c r="B20" s="66"/>
      <c r="C20" s="66"/>
      <c r="D20" s="66"/>
      <c r="E20" s="66"/>
      <c r="F20" s="66"/>
      <c r="G20" s="66"/>
      <c r="H20" s="66"/>
      <c r="I20" s="66"/>
      <c r="J20" s="66"/>
      <c r="K20" s="66"/>
      <c r="L20" s="66"/>
      <c r="M20" s="66"/>
      <c r="N20" s="66"/>
      <c r="O20" s="66"/>
      <c r="P20" s="66"/>
      <c r="Q20" s="66"/>
      <c r="R20" s="66"/>
    </row>
    <row r="21" spans="2:18" s="65" customFormat="1" ht="15" x14ac:dyDescent="0.25">
      <c r="B21" s="66"/>
      <c r="C21" s="66"/>
      <c r="D21" s="66"/>
      <c r="E21" s="66"/>
      <c r="F21" s="66"/>
      <c r="G21" s="66"/>
      <c r="H21" s="66"/>
      <c r="I21" s="66"/>
      <c r="J21" s="66"/>
      <c r="K21" s="66"/>
      <c r="L21" s="66"/>
      <c r="M21" s="66"/>
      <c r="N21" s="66"/>
      <c r="O21" s="66"/>
      <c r="P21" s="66"/>
      <c r="Q21" s="66"/>
      <c r="R21" s="66"/>
    </row>
    <row r="22" spans="2:18" s="65" customFormat="1" ht="15" x14ac:dyDescent="0.25">
      <c r="B22" s="66"/>
      <c r="C22" s="66"/>
      <c r="D22" s="66"/>
      <c r="E22" s="66"/>
      <c r="F22" s="66"/>
      <c r="G22" s="66"/>
      <c r="H22" s="66"/>
      <c r="I22" s="66"/>
      <c r="J22" s="66"/>
      <c r="K22" s="66"/>
      <c r="L22" s="66"/>
      <c r="M22" s="66"/>
      <c r="N22" s="66"/>
      <c r="O22" s="66"/>
      <c r="P22" s="66"/>
      <c r="Q22" s="66"/>
      <c r="R22" s="66"/>
    </row>
    <row r="23" spans="2:18" s="65" customFormat="1" ht="15" x14ac:dyDescent="0.25">
      <c r="B23" s="66"/>
      <c r="C23" s="66"/>
      <c r="D23" s="66"/>
      <c r="E23" s="66"/>
      <c r="F23" s="66"/>
      <c r="G23" s="66"/>
      <c r="H23" s="66"/>
      <c r="I23" s="66"/>
      <c r="J23" s="66"/>
      <c r="K23" s="66"/>
      <c r="L23" s="66"/>
      <c r="M23" s="66"/>
      <c r="N23" s="66"/>
      <c r="O23" s="66"/>
      <c r="P23" s="66"/>
      <c r="Q23" s="66"/>
      <c r="R23" s="66"/>
    </row>
    <row r="24" spans="2:18" s="65" customFormat="1" ht="15" x14ac:dyDescent="0.25">
      <c r="B24" s="66"/>
      <c r="C24" s="66"/>
      <c r="D24" s="66"/>
      <c r="E24" s="66"/>
      <c r="F24" s="66"/>
      <c r="G24" s="66"/>
      <c r="H24" s="66"/>
      <c r="I24" s="66"/>
      <c r="J24" s="66"/>
      <c r="K24" s="66"/>
      <c r="L24" s="66"/>
      <c r="M24" s="66"/>
      <c r="N24" s="66"/>
      <c r="O24" s="66"/>
      <c r="P24" s="66"/>
      <c r="Q24" s="66"/>
      <c r="R24" s="66"/>
    </row>
    <row r="25" spans="2:18" s="65" customFormat="1" ht="15" x14ac:dyDescent="0.25">
      <c r="B25" s="66"/>
      <c r="C25" s="66"/>
      <c r="D25" s="66"/>
      <c r="E25" s="66"/>
      <c r="F25" s="66"/>
      <c r="G25" s="66"/>
      <c r="H25" s="66"/>
      <c r="I25" s="66"/>
      <c r="J25" s="66"/>
      <c r="K25" s="66"/>
      <c r="L25" s="66"/>
      <c r="M25" s="66"/>
      <c r="N25" s="66"/>
      <c r="O25" s="66"/>
      <c r="P25" s="66"/>
      <c r="Q25" s="66"/>
      <c r="R25" s="66"/>
    </row>
    <row r="26" spans="2:18" s="5" customFormat="1" x14ac:dyDescent="0.2">
      <c r="B26" s="5" t="s">
        <v>31</v>
      </c>
    </row>
    <row r="28" spans="2:18" x14ac:dyDescent="0.2">
      <c r="B28" s="15" t="s">
        <v>32</v>
      </c>
      <c r="D28" s="15" t="s">
        <v>33</v>
      </c>
      <c r="F28" s="3"/>
    </row>
    <row r="30" spans="2:18" x14ac:dyDescent="0.2">
      <c r="B30" s="23">
        <v>123</v>
      </c>
      <c r="D30" s="2" t="s">
        <v>34</v>
      </c>
    </row>
    <row r="31" spans="2:18" x14ac:dyDescent="0.2">
      <c r="B31" s="20">
        <f>B30</f>
        <v>123</v>
      </c>
      <c r="D31" s="2" t="s">
        <v>35</v>
      </c>
    </row>
    <row r="32" spans="2:18" x14ac:dyDescent="0.2">
      <c r="B32" s="19">
        <f>B31+B30</f>
        <v>246</v>
      </c>
      <c r="D32" s="2" t="s">
        <v>36</v>
      </c>
    </row>
    <row r="33" spans="2:7" x14ac:dyDescent="0.2">
      <c r="B33" s="17">
        <f>B31+B32</f>
        <v>369</v>
      </c>
      <c r="D33" s="2" t="s">
        <v>37</v>
      </c>
      <c r="E33" s="3"/>
      <c r="F33" s="3"/>
    </row>
    <row r="34" spans="2:7" x14ac:dyDescent="0.2">
      <c r="B34" s="7"/>
      <c r="D34" s="98" t="s">
        <v>38</v>
      </c>
      <c r="E34" s="3"/>
    </row>
    <row r="36" spans="2:7" x14ac:dyDescent="0.2">
      <c r="B36" s="16" t="s">
        <v>39</v>
      </c>
    </row>
    <row r="37" spans="2:7" x14ac:dyDescent="0.2">
      <c r="B37" s="21">
        <f>B33+16</f>
        <v>385</v>
      </c>
      <c r="D37" s="2" t="s">
        <v>40</v>
      </c>
    </row>
    <row r="38" spans="2:7" x14ac:dyDescent="0.2">
      <c r="B38" s="22">
        <f>B31*PI()</f>
        <v>386.41589639154455</v>
      </c>
      <c r="C38" s="9"/>
      <c r="D38" s="2" t="s">
        <v>41</v>
      </c>
    </row>
    <row r="39" spans="2:7" x14ac:dyDescent="0.2">
      <c r="B39" s="9"/>
      <c r="C39" s="9"/>
    </row>
    <row r="40" spans="2:7" x14ac:dyDescent="0.2">
      <c r="B40" s="16" t="s">
        <v>42</v>
      </c>
      <c r="C40" s="10"/>
    </row>
    <row r="41" spans="2:7" x14ac:dyDescent="0.2">
      <c r="B41" s="82">
        <v>123</v>
      </c>
      <c r="C41" s="10"/>
      <c r="D41" s="2" t="s">
        <v>43</v>
      </c>
      <c r="G41" s="3"/>
    </row>
    <row r="42" spans="2:7" x14ac:dyDescent="0.2">
      <c r="B42" s="88">
        <v>124</v>
      </c>
      <c r="C42" s="10"/>
      <c r="D42" s="2" t="s">
        <v>44</v>
      </c>
    </row>
    <row r="43" spans="2:7" x14ac:dyDescent="0.2">
      <c r="B43" s="24">
        <f>B41-B42</f>
        <v>-1</v>
      </c>
      <c r="C43" s="11"/>
      <c r="D43" s="2" t="s">
        <v>45</v>
      </c>
    </row>
    <row r="46" spans="2:7" x14ac:dyDescent="0.2">
      <c r="B46" s="15" t="s">
        <v>46</v>
      </c>
    </row>
    <row r="47" spans="2:7" x14ac:dyDescent="0.2">
      <c r="B47" s="1"/>
    </row>
    <row r="48" spans="2:7" x14ac:dyDescent="0.2">
      <c r="B48" s="16" t="s">
        <v>47</v>
      </c>
    </row>
    <row r="49" spans="2:4" x14ac:dyDescent="0.2">
      <c r="B49" s="100" t="s">
        <v>48</v>
      </c>
      <c r="D49" s="98" t="s">
        <v>49</v>
      </c>
    </row>
    <row r="50" spans="2:4" x14ac:dyDescent="0.2">
      <c r="B50" s="101" t="s">
        <v>50</v>
      </c>
      <c r="D50" s="98" t="s">
        <v>51</v>
      </c>
    </row>
    <row r="51" spans="2:4" x14ac:dyDescent="0.2">
      <c r="B51" s="102" t="s">
        <v>52</v>
      </c>
      <c r="D51" s="98" t="s">
        <v>53</v>
      </c>
    </row>
    <row r="52" spans="2:4" x14ac:dyDescent="0.2">
      <c r="B52" s="8" t="s">
        <v>52</v>
      </c>
      <c r="D52" s="98" t="s">
        <v>54</v>
      </c>
    </row>
    <row r="53" spans="2:4" x14ac:dyDescent="0.2">
      <c r="D53" s="98"/>
    </row>
    <row r="54" spans="2:4" x14ac:dyDescent="0.2">
      <c r="B54" s="16" t="s">
        <v>55</v>
      </c>
      <c r="D54" s="98"/>
    </row>
    <row r="55" spans="2:4" x14ac:dyDescent="0.2">
      <c r="B55" s="14" t="s">
        <v>56</v>
      </c>
      <c r="D55" s="98" t="s">
        <v>57</v>
      </c>
    </row>
    <row r="56" spans="2:4" x14ac:dyDescent="0.2">
      <c r="B56" s="103" t="s">
        <v>58</v>
      </c>
      <c r="D56" s="2" t="s">
        <v>59</v>
      </c>
    </row>
  </sheetData>
  <pageMargins left="0.75" right="0.75" top="1" bottom="1" header="0.5" footer="0.5"/>
  <pageSetup paperSize="9" orientation="portrait" r:id="rId1"/>
  <headerFooter alignWithMargins="0"/>
  <customProperties>
    <customPr name="_pios_id" r:id="rId2"/>
  </customPropertie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78" customFormat="1" ht="18" x14ac:dyDescent="0.2">
      <c r="B2" s="77" t="s">
        <v>60</v>
      </c>
    </row>
    <row r="4" spans="2:5" s="5" customFormat="1" x14ac:dyDescent="0.2">
      <c r="B4" s="5" t="s">
        <v>61</v>
      </c>
    </row>
    <row r="6" spans="2:5" x14ac:dyDescent="0.2">
      <c r="B6" s="16" t="s">
        <v>62</v>
      </c>
    </row>
    <row r="7" spans="2:5" x14ac:dyDescent="0.2">
      <c r="B7" s="16" t="s">
        <v>63</v>
      </c>
    </row>
    <row r="9" spans="2:5" x14ac:dyDescent="0.2">
      <c r="B9" s="79" t="s">
        <v>64</v>
      </c>
      <c r="C9" s="79" t="s">
        <v>65</v>
      </c>
      <c r="D9" s="79" t="s">
        <v>66</v>
      </c>
      <c r="E9" s="79" t="s">
        <v>67</v>
      </c>
    </row>
    <row r="10" spans="2:5" x14ac:dyDescent="0.2">
      <c r="B10" s="80"/>
      <c r="C10" s="80" t="s">
        <v>68</v>
      </c>
      <c r="D10" s="80" t="s">
        <v>69</v>
      </c>
      <c r="E10" s="80" t="s">
        <v>70</v>
      </c>
    </row>
    <row r="11" spans="2:5" x14ac:dyDescent="0.2">
      <c r="B11" s="81">
        <v>1</v>
      </c>
      <c r="C11" s="81" t="s">
        <v>71</v>
      </c>
      <c r="D11" s="81" t="s">
        <v>72</v>
      </c>
      <c r="E11" s="81"/>
    </row>
    <row r="12" spans="2:5" ht="12" customHeight="1" x14ac:dyDescent="0.2">
      <c r="B12" s="81">
        <v>2</v>
      </c>
      <c r="C12" s="81" t="s">
        <v>73</v>
      </c>
      <c r="D12" s="89" t="s">
        <v>74</v>
      </c>
      <c r="E12" s="90"/>
    </row>
    <row r="13" spans="2:5" x14ac:dyDescent="0.2">
      <c r="B13" s="81">
        <v>3</v>
      </c>
      <c r="C13" s="81" t="s">
        <v>75</v>
      </c>
      <c r="D13" s="81" t="s">
        <v>75</v>
      </c>
      <c r="E13" s="90" t="s">
        <v>76</v>
      </c>
    </row>
    <row r="14" spans="2:5" x14ac:dyDescent="0.2">
      <c r="B14" s="81">
        <v>4</v>
      </c>
      <c r="C14" s="81" t="s">
        <v>77</v>
      </c>
      <c r="D14" s="81" t="s">
        <v>77</v>
      </c>
      <c r="E14" s="90" t="s">
        <v>78</v>
      </c>
    </row>
  </sheetData>
  <hyperlinks>
    <hyperlink ref="E13" r:id="rId1" display="https://www.acm.nl/nl/publicaties/tarievenbesluit-stedin-gas-2021" xr:uid="{422114F8-82CA-46FB-A382-B70F0500CFB8}"/>
    <hyperlink ref="E14" r:id="rId2" display="https://www.acm.nl/nl/publicaties/tarievenbesluit-enduris-gas-2021" xr:uid="{5383D95E-ECC8-4D00-9B0D-EE2200C6AD54}"/>
  </hyperlinks>
  <pageMargins left="0.75" right="0.75" top="1" bottom="1" header="0.5" footer="0.5"/>
  <pageSetup paperSize="9" orientation="portrait" r:id="rId3"/>
  <headerFooter alignWithMargins="0"/>
  <customProperties>
    <customPr name="_pios_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4" customFormat="1" ht="18" x14ac:dyDescent="0.2">
      <c r="B2" s="4" t="s">
        <v>0</v>
      </c>
    </row>
    <row r="6" spans="2:3" x14ac:dyDescent="0.2">
      <c r="B6" s="98"/>
    </row>
    <row r="13" spans="2:3" s="5" customFormat="1" x14ac:dyDescent="0.2">
      <c r="B13" s="5" t="s">
        <v>79</v>
      </c>
    </row>
    <row r="15" spans="2:3" x14ac:dyDescent="0.2">
      <c r="B15" s="6" t="s">
        <v>80</v>
      </c>
      <c r="C15" s="96" t="s">
        <v>81</v>
      </c>
    </row>
    <row r="16" spans="2:3" x14ac:dyDescent="0.2">
      <c r="B16" s="6" t="s">
        <v>82</v>
      </c>
      <c r="C16" s="97"/>
    </row>
    <row r="17" spans="2:3" x14ac:dyDescent="0.2">
      <c r="B17" s="6" t="s">
        <v>83</v>
      </c>
      <c r="C17" s="97" t="s">
        <v>84</v>
      </c>
    </row>
    <row r="18" spans="2:3" x14ac:dyDescent="0.2">
      <c r="B18" s="6" t="s">
        <v>85</v>
      </c>
      <c r="C18" s="97" t="s">
        <v>86</v>
      </c>
    </row>
    <row r="19" spans="2:3" x14ac:dyDescent="0.2">
      <c r="B19" s="6" t="s">
        <v>87</v>
      </c>
      <c r="C19" s="97" t="s">
        <v>88</v>
      </c>
    </row>
    <row r="20" spans="2:3" x14ac:dyDescent="0.2">
      <c r="B20" s="6" t="s">
        <v>89</v>
      </c>
      <c r="C20" s="104"/>
    </row>
    <row r="21" spans="2:3" x14ac:dyDescent="0.2">
      <c r="B21" s="6" t="s">
        <v>90</v>
      </c>
      <c r="C21" s="104"/>
    </row>
    <row r="22" spans="2:3" x14ac:dyDescent="0.2">
      <c r="B22" s="6" t="s">
        <v>91</v>
      </c>
      <c r="C22" s="104"/>
    </row>
    <row r="25" spans="2:3" s="5" customFormat="1" x14ac:dyDescent="0.2">
      <c r="B25" s="5" t="s">
        <v>92</v>
      </c>
    </row>
    <row r="27" spans="2:3" x14ac:dyDescent="0.2">
      <c r="B27" s="15" t="s">
        <v>89</v>
      </c>
      <c r="C27" s="15" t="s">
        <v>90</v>
      </c>
    </row>
    <row r="28" spans="2:3" x14ac:dyDescent="0.2">
      <c r="B28" s="105"/>
      <c r="C28" s="105"/>
    </row>
    <row r="30" spans="2:3" x14ac:dyDescent="0.2">
      <c r="B30" s="2" t="s">
        <v>93</v>
      </c>
    </row>
    <row r="31" spans="2:3" x14ac:dyDescent="0.2">
      <c r="B31" s="2" t="s">
        <v>94</v>
      </c>
    </row>
    <row r="32" spans="2:3" x14ac:dyDescent="0.2">
      <c r="B32" s="2" t="s">
        <v>95</v>
      </c>
    </row>
    <row r="33" spans="2:2" x14ac:dyDescent="0.2">
      <c r="B33" s="2" t="s">
        <v>96</v>
      </c>
    </row>
    <row r="34" spans="2:2" x14ac:dyDescent="0.2">
      <c r="B34" s="2" t="s">
        <v>97</v>
      </c>
    </row>
  </sheetData>
  <pageMargins left="0.75" right="0.75" top="1" bottom="1" header="0.5" footer="0.5"/>
  <pageSetup paperSize="9" orientation="portrait" r:id="rId1"/>
  <headerFooter alignWithMargins="0"/>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178"/>
  <sheetViews>
    <sheetView showGridLines="0" zoomScale="85" zoomScaleNormal="85" workbookViewId="0">
      <pane xSplit="5" ySplit="15" topLeftCell="F16" activePane="bottomRight" state="frozen"/>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6" s="12" customFormat="1" ht="18" x14ac:dyDescent="0.2">
      <c r="B2" s="12" t="s">
        <v>98</v>
      </c>
    </row>
    <row r="4" spans="2:16" x14ac:dyDescent="0.2">
      <c r="B4" s="15" t="s">
        <v>99</v>
      </c>
    </row>
    <row r="5" spans="2:16" x14ac:dyDescent="0.2">
      <c r="B5" s="2" t="s">
        <v>100</v>
      </c>
    </row>
    <row r="6" spans="2:16" x14ac:dyDescent="0.2">
      <c r="B6" s="15"/>
      <c r="C6" s="1"/>
      <c r="D6" s="1"/>
    </row>
    <row r="7" spans="2:16" x14ac:dyDescent="0.2">
      <c r="B7" s="15" t="s">
        <v>101</v>
      </c>
      <c r="G7" s="13"/>
      <c r="O7" s="67" t="s">
        <v>102</v>
      </c>
      <c r="P7" s="68"/>
    </row>
    <row r="8" spans="2:16" x14ac:dyDescent="0.2">
      <c r="B8" s="2" t="s">
        <v>103</v>
      </c>
      <c r="D8" s="46" t="str">
        <f>'Controles ACM'!I35</f>
        <v>REKENVOLUME VOLDOET</v>
      </c>
      <c r="G8" s="13"/>
      <c r="O8" s="69" t="s">
        <v>104</v>
      </c>
      <c r="P8" s="70" t="s">
        <v>105</v>
      </c>
    </row>
    <row r="9" spans="2:16" x14ac:dyDescent="0.2">
      <c r="B9" s="2" t="s">
        <v>106</v>
      </c>
      <c r="D9" s="46" t="str">
        <f>'Controles ACM'!I27</f>
        <v>TARIEVENVOORSTEL VOLDOET</v>
      </c>
      <c r="G9" s="13"/>
      <c r="O9" s="69" t="s">
        <v>107</v>
      </c>
      <c r="P9" s="70" t="s">
        <v>108</v>
      </c>
    </row>
    <row r="10" spans="2:16" x14ac:dyDescent="0.2">
      <c r="B10" s="2" t="s">
        <v>109</v>
      </c>
      <c r="D10" s="46">
        <f>'Controles ACM'!I25</f>
        <v>1.6897916793823242E-4</v>
      </c>
      <c r="O10" s="71" t="s">
        <v>110</v>
      </c>
      <c r="P10" s="72" t="s">
        <v>111</v>
      </c>
    </row>
    <row r="11" spans="2:16" x14ac:dyDescent="0.2">
      <c r="O11" s="2" t="s">
        <v>112</v>
      </c>
    </row>
    <row r="14" spans="2:16" s="5" customFormat="1" x14ac:dyDescent="0.2">
      <c r="B14" s="5" t="s">
        <v>113</v>
      </c>
      <c r="G14" s="5" t="s">
        <v>114</v>
      </c>
      <c r="I14" s="5" t="s">
        <v>115</v>
      </c>
      <c r="K14" s="5" t="s">
        <v>114</v>
      </c>
      <c r="M14" s="5" t="s">
        <v>116</v>
      </c>
      <c r="O14" s="5" t="s">
        <v>117</v>
      </c>
    </row>
    <row r="17" spans="2:15" s="5" customFormat="1" x14ac:dyDescent="0.2">
      <c r="B17" s="5" t="s">
        <v>118</v>
      </c>
    </row>
    <row r="19" spans="2:15" x14ac:dyDescent="0.2">
      <c r="B19" s="15" t="s">
        <v>119</v>
      </c>
    </row>
    <row r="20" spans="2:15" x14ac:dyDescent="0.2">
      <c r="B20" s="2" t="s">
        <v>120</v>
      </c>
      <c r="G20" s="2" t="s">
        <v>121</v>
      </c>
      <c r="I20" s="26">
        <v>2107343.808447673</v>
      </c>
      <c r="K20" s="2" t="s">
        <v>122</v>
      </c>
      <c r="M20" s="83">
        <v>18</v>
      </c>
      <c r="O20" s="47">
        <f>'Controles ACM'!$I$47</f>
        <v>0</v>
      </c>
    </row>
    <row r="21" spans="2:15" x14ac:dyDescent="0.2">
      <c r="B21" s="2" t="s">
        <v>123</v>
      </c>
      <c r="G21" s="2" t="s">
        <v>121</v>
      </c>
      <c r="I21" s="27">
        <v>6392096.3850025656</v>
      </c>
      <c r="K21" s="2" t="s">
        <v>124</v>
      </c>
      <c r="M21" s="83">
        <v>27.447500000000002</v>
      </c>
      <c r="O21" s="93">
        <f>'Controles ACM'!$I$48</f>
        <v>-4.700221366018198E-2</v>
      </c>
    </row>
    <row r="22" spans="2:15" x14ac:dyDescent="0.2">
      <c r="I22" s="28"/>
      <c r="O22" s="93"/>
    </row>
    <row r="23" spans="2:15" x14ac:dyDescent="0.2">
      <c r="B23" s="15" t="s">
        <v>125</v>
      </c>
      <c r="I23" s="28"/>
      <c r="O23" s="93"/>
    </row>
    <row r="24" spans="2:15" x14ac:dyDescent="0.2">
      <c r="B24" s="2" t="s">
        <v>120</v>
      </c>
      <c r="G24" s="2" t="s">
        <v>121</v>
      </c>
      <c r="I24" s="26">
        <v>7369.606621918756</v>
      </c>
      <c r="K24" s="2" t="s">
        <v>122</v>
      </c>
      <c r="M24" s="83">
        <v>18.000000000000004</v>
      </c>
      <c r="O24" s="47">
        <f>'Controles ACM'!$I$47</f>
        <v>0</v>
      </c>
    </row>
    <row r="25" spans="2:15" x14ac:dyDescent="0.2">
      <c r="B25" s="2" t="s">
        <v>123</v>
      </c>
      <c r="G25" s="2" t="s">
        <v>121</v>
      </c>
      <c r="I25" s="27">
        <v>543247.74890911288</v>
      </c>
      <c r="K25" s="2" t="s">
        <v>124</v>
      </c>
      <c r="M25" s="83">
        <v>27.523</v>
      </c>
      <c r="O25" s="93">
        <f>'Controles ACM'!$I$48</f>
        <v>-4.700221366018198E-2</v>
      </c>
    </row>
    <row r="26" spans="2:15" ht="14.25" x14ac:dyDescent="0.2">
      <c r="I26" s="66"/>
      <c r="O26" s="93"/>
    </row>
    <row r="27" spans="2:15" ht="14.25" x14ac:dyDescent="0.2">
      <c r="B27" s="15" t="s">
        <v>126</v>
      </c>
      <c r="I27" s="66"/>
      <c r="O27" s="93"/>
    </row>
    <row r="28" spans="2:15" x14ac:dyDescent="0.2">
      <c r="B28" s="2" t="s">
        <v>120</v>
      </c>
      <c r="G28" s="2" t="s">
        <v>121</v>
      </c>
      <c r="I28" s="26">
        <v>2180.8802796601235</v>
      </c>
      <c r="K28" s="2" t="s">
        <v>122</v>
      </c>
      <c r="M28" s="83">
        <v>723.30179999999996</v>
      </c>
      <c r="O28" s="93">
        <f>'Controles ACM'!$I$49</f>
        <v>-4.0020661989434214E-2</v>
      </c>
    </row>
    <row r="29" spans="2:15" x14ac:dyDescent="0.2">
      <c r="B29" s="2" t="s">
        <v>127</v>
      </c>
      <c r="G29" s="2" t="s">
        <v>121</v>
      </c>
      <c r="I29" s="29">
        <v>66084.034630699898</v>
      </c>
      <c r="K29" s="2" t="s">
        <v>124</v>
      </c>
      <c r="M29" s="83">
        <v>21.4023</v>
      </c>
      <c r="O29" s="93">
        <f>'Controles ACM'!$I$49</f>
        <v>-4.0020661989434214E-2</v>
      </c>
    </row>
    <row r="30" spans="2:15" x14ac:dyDescent="0.2">
      <c r="B30" s="2" t="s">
        <v>128</v>
      </c>
      <c r="G30" s="2" t="s">
        <v>121</v>
      </c>
      <c r="I30" s="29">
        <v>10630.242382787381</v>
      </c>
      <c r="K30" s="2" t="s">
        <v>124</v>
      </c>
      <c r="M30" s="83">
        <v>21.4023</v>
      </c>
      <c r="O30" s="93">
        <f>'Controles ACM'!$I$49</f>
        <v>-4.0020661989434214E-2</v>
      </c>
    </row>
    <row r="31" spans="2:15" x14ac:dyDescent="0.2">
      <c r="B31" s="2" t="s">
        <v>129</v>
      </c>
      <c r="G31" s="2" t="s">
        <v>121</v>
      </c>
      <c r="I31" s="27">
        <v>597934.14928815875</v>
      </c>
      <c r="K31" s="2" t="s">
        <v>124</v>
      </c>
      <c r="M31" s="83">
        <v>24.070799999999998</v>
      </c>
      <c r="O31" s="93">
        <f>'Controles ACM'!$I$49</f>
        <v>-4.0020661989434214E-2</v>
      </c>
    </row>
    <row r="32" spans="2:15" x14ac:dyDescent="0.2">
      <c r="O32" s="93"/>
    </row>
    <row r="33" spans="2:15" x14ac:dyDescent="0.2">
      <c r="O33" s="93"/>
    </row>
    <row r="34" spans="2:15" x14ac:dyDescent="0.2">
      <c r="O34" s="93"/>
    </row>
    <row r="35" spans="2:15" x14ac:dyDescent="0.2">
      <c r="O35" s="93"/>
    </row>
    <row r="36" spans="2:15" s="5" customFormat="1" x14ac:dyDescent="0.2">
      <c r="B36" s="5" t="s">
        <v>130</v>
      </c>
      <c r="O36" s="94"/>
    </row>
    <row r="37" spans="2:15" x14ac:dyDescent="0.2">
      <c r="O37" s="93"/>
    </row>
    <row r="38" spans="2:15" x14ac:dyDescent="0.2">
      <c r="B38" s="15" t="s">
        <v>131</v>
      </c>
      <c r="O38" s="93"/>
    </row>
    <row r="39" spans="2:15" x14ac:dyDescent="0.2">
      <c r="O39" s="93"/>
    </row>
    <row r="40" spans="2:15" x14ac:dyDescent="0.2">
      <c r="B40" s="15" t="s">
        <v>132</v>
      </c>
      <c r="O40" s="93"/>
    </row>
    <row r="41" spans="2:15" x14ac:dyDescent="0.2">
      <c r="B41" s="2" t="s">
        <v>133</v>
      </c>
      <c r="G41" s="2" t="s">
        <v>121</v>
      </c>
      <c r="I41" s="26">
        <v>2077535.275391184</v>
      </c>
      <c r="K41" s="25" t="s">
        <v>134</v>
      </c>
      <c r="M41" s="83">
        <v>32.957799999999999</v>
      </c>
      <c r="O41" s="93">
        <f>'Controles ACM'!$I$59</f>
        <v>9.664262594081019E-2</v>
      </c>
    </row>
    <row r="42" spans="2:15" x14ac:dyDescent="0.2">
      <c r="B42" s="2" t="s">
        <v>135</v>
      </c>
      <c r="G42" s="2" t="s">
        <v>121</v>
      </c>
      <c r="I42" s="29">
        <v>8101.3601660270151</v>
      </c>
      <c r="K42" s="25" t="s">
        <v>134</v>
      </c>
      <c r="M42" s="83">
        <v>70.969899999999996</v>
      </c>
      <c r="O42" s="93">
        <f>'Controles ACM'!$I$59</f>
        <v>9.664262594081019E-2</v>
      </c>
    </row>
    <row r="43" spans="2:15" x14ac:dyDescent="0.2">
      <c r="B43" s="2" t="s">
        <v>136</v>
      </c>
      <c r="G43" s="2" t="s">
        <v>121</v>
      </c>
      <c r="I43" s="29">
        <v>15366.162532508224</v>
      </c>
      <c r="K43" s="25" t="s">
        <v>134</v>
      </c>
      <c r="M43" s="83">
        <v>71.195400000000006</v>
      </c>
      <c r="O43" s="93">
        <f>'Controles ACM'!$I$59</f>
        <v>9.664262594081019E-2</v>
      </c>
    </row>
    <row r="44" spans="2:15" x14ac:dyDescent="0.2">
      <c r="B44" s="2" t="s">
        <v>137</v>
      </c>
      <c r="G44" s="2" t="s">
        <v>121</v>
      </c>
      <c r="I44" s="27">
        <v>6341.0101839231729</v>
      </c>
      <c r="K44" s="25" t="s">
        <v>134</v>
      </c>
      <c r="M44" s="83">
        <v>113.6486</v>
      </c>
      <c r="O44" s="93">
        <f>'Controles ACM'!$I$59</f>
        <v>9.664262594081019E-2</v>
      </c>
    </row>
    <row r="45" spans="2:15" x14ac:dyDescent="0.2">
      <c r="I45" s="28"/>
      <c r="K45" s="25"/>
      <c r="M45" s="84"/>
      <c r="O45" s="93"/>
    </row>
    <row r="46" spans="2:15" x14ac:dyDescent="0.2">
      <c r="B46" s="15" t="s">
        <v>138</v>
      </c>
      <c r="I46" s="28"/>
      <c r="K46" s="25"/>
      <c r="M46" s="84"/>
      <c r="O46" s="93"/>
    </row>
    <row r="47" spans="2:15" x14ac:dyDescent="0.2">
      <c r="B47" s="2" t="s">
        <v>133</v>
      </c>
      <c r="G47" s="2" t="s">
        <v>121</v>
      </c>
      <c r="I47" s="26">
        <v>0</v>
      </c>
      <c r="K47" s="25" t="s">
        <v>134</v>
      </c>
      <c r="M47" s="83"/>
      <c r="O47" s="93">
        <f>'Controles ACM'!$I$59</f>
        <v>9.664262594081019E-2</v>
      </c>
    </row>
    <row r="48" spans="2:15" x14ac:dyDescent="0.2">
      <c r="B48" s="2" t="s">
        <v>135</v>
      </c>
      <c r="G48" s="2" t="s">
        <v>121</v>
      </c>
      <c r="I48" s="29">
        <v>0</v>
      </c>
      <c r="K48" s="25" t="s">
        <v>134</v>
      </c>
      <c r="M48" s="83"/>
      <c r="O48" s="93">
        <f>'Controles ACM'!$I$59</f>
        <v>9.664262594081019E-2</v>
      </c>
    </row>
    <row r="49" spans="2:15" x14ac:dyDescent="0.2">
      <c r="B49" s="2" t="s">
        <v>136</v>
      </c>
      <c r="G49" s="2" t="s">
        <v>121</v>
      </c>
      <c r="I49" s="29">
        <v>0</v>
      </c>
      <c r="K49" s="25" t="s">
        <v>134</v>
      </c>
      <c r="M49" s="83"/>
      <c r="O49" s="93">
        <f>'Controles ACM'!$I$59</f>
        <v>9.664262594081019E-2</v>
      </c>
    </row>
    <row r="50" spans="2:15" x14ac:dyDescent="0.2">
      <c r="B50" s="2" t="s">
        <v>137</v>
      </c>
      <c r="G50" s="2" t="s">
        <v>121</v>
      </c>
      <c r="I50" s="27">
        <v>0</v>
      </c>
      <c r="K50" s="25" t="s">
        <v>134</v>
      </c>
      <c r="M50" s="83"/>
      <c r="O50" s="93">
        <f>'Controles ACM'!$I$59</f>
        <v>9.664262594081019E-2</v>
      </c>
    </row>
    <row r="51" spans="2:15" x14ac:dyDescent="0.2">
      <c r="I51" s="28"/>
      <c r="K51" s="25"/>
      <c r="M51" s="28"/>
      <c r="O51" s="93"/>
    </row>
    <row r="52" spans="2:15" x14ac:dyDescent="0.2">
      <c r="I52" s="28"/>
      <c r="K52" s="25"/>
      <c r="M52" s="28"/>
      <c r="O52" s="93"/>
    </row>
    <row r="53" spans="2:15" x14ac:dyDescent="0.2">
      <c r="B53" s="15" t="s">
        <v>139</v>
      </c>
      <c r="I53" s="28"/>
      <c r="K53" s="25"/>
      <c r="M53" s="28"/>
      <c r="O53" s="93"/>
    </row>
    <row r="54" spans="2:15" x14ac:dyDescent="0.2">
      <c r="I54" s="28"/>
      <c r="K54" s="25"/>
      <c r="M54" s="28"/>
      <c r="O54" s="93"/>
    </row>
    <row r="55" spans="2:15" x14ac:dyDescent="0.2">
      <c r="B55" s="15" t="s">
        <v>140</v>
      </c>
      <c r="I55" s="28"/>
      <c r="K55" s="25"/>
      <c r="M55" s="28"/>
      <c r="O55" s="93"/>
    </row>
    <row r="56" spans="2:15" x14ac:dyDescent="0.2">
      <c r="B56" s="2" t="s">
        <v>141</v>
      </c>
      <c r="G56" s="2" t="s">
        <v>121</v>
      </c>
      <c r="I56" s="26">
        <v>5415.0636821769258</v>
      </c>
      <c r="K56" s="25" t="s">
        <v>134</v>
      </c>
      <c r="M56" s="83">
        <v>305.77589999999998</v>
      </c>
      <c r="O56" s="93">
        <f>'Controles ACM'!$I$59</f>
        <v>9.664262594081019E-2</v>
      </c>
    </row>
    <row r="57" spans="2:15" x14ac:dyDescent="0.2">
      <c r="B57" s="2" t="s">
        <v>142</v>
      </c>
      <c r="G57" s="2" t="s">
        <v>121</v>
      </c>
      <c r="I57" s="29">
        <v>2659.427484948787</v>
      </c>
      <c r="K57" s="25" t="s">
        <v>134</v>
      </c>
      <c r="M57" s="83">
        <v>597.35090000000002</v>
      </c>
      <c r="O57" s="93">
        <f>'Controles ACM'!$I$59</f>
        <v>9.664262594081019E-2</v>
      </c>
    </row>
    <row r="58" spans="2:15" x14ac:dyDescent="0.2">
      <c r="B58" s="2" t="s">
        <v>143</v>
      </c>
      <c r="G58" s="2" t="s">
        <v>121</v>
      </c>
      <c r="I58" s="27">
        <v>222.90534009768911</v>
      </c>
      <c r="K58" s="25" t="s">
        <v>134</v>
      </c>
      <c r="M58" s="83">
        <v>957.83799999999997</v>
      </c>
      <c r="O58" s="93">
        <f>'Controles ACM'!$I$59</f>
        <v>9.664262594081019E-2</v>
      </c>
    </row>
    <row r="59" spans="2:15" x14ac:dyDescent="0.2">
      <c r="I59" s="28"/>
      <c r="K59" s="25"/>
      <c r="O59" s="93"/>
    </row>
    <row r="60" spans="2:15" x14ac:dyDescent="0.2">
      <c r="B60" s="15" t="s">
        <v>144</v>
      </c>
      <c r="I60" s="28"/>
      <c r="K60" s="25"/>
      <c r="M60" s="28"/>
      <c r="O60" s="93"/>
    </row>
    <row r="61" spans="2:15" x14ac:dyDescent="0.2">
      <c r="B61" s="2" t="s">
        <v>141</v>
      </c>
      <c r="G61" s="2" t="s">
        <v>121</v>
      </c>
      <c r="I61" s="26">
        <v>106.4532256138146</v>
      </c>
      <c r="K61" s="25" t="s">
        <v>134</v>
      </c>
      <c r="M61" s="83">
        <v>305.77589999999998</v>
      </c>
      <c r="O61" s="93">
        <f>'Controles ACM'!$I$59</f>
        <v>9.664262594081019E-2</v>
      </c>
    </row>
    <row r="62" spans="2:15" x14ac:dyDescent="0.2">
      <c r="B62" s="2" t="s">
        <v>142</v>
      </c>
      <c r="G62" s="2" t="s">
        <v>121</v>
      </c>
      <c r="I62" s="29">
        <v>102.12106726521205</v>
      </c>
      <c r="K62" s="25" t="s">
        <v>134</v>
      </c>
      <c r="M62" s="83">
        <v>597.35090000000002</v>
      </c>
      <c r="O62" s="93">
        <f>'Controles ACM'!$I$59</f>
        <v>9.664262594081019E-2</v>
      </c>
    </row>
    <row r="63" spans="2:15" x14ac:dyDescent="0.2">
      <c r="B63" s="2" t="s">
        <v>143</v>
      </c>
      <c r="G63" s="2" t="s">
        <v>121</v>
      </c>
      <c r="I63" s="27">
        <v>6.9230695211084381</v>
      </c>
      <c r="K63" s="25" t="s">
        <v>134</v>
      </c>
      <c r="M63" s="83">
        <v>957.83799999999997</v>
      </c>
      <c r="O63" s="93">
        <f>'Controles ACM'!$I$59</f>
        <v>9.664262594081019E-2</v>
      </c>
    </row>
    <row r="64" spans="2:15" x14ac:dyDescent="0.2">
      <c r="I64" s="28"/>
      <c r="K64" s="25"/>
      <c r="O64" s="93"/>
    </row>
    <row r="65" spans="2:15" x14ac:dyDescent="0.2">
      <c r="B65" s="15" t="s">
        <v>145</v>
      </c>
      <c r="I65" s="28"/>
      <c r="K65" s="25"/>
      <c r="M65" s="28"/>
      <c r="O65" s="93"/>
    </row>
    <row r="66" spans="2:15" x14ac:dyDescent="0.2">
      <c r="B66" s="2" t="s">
        <v>141</v>
      </c>
      <c r="G66" s="2" t="s">
        <v>121</v>
      </c>
      <c r="I66" s="26">
        <v>84.992614536908519</v>
      </c>
      <c r="K66" s="25" t="s">
        <v>134</v>
      </c>
      <c r="M66" s="83">
        <v>851.75419999999997</v>
      </c>
      <c r="O66" s="93">
        <f>'Controles ACM'!$I$59</f>
        <v>9.664262594081019E-2</v>
      </c>
    </row>
    <row r="67" spans="2:15" x14ac:dyDescent="0.2">
      <c r="B67" s="2" t="s">
        <v>142</v>
      </c>
      <c r="G67" s="2" t="s">
        <v>121</v>
      </c>
      <c r="I67" s="29">
        <v>183.65947792989928</v>
      </c>
      <c r="K67" s="25" t="s">
        <v>134</v>
      </c>
      <c r="M67" s="83">
        <v>899.61829999999998</v>
      </c>
      <c r="O67" s="93">
        <f>'Controles ACM'!$I$59</f>
        <v>9.664262594081019E-2</v>
      </c>
    </row>
    <row r="68" spans="2:15" x14ac:dyDescent="0.2">
      <c r="B68" s="2" t="s">
        <v>146</v>
      </c>
      <c r="G68" s="2" t="s">
        <v>121</v>
      </c>
      <c r="I68" s="27">
        <v>509.41685610992403</v>
      </c>
      <c r="K68" s="25" t="s">
        <v>134</v>
      </c>
      <c r="M68" s="83">
        <v>957.83799999999997</v>
      </c>
      <c r="O68" s="93">
        <f>'Controles ACM'!$I$59</f>
        <v>9.664262594081019E-2</v>
      </c>
    </row>
    <row r="69" spans="2:15" x14ac:dyDescent="0.2">
      <c r="I69" s="28"/>
      <c r="K69" s="25"/>
      <c r="O69" s="93"/>
    </row>
    <row r="70" spans="2:15" x14ac:dyDescent="0.2">
      <c r="B70" s="15" t="s">
        <v>147</v>
      </c>
      <c r="I70" s="28"/>
      <c r="K70" s="25"/>
      <c r="M70" s="28"/>
      <c r="O70" s="93"/>
    </row>
    <row r="71" spans="2:15" x14ac:dyDescent="0.2">
      <c r="B71" s="2" t="s">
        <v>141</v>
      </c>
      <c r="G71" s="2" t="s">
        <v>121</v>
      </c>
      <c r="I71" s="26">
        <v>33.204105260797867</v>
      </c>
      <c r="K71" s="25" t="s">
        <v>134</v>
      </c>
      <c r="M71" s="83">
        <v>851.75419999999997</v>
      </c>
      <c r="O71" s="93">
        <f>'Controles ACM'!$I$59</f>
        <v>9.664262594081019E-2</v>
      </c>
    </row>
    <row r="72" spans="2:15" x14ac:dyDescent="0.2">
      <c r="B72" s="2" t="s">
        <v>142</v>
      </c>
      <c r="G72" s="2" t="s">
        <v>121</v>
      </c>
      <c r="I72" s="29">
        <v>78.820586600740299</v>
      </c>
      <c r="K72" s="25" t="s">
        <v>134</v>
      </c>
      <c r="M72" s="83">
        <v>899.61829999999998</v>
      </c>
      <c r="O72" s="93">
        <f>'Controles ACM'!$I$59</f>
        <v>9.664262594081019E-2</v>
      </c>
    </row>
    <row r="73" spans="2:15" x14ac:dyDescent="0.2">
      <c r="B73" s="2" t="s">
        <v>146</v>
      </c>
      <c r="G73" s="2" t="s">
        <v>121</v>
      </c>
      <c r="I73" s="27">
        <v>36.139799921747858</v>
      </c>
      <c r="K73" s="25" t="s">
        <v>134</v>
      </c>
      <c r="M73" s="83">
        <v>957.83799999999997</v>
      </c>
      <c r="O73" s="93">
        <f>'Controles ACM'!$I$59</f>
        <v>9.664262594081019E-2</v>
      </c>
    </row>
    <row r="74" spans="2:15" x14ac:dyDescent="0.2">
      <c r="I74" s="28"/>
      <c r="K74" s="25"/>
      <c r="M74" s="28"/>
      <c r="O74" s="93"/>
    </row>
    <row r="75" spans="2:15" x14ac:dyDescent="0.2">
      <c r="I75" s="28"/>
      <c r="K75" s="25"/>
      <c r="M75" s="28"/>
      <c r="O75" s="93"/>
    </row>
    <row r="76" spans="2:15" x14ac:dyDescent="0.2">
      <c r="B76" s="15" t="s">
        <v>148</v>
      </c>
      <c r="I76" s="28"/>
      <c r="K76" s="25"/>
      <c r="M76" s="28"/>
      <c r="O76" s="93"/>
    </row>
    <row r="77" spans="2:15" x14ac:dyDescent="0.2">
      <c r="I77" s="28"/>
      <c r="K77" s="25"/>
      <c r="M77" s="28"/>
      <c r="O77" s="93"/>
    </row>
    <row r="78" spans="2:15" x14ac:dyDescent="0.2">
      <c r="B78" s="15" t="s">
        <v>132</v>
      </c>
      <c r="I78" s="28"/>
      <c r="K78" s="25"/>
      <c r="M78" s="28"/>
      <c r="O78" s="93"/>
    </row>
    <row r="79" spans="2:15" x14ac:dyDescent="0.2">
      <c r="B79" s="2" t="s">
        <v>133</v>
      </c>
      <c r="G79" s="2" t="s">
        <v>121</v>
      </c>
      <c r="I79" s="26">
        <v>4113.0458290156103</v>
      </c>
      <c r="K79" s="25" t="s">
        <v>134</v>
      </c>
      <c r="M79" s="82">
        <v>1324.95</v>
      </c>
      <c r="O79" s="93">
        <f>'Controles ACM'!$I$60</f>
        <v>0.12205047922855794</v>
      </c>
    </row>
    <row r="80" spans="2:15" x14ac:dyDescent="0.2">
      <c r="B80" s="2" t="s">
        <v>135</v>
      </c>
      <c r="G80" s="2" t="s">
        <v>121</v>
      </c>
      <c r="I80" s="29">
        <v>44.598587131339634</v>
      </c>
      <c r="K80" s="25" t="s">
        <v>134</v>
      </c>
      <c r="M80" s="82">
        <v>2406.4</v>
      </c>
      <c r="O80" s="93">
        <f>'Controles ACM'!$I$60</f>
        <v>0.12205047922855794</v>
      </c>
    </row>
    <row r="81" spans="2:15" x14ac:dyDescent="0.2">
      <c r="B81" s="2" t="s">
        <v>136</v>
      </c>
      <c r="G81" s="2" t="s">
        <v>121</v>
      </c>
      <c r="I81" s="29">
        <v>20.941860220880052</v>
      </c>
      <c r="K81" s="25" t="s">
        <v>134</v>
      </c>
      <c r="M81" s="82">
        <v>2346.7800000000002</v>
      </c>
      <c r="O81" s="93">
        <f>'Controles ACM'!$I$60</f>
        <v>0.12205047922855794</v>
      </c>
    </row>
    <row r="82" spans="2:15" x14ac:dyDescent="0.2">
      <c r="B82" s="2" t="s">
        <v>137</v>
      </c>
      <c r="G82" s="2" t="s">
        <v>121</v>
      </c>
      <c r="I82" s="27">
        <v>15.509832755873548</v>
      </c>
      <c r="K82" s="25" t="s">
        <v>134</v>
      </c>
      <c r="M82" s="82">
        <v>3048.86</v>
      </c>
      <c r="O82" s="93">
        <f>'Controles ACM'!$I$60</f>
        <v>0.12205047922855794</v>
      </c>
    </row>
    <row r="83" spans="2:15" x14ac:dyDescent="0.2">
      <c r="I83" s="28"/>
      <c r="K83" s="25"/>
      <c r="M83" s="28"/>
      <c r="O83" s="93"/>
    </row>
    <row r="84" spans="2:15" x14ac:dyDescent="0.2">
      <c r="B84" s="15" t="s">
        <v>138</v>
      </c>
      <c r="I84" s="28"/>
      <c r="K84" s="25"/>
      <c r="M84" s="28"/>
      <c r="O84" s="93"/>
    </row>
    <row r="85" spans="2:15" x14ac:dyDescent="0.2">
      <c r="B85" s="2" t="s">
        <v>133</v>
      </c>
      <c r="G85" s="2" t="s">
        <v>121</v>
      </c>
      <c r="I85" s="26">
        <v>0</v>
      </c>
      <c r="K85" s="25" t="s">
        <v>134</v>
      </c>
      <c r="M85" s="82"/>
      <c r="O85" s="93">
        <f>'Controles ACM'!$I$60</f>
        <v>0.12205047922855794</v>
      </c>
    </row>
    <row r="86" spans="2:15" x14ac:dyDescent="0.2">
      <c r="B86" s="2" t="s">
        <v>135</v>
      </c>
      <c r="G86" s="2" t="s">
        <v>121</v>
      </c>
      <c r="I86" s="29">
        <v>0</v>
      </c>
      <c r="K86" s="25" t="s">
        <v>134</v>
      </c>
      <c r="M86" s="82"/>
      <c r="O86" s="93">
        <f>'Controles ACM'!$I$60</f>
        <v>0.12205047922855794</v>
      </c>
    </row>
    <row r="87" spans="2:15" x14ac:dyDescent="0.2">
      <c r="B87" s="2" t="s">
        <v>136</v>
      </c>
      <c r="G87" s="2" t="s">
        <v>121</v>
      </c>
      <c r="I87" s="29">
        <v>0</v>
      </c>
      <c r="K87" s="25" t="s">
        <v>134</v>
      </c>
      <c r="M87" s="82"/>
      <c r="O87" s="93">
        <f>'Controles ACM'!$I$60</f>
        <v>0.12205047922855794</v>
      </c>
    </row>
    <row r="88" spans="2:15" x14ac:dyDescent="0.2">
      <c r="B88" s="2" t="s">
        <v>137</v>
      </c>
      <c r="G88" s="2" t="s">
        <v>121</v>
      </c>
      <c r="I88" s="27">
        <v>0</v>
      </c>
      <c r="K88" s="25" t="s">
        <v>134</v>
      </c>
      <c r="M88" s="82"/>
      <c r="O88" s="93">
        <f>'Controles ACM'!$I$60</f>
        <v>0.12205047922855794</v>
      </c>
    </row>
    <row r="89" spans="2:15" x14ac:dyDescent="0.2">
      <c r="I89" s="28"/>
      <c r="K89" s="25"/>
      <c r="M89" s="28"/>
      <c r="O89" s="93"/>
    </row>
    <row r="90" spans="2:15" x14ac:dyDescent="0.2">
      <c r="I90" s="28"/>
      <c r="K90" s="25"/>
      <c r="M90" s="28"/>
      <c r="O90" s="93"/>
    </row>
    <row r="91" spans="2:15" x14ac:dyDescent="0.2">
      <c r="B91" s="15" t="s">
        <v>149</v>
      </c>
      <c r="I91" s="28"/>
      <c r="K91" s="25"/>
      <c r="M91" s="28"/>
      <c r="O91" s="93"/>
    </row>
    <row r="92" spans="2:15" x14ac:dyDescent="0.2">
      <c r="I92" s="28"/>
      <c r="K92" s="25"/>
      <c r="M92" s="28"/>
      <c r="O92" s="93"/>
    </row>
    <row r="93" spans="2:15" x14ac:dyDescent="0.2">
      <c r="B93" s="15" t="s">
        <v>132</v>
      </c>
      <c r="I93" s="28"/>
      <c r="K93" s="25"/>
      <c r="M93" s="28"/>
      <c r="O93" s="93"/>
    </row>
    <row r="94" spans="2:15" x14ac:dyDescent="0.2">
      <c r="B94" s="2" t="s">
        <v>133</v>
      </c>
      <c r="G94" s="2" t="s">
        <v>121</v>
      </c>
      <c r="I94" s="26">
        <v>2058.7540425531915</v>
      </c>
      <c r="K94" s="25" t="s">
        <v>150</v>
      </c>
      <c r="M94" s="82">
        <v>48.04</v>
      </c>
      <c r="O94" s="93">
        <f>'Controles ACM'!$I$60</f>
        <v>0.12205047922855794</v>
      </c>
    </row>
    <row r="95" spans="2:15" x14ac:dyDescent="0.2">
      <c r="B95" s="2" t="s">
        <v>135</v>
      </c>
      <c r="G95" s="2" t="s">
        <v>121</v>
      </c>
      <c r="I95" s="29">
        <v>271.61288461538459</v>
      </c>
      <c r="K95" s="25" t="s">
        <v>150</v>
      </c>
      <c r="M95" s="82">
        <v>57.35</v>
      </c>
      <c r="O95" s="93">
        <f>'Controles ACM'!$I$60</f>
        <v>0.12205047922855794</v>
      </c>
    </row>
    <row r="96" spans="2:15" x14ac:dyDescent="0.2">
      <c r="B96" s="2" t="s">
        <v>136</v>
      </c>
      <c r="G96" s="2" t="s">
        <v>121</v>
      </c>
      <c r="I96" s="29">
        <v>136.21730769230768</v>
      </c>
      <c r="K96" s="25" t="s">
        <v>150</v>
      </c>
      <c r="M96" s="82">
        <v>57.35</v>
      </c>
      <c r="O96" s="93">
        <f>'Controles ACM'!$I$60</f>
        <v>0.12205047922855794</v>
      </c>
    </row>
    <row r="97" spans="2:15" x14ac:dyDescent="0.2">
      <c r="B97" s="2" t="s">
        <v>137</v>
      </c>
      <c r="G97" s="2" t="s">
        <v>121</v>
      </c>
      <c r="I97" s="27">
        <v>107.52857142857142</v>
      </c>
      <c r="K97" s="25" t="s">
        <v>150</v>
      </c>
      <c r="M97" s="82">
        <v>61.77</v>
      </c>
      <c r="O97" s="93">
        <f>'Controles ACM'!$I$60</f>
        <v>0.12205047922855794</v>
      </c>
    </row>
    <row r="98" spans="2:15" x14ac:dyDescent="0.2">
      <c r="I98" s="28"/>
      <c r="K98" s="25"/>
      <c r="M98" s="28"/>
      <c r="O98" s="93"/>
    </row>
    <row r="99" spans="2:15" x14ac:dyDescent="0.2">
      <c r="B99" s="15" t="s">
        <v>138</v>
      </c>
      <c r="I99" s="28"/>
      <c r="K99" s="25"/>
      <c r="M99" s="28"/>
      <c r="O99" s="93"/>
    </row>
    <row r="100" spans="2:15" x14ac:dyDescent="0.2">
      <c r="B100" s="2" t="s">
        <v>133</v>
      </c>
      <c r="G100" s="2" t="s">
        <v>121</v>
      </c>
      <c r="I100" s="26">
        <v>0</v>
      </c>
      <c r="K100" s="25" t="s">
        <v>150</v>
      </c>
      <c r="M100" s="82"/>
      <c r="O100" s="93">
        <f>'Controles ACM'!$I$60</f>
        <v>0.12205047922855794</v>
      </c>
    </row>
    <row r="101" spans="2:15" x14ac:dyDescent="0.2">
      <c r="B101" s="2" t="s">
        <v>135</v>
      </c>
      <c r="G101" s="2" t="s">
        <v>121</v>
      </c>
      <c r="I101" s="29">
        <v>0</v>
      </c>
      <c r="K101" s="25" t="s">
        <v>150</v>
      </c>
      <c r="M101" s="82"/>
      <c r="O101" s="93">
        <f>'Controles ACM'!$I$60</f>
        <v>0.12205047922855794</v>
      </c>
    </row>
    <row r="102" spans="2:15" x14ac:dyDescent="0.2">
      <c r="B102" s="2" t="s">
        <v>136</v>
      </c>
      <c r="G102" s="2" t="s">
        <v>121</v>
      </c>
      <c r="I102" s="29">
        <v>0</v>
      </c>
      <c r="K102" s="25" t="s">
        <v>150</v>
      </c>
      <c r="M102" s="82"/>
      <c r="O102" s="93">
        <f>'Controles ACM'!$I$60</f>
        <v>0.12205047922855794</v>
      </c>
    </row>
    <row r="103" spans="2:15" x14ac:dyDescent="0.2">
      <c r="B103" s="2" t="s">
        <v>137</v>
      </c>
      <c r="G103" s="2" t="s">
        <v>121</v>
      </c>
      <c r="I103" s="27">
        <v>0</v>
      </c>
      <c r="K103" s="25" t="s">
        <v>150</v>
      </c>
      <c r="M103" s="82"/>
      <c r="O103" s="93">
        <f>'Controles ACM'!$I$60</f>
        <v>0.12205047922855794</v>
      </c>
    </row>
    <row r="104" spans="2:15" x14ac:dyDescent="0.2">
      <c r="I104" s="28"/>
      <c r="K104" s="25"/>
      <c r="M104" s="28"/>
      <c r="O104" s="93"/>
    </row>
    <row r="105" spans="2:15" x14ac:dyDescent="0.2">
      <c r="I105" s="28"/>
      <c r="K105" s="25"/>
      <c r="M105" s="28"/>
      <c r="O105" s="93"/>
    </row>
    <row r="106" spans="2:15" x14ac:dyDescent="0.2">
      <c r="B106" s="15" t="s">
        <v>151</v>
      </c>
      <c r="I106" s="28"/>
      <c r="K106" s="25"/>
      <c r="M106" s="28"/>
      <c r="O106" s="93"/>
    </row>
    <row r="107" spans="2:15" x14ac:dyDescent="0.2">
      <c r="I107" s="28"/>
      <c r="K107" s="25"/>
      <c r="M107" s="28"/>
      <c r="O107" s="93"/>
    </row>
    <row r="108" spans="2:15" x14ac:dyDescent="0.2">
      <c r="B108" s="15" t="s">
        <v>140</v>
      </c>
      <c r="I108" s="28"/>
      <c r="K108" s="25"/>
      <c r="M108" s="28"/>
      <c r="O108" s="93"/>
    </row>
    <row r="109" spans="2:15" x14ac:dyDescent="0.2">
      <c r="B109" s="2" t="s">
        <v>141</v>
      </c>
      <c r="G109" s="2" t="s">
        <v>121</v>
      </c>
      <c r="I109" s="26">
        <v>20.656735917873227</v>
      </c>
      <c r="K109" s="25" t="s">
        <v>134</v>
      </c>
      <c r="M109" s="82">
        <v>9075.32</v>
      </c>
      <c r="O109" s="93">
        <f>'Controles ACM'!$I$60</f>
        <v>0.12205047922855794</v>
      </c>
    </row>
    <row r="110" spans="2:15" x14ac:dyDescent="0.2">
      <c r="B110" s="2" t="s">
        <v>142</v>
      </c>
      <c r="G110" s="2" t="s">
        <v>121</v>
      </c>
      <c r="I110" s="29">
        <v>2.2986339185637297</v>
      </c>
      <c r="K110" s="25" t="s">
        <v>134</v>
      </c>
      <c r="M110" s="82">
        <v>17729.18</v>
      </c>
      <c r="O110" s="93">
        <f>'Controles ACM'!$I$60</f>
        <v>0.12205047922855794</v>
      </c>
    </row>
    <row r="111" spans="2:15" x14ac:dyDescent="0.2">
      <c r="B111" s="2" t="s">
        <v>143</v>
      </c>
      <c r="G111" s="2" t="s">
        <v>121</v>
      </c>
      <c r="I111" s="27">
        <v>0</v>
      </c>
      <c r="K111" s="25" t="s">
        <v>134</v>
      </c>
      <c r="M111" s="82">
        <v>28428.42</v>
      </c>
      <c r="O111" s="93">
        <f>'Controles ACM'!$I$60</f>
        <v>0.12205047922855794</v>
      </c>
    </row>
    <row r="112" spans="2:15" x14ac:dyDescent="0.2">
      <c r="I112" s="28"/>
      <c r="K112" s="25"/>
      <c r="M112" s="48"/>
      <c r="O112" s="93"/>
    </row>
    <row r="113" spans="2:15" x14ac:dyDescent="0.2">
      <c r="B113" s="15" t="s">
        <v>144</v>
      </c>
      <c r="I113" s="28"/>
      <c r="K113" s="25"/>
      <c r="M113" s="95"/>
      <c r="O113" s="93"/>
    </row>
    <row r="114" spans="2:15" x14ac:dyDescent="0.2">
      <c r="B114" s="2" t="s">
        <v>141</v>
      </c>
      <c r="G114" s="2" t="s">
        <v>121</v>
      </c>
      <c r="I114" s="26">
        <v>1</v>
      </c>
      <c r="K114" s="25" t="s">
        <v>134</v>
      </c>
      <c r="M114" s="82">
        <v>9075.32</v>
      </c>
      <c r="O114" s="93">
        <f>'Controles ACM'!$I$60</f>
        <v>0.12205047922855794</v>
      </c>
    </row>
    <row r="115" spans="2:15" x14ac:dyDescent="0.2">
      <c r="B115" s="2" t="s">
        <v>142</v>
      </c>
      <c r="G115" s="2" t="s">
        <v>121</v>
      </c>
      <c r="I115" s="29">
        <v>0</v>
      </c>
      <c r="K115" s="25" t="s">
        <v>134</v>
      </c>
      <c r="M115" s="82">
        <v>17729.18</v>
      </c>
      <c r="O115" s="93">
        <f>'Controles ACM'!$I$60</f>
        <v>0.12205047922855794</v>
      </c>
    </row>
    <row r="116" spans="2:15" x14ac:dyDescent="0.2">
      <c r="B116" s="2" t="s">
        <v>143</v>
      </c>
      <c r="G116" s="2" t="s">
        <v>121</v>
      </c>
      <c r="I116" s="27">
        <v>0</v>
      </c>
      <c r="K116" s="25" t="s">
        <v>134</v>
      </c>
      <c r="M116" s="82">
        <v>28428.42</v>
      </c>
      <c r="O116" s="93">
        <f>'Controles ACM'!$I$60</f>
        <v>0.12205047922855794</v>
      </c>
    </row>
    <row r="117" spans="2:15" x14ac:dyDescent="0.2">
      <c r="I117" s="28"/>
      <c r="K117" s="25"/>
      <c r="M117" s="48"/>
      <c r="O117" s="93"/>
    </row>
    <row r="118" spans="2:15" x14ac:dyDescent="0.2">
      <c r="B118" s="15" t="s">
        <v>145</v>
      </c>
      <c r="I118" s="28"/>
      <c r="K118" s="25"/>
      <c r="M118" s="95"/>
      <c r="O118" s="93"/>
    </row>
    <row r="119" spans="2:15" x14ac:dyDescent="0.2">
      <c r="B119" s="2" t="s">
        <v>141</v>
      </c>
      <c r="G119" s="2" t="s">
        <v>121</v>
      </c>
      <c r="I119" s="26">
        <v>7.5762136638709823</v>
      </c>
      <c r="K119" s="25" t="s">
        <v>134</v>
      </c>
      <c r="M119" s="82">
        <v>25280.29</v>
      </c>
      <c r="O119" s="93">
        <f>'Controles ACM'!$I$60</f>
        <v>0.12205047922855794</v>
      </c>
    </row>
    <row r="120" spans="2:15" x14ac:dyDescent="0.2">
      <c r="B120" s="2" t="s">
        <v>142</v>
      </c>
      <c r="G120" s="2" t="s">
        <v>121</v>
      </c>
      <c r="I120" s="29">
        <v>1.7658505573248984</v>
      </c>
      <c r="K120" s="25" t="s">
        <v>134</v>
      </c>
      <c r="M120" s="82">
        <v>26700.639999999999</v>
      </c>
      <c r="O120" s="93">
        <f>'Controles ACM'!$I$60</f>
        <v>0.12205047922855794</v>
      </c>
    </row>
    <row r="121" spans="2:15" x14ac:dyDescent="0.2">
      <c r="B121" s="2" t="s">
        <v>146</v>
      </c>
      <c r="G121" s="2" t="s">
        <v>121</v>
      </c>
      <c r="I121" s="27">
        <v>4.2954293402506671</v>
      </c>
      <c r="K121" s="25" t="s">
        <v>134</v>
      </c>
      <c r="M121" s="82">
        <v>28428.42</v>
      </c>
      <c r="O121" s="93">
        <f>'Controles ACM'!$I$60</f>
        <v>0.12205047922855794</v>
      </c>
    </row>
    <row r="122" spans="2:15" x14ac:dyDescent="0.2">
      <c r="I122" s="28"/>
      <c r="K122" s="25"/>
      <c r="M122" s="48"/>
      <c r="O122" s="93"/>
    </row>
    <row r="123" spans="2:15" x14ac:dyDescent="0.2">
      <c r="B123" s="15" t="s">
        <v>147</v>
      </c>
      <c r="I123" s="28"/>
      <c r="K123" s="25"/>
      <c r="M123" s="95"/>
      <c r="O123" s="93"/>
    </row>
    <row r="124" spans="2:15" x14ac:dyDescent="0.2">
      <c r="B124" s="2" t="s">
        <v>141</v>
      </c>
      <c r="G124" s="2" t="s">
        <v>121</v>
      </c>
      <c r="I124" s="26">
        <v>0</v>
      </c>
      <c r="K124" s="25" t="s">
        <v>134</v>
      </c>
      <c r="M124" s="82">
        <v>25280.29</v>
      </c>
      <c r="O124" s="93">
        <f>'Controles ACM'!$I$60</f>
        <v>0.12205047922855794</v>
      </c>
    </row>
    <row r="125" spans="2:15" x14ac:dyDescent="0.2">
      <c r="B125" s="2" t="s">
        <v>142</v>
      </c>
      <c r="G125" s="2" t="s">
        <v>121</v>
      </c>
      <c r="I125" s="29">
        <v>0</v>
      </c>
      <c r="K125" s="25" t="s">
        <v>134</v>
      </c>
      <c r="M125" s="82">
        <v>26700.639999999999</v>
      </c>
      <c r="O125" s="93">
        <f>'Controles ACM'!$I$60</f>
        <v>0.12205047922855794</v>
      </c>
    </row>
    <row r="126" spans="2:15" x14ac:dyDescent="0.2">
      <c r="B126" s="2" t="s">
        <v>146</v>
      </c>
      <c r="G126" s="2" t="s">
        <v>121</v>
      </c>
      <c r="I126" s="27">
        <v>0</v>
      </c>
      <c r="K126" s="25" t="s">
        <v>134</v>
      </c>
      <c r="M126" s="82">
        <v>28428.42</v>
      </c>
      <c r="O126" s="93">
        <f>'Controles ACM'!$I$60</f>
        <v>0.12205047922855794</v>
      </c>
    </row>
    <row r="127" spans="2:15" x14ac:dyDescent="0.2">
      <c r="I127" s="28"/>
      <c r="K127" s="25"/>
      <c r="M127" s="28"/>
      <c r="O127" s="93"/>
    </row>
    <row r="128" spans="2:15" x14ac:dyDescent="0.2">
      <c r="I128" s="28"/>
      <c r="K128" s="25"/>
      <c r="M128" s="28"/>
      <c r="O128" s="93"/>
    </row>
    <row r="129" spans="2:15" x14ac:dyDescent="0.2">
      <c r="B129" s="15" t="s">
        <v>152</v>
      </c>
      <c r="I129" s="28"/>
      <c r="K129" s="25"/>
      <c r="M129" s="28"/>
      <c r="O129" s="93"/>
    </row>
    <row r="130" spans="2:15" x14ac:dyDescent="0.2">
      <c r="I130" s="28"/>
      <c r="K130" s="25"/>
      <c r="M130" s="28"/>
      <c r="O130" s="93"/>
    </row>
    <row r="131" spans="2:15" x14ac:dyDescent="0.2">
      <c r="B131" s="15" t="s">
        <v>140</v>
      </c>
      <c r="I131" s="28"/>
      <c r="K131" s="25"/>
      <c r="M131" s="28"/>
      <c r="O131" s="93"/>
    </row>
    <row r="132" spans="2:15" x14ac:dyDescent="0.2">
      <c r="B132" s="2" t="s">
        <v>141</v>
      </c>
      <c r="G132" s="2" t="s">
        <v>121</v>
      </c>
      <c r="I132" s="26">
        <v>242.25379560389754</v>
      </c>
      <c r="K132" s="25" t="s">
        <v>134</v>
      </c>
      <c r="M132" s="82">
        <v>116.39</v>
      </c>
      <c r="O132" s="93">
        <f>'Controles ACM'!$I$60</f>
        <v>0.12205047922855794</v>
      </c>
    </row>
    <row r="133" spans="2:15" x14ac:dyDescent="0.2">
      <c r="B133" s="2" t="s">
        <v>142</v>
      </c>
      <c r="G133" s="2" t="s">
        <v>121</v>
      </c>
      <c r="I133" s="29">
        <v>108.36803364879074</v>
      </c>
      <c r="K133" s="25" t="s">
        <v>134</v>
      </c>
      <c r="M133" s="82">
        <v>123.27</v>
      </c>
      <c r="O133" s="93">
        <f>'Controles ACM'!$I$60</f>
        <v>0.12205047922855794</v>
      </c>
    </row>
    <row r="134" spans="2:15" x14ac:dyDescent="0.2">
      <c r="B134" s="2" t="s">
        <v>143</v>
      </c>
      <c r="G134" s="2" t="s">
        <v>121</v>
      </c>
      <c r="I134" s="27">
        <v>0</v>
      </c>
      <c r="K134" s="25" t="s">
        <v>134</v>
      </c>
      <c r="M134" s="82">
        <v>123.99</v>
      </c>
      <c r="O134" s="93">
        <f>'Controles ACM'!$I$60</f>
        <v>0.12205047922855794</v>
      </c>
    </row>
    <row r="135" spans="2:15" x14ac:dyDescent="0.2">
      <c r="I135" s="28"/>
      <c r="K135" s="25"/>
      <c r="M135" s="48"/>
      <c r="O135" s="93"/>
    </row>
    <row r="136" spans="2:15" x14ac:dyDescent="0.2">
      <c r="B136" s="15" t="s">
        <v>144</v>
      </c>
      <c r="I136" s="28"/>
      <c r="K136" s="25"/>
      <c r="M136" s="95"/>
      <c r="O136" s="93"/>
    </row>
    <row r="137" spans="2:15" x14ac:dyDescent="0.2">
      <c r="B137" s="2" t="s">
        <v>141</v>
      </c>
      <c r="G137" s="2" t="s">
        <v>121</v>
      </c>
      <c r="I137" s="26">
        <v>0</v>
      </c>
      <c r="K137" s="25" t="s">
        <v>134</v>
      </c>
      <c r="M137" s="82">
        <v>116.39</v>
      </c>
      <c r="O137" s="93">
        <f>'Controles ACM'!$I$60</f>
        <v>0.12205047922855794</v>
      </c>
    </row>
    <row r="138" spans="2:15" x14ac:dyDescent="0.2">
      <c r="B138" s="2" t="s">
        <v>142</v>
      </c>
      <c r="G138" s="2" t="s">
        <v>121</v>
      </c>
      <c r="I138" s="29">
        <v>0</v>
      </c>
      <c r="K138" s="25" t="s">
        <v>134</v>
      </c>
      <c r="M138" s="82">
        <v>123.27</v>
      </c>
      <c r="O138" s="93">
        <f>'Controles ACM'!$I$60</f>
        <v>0.12205047922855794</v>
      </c>
    </row>
    <row r="139" spans="2:15" x14ac:dyDescent="0.2">
      <c r="B139" s="2" t="s">
        <v>143</v>
      </c>
      <c r="G139" s="2" t="s">
        <v>121</v>
      </c>
      <c r="I139" s="27">
        <v>0</v>
      </c>
      <c r="K139" s="25" t="s">
        <v>134</v>
      </c>
      <c r="M139" s="82">
        <v>123.99</v>
      </c>
      <c r="O139" s="93">
        <f>'Controles ACM'!$I$60</f>
        <v>0.12205047922855794</v>
      </c>
    </row>
    <row r="140" spans="2:15" x14ac:dyDescent="0.2">
      <c r="I140" s="28"/>
      <c r="K140" s="25"/>
      <c r="M140" s="48"/>
      <c r="O140" s="93"/>
    </row>
    <row r="141" spans="2:15" x14ac:dyDescent="0.2">
      <c r="B141" s="15" t="s">
        <v>145</v>
      </c>
      <c r="I141" s="28"/>
      <c r="K141" s="25"/>
      <c r="M141" s="95"/>
      <c r="O141" s="93"/>
    </row>
    <row r="142" spans="2:15" x14ac:dyDescent="0.2">
      <c r="B142" s="2" t="s">
        <v>141</v>
      </c>
      <c r="G142" s="2" t="s">
        <v>121</v>
      </c>
      <c r="I142" s="26">
        <v>421.99248049628721</v>
      </c>
      <c r="K142" s="25" t="s">
        <v>134</v>
      </c>
      <c r="M142" s="82">
        <v>121.46</v>
      </c>
      <c r="O142" s="93">
        <f>'Controles ACM'!$I$60</f>
        <v>0.12205047922855794</v>
      </c>
    </row>
    <row r="143" spans="2:15" x14ac:dyDescent="0.2">
      <c r="B143" s="2" t="s">
        <v>142</v>
      </c>
      <c r="G143" s="2" t="s">
        <v>121</v>
      </c>
      <c r="I143" s="29">
        <v>280.1482282169377</v>
      </c>
      <c r="K143" s="25" t="s">
        <v>134</v>
      </c>
      <c r="M143" s="82">
        <v>123.37</v>
      </c>
      <c r="O143" s="93">
        <f>'Controles ACM'!$I$60</f>
        <v>0.12205047922855794</v>
      </c>
    </row>
    <row r="144" spans="2:15" x14ac:dyDescent="0.2">
      <c r="B144" s="2" t="s">
        <v>146</v>
      </c>
      <c r="G144" s="2" t="s">
        <v>121</v>
      </c>
      <c r="I144" s="27">
        <v>537</v>
      </c>
      <c r="K144" s="25" t="s">
        <v>134</v>
      </c>
      <c r="M144" s="82">
        <v>123.99</v>
      </c>
      <c r="O144" s="93">
        <f>'Controles ACM'!$I$60</f>
        <v>0.12205047922855794</v>
      </c>
    </row>
    <row r="145" spans="2:15" x14ac:dyDescent="0.2">
      <c r="I145" s="28"/>
      <c r="K145" s="25"/>
      <c r="M145" s="48"/>
      <c r="O145" s="93"/>
    </row>
    <row r="146" spans="2:15" x14ac:dyDescent="0.2">
      <c r="B146" s="15" t="s">
        <v>147</v>
      </c>
      <c r="I146" s="28"/>
      <c r="K146" s="25"/>
      <c r="M146" s="95"/>
      <c r="O146" s="93"/>
    </row>
    <row r="147" spans="2:15" x14ac:dyDescent="0.2">
      <c r="B147" s="2" t="s">
        <v>141</v>
      </c>
      <c r="G147" s="2" t="s">
        <v>121</v>
      </c>
      <c r="I147" s="26">
        <v>0</v>
      </c>
      <c r="K147" s="25" t="s">
        <v>134</v>
      </c>
      <c r="M147" s="82">
        <v>121.46</v>
      </c>
      <c r="O147" s="93">
        <f>'Controles ACM'!$I$60</f>
        <v>0.12205047922855794</v>
      </c>
    </row>
    <row r="148" spans="2:15" x14ac:dyDescent="0.2">
      <c r="B148" s="2" t="s">
        <v>142</v>
      </c>
      <c r="G148" s="2" t="s">
        <v>121</v>
      </c>
      <c r="I148" s="29">
        <v>0</v>
      </c>
      <c r="K148" s="25" t="s">
        <v>134</v>
      </c>
      <c r="M148" s="82">
        <v>123.37</v>
      </c>
      <c r="O148" s="93">
        <f>'Controles ACM'!$I$60</f>
        <v>0.12205047922855794</v>
      </c>
    </row>
    <row r="149" spans="2:15" x14ac:dyDescent="0.2">
      <c r="B149" s="2" t="s">
        <v>146</v>
      </c>
      <c r="G149" s="2" t="s">
        <v>121</v>
      </c>
      <c r="I149" s="27">
        <v>0</v>
      </c>
      <c r="K149" s="25" t="s">
        <v>134</v>
      </c>
      <c r="M149" s="82">
        <v>123.99</v>
      </c>
      <c r="O149" s="93">
        <f>'Controles ACM'!$I$60</f>
        <v>0.12205047922855794</v>
      </c>
    </row>
    <row r="150" spans="2:15" x14ac:dyDescent="0.2">
      <c r="I150" s="28"/>
      <c r="K150" s="25"/>
      <c r="O150" s="48"/>
    </row>
    <row r="151" spans="2:15" x14ac:dyDescent="0.2">
      <c r="I151" s="28"/>
      <c r="K151" s="25"/>
      <c r="O151" s="48"/>
    </row>
    <row r="152" spans="2:15" x14ac:dyDescent="0.2">
      <c r="I152" s="28"/>
      <c r="K152" s="25"/>
      <c r="O152" s="48"/>
    </row>
    <row r="153" spans="2:15" x14ac:dyDescent="0.2">
      <c r="I153" s="28"/>
      <c r="K153" s="25"/>
      <c r="O153" s="48"/>
    </row>
    <row r="154" spans="2:15" x14ac:dyDescent="0.2">
      <c r="I154" s="28"/>
      <c r="K154" s="25"/>
      <c r="O154" s="48"/>
    </row>
    <row r="155" spans="2:15" x14ac:dyDescent="0.2">
      <c r="I155" s="28"/>
      <c r="K155" s="25"/>
      <c r="O155" s="48"/>
    </row>
    <row r="156" spans="2:15" x14ac:dyDescent="0.2">
      <c r="I156" s="28"/>
      <c r="K156" s="25"/>
      <c r="O156" s="48"/>
    </row>
    <row r="178" spans="9:9" x14ac:dyDescent="0.2">
      <c r="I178" s="49"/>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2:X60"/>
  <sheetViews>
    <sheetView showGridLines="0" zoomScale="85" zoomScaleNormal="85" workbookViewId="0">
      <pane xSplit="5" ySplit="8" topLeftCell="F9" activePane="bottomRight" state="frozen"/>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2:19" s="12" customFormat="1" ht="18" x14ac:dyDescent="0.2">
      <c r="B2" s="12" t="s">
        <v>98</v>
      </c>
    </row>
    <row r="4" spans="2:19" x14ac:dyDescent="0.2">
      <c r="B4" s="15" t="s">
        <v>99</v>
      </c>
      <c r="C4" s="1"/>
      <c r="D4" s="1"/>
    </row>
    <row r="5" spans="2:19" x14ac:dyDescent="0.2">
      <c r="B5" s="2" t="s">
        <v>153</v>
      </c>
      <c r="C5" s="98"/>
      <c r="D5" s="98"/>
      <c r="G5" s="13"/>
      <c r="K5" s="13"/>
    </row>
    <row r="7" spans="2:19" s="5" customFormat="1" x14ac:dyDescent="0.2">
      <c r="B7" s="5" t="s">
        <v>154</v>
      </c>
      <c r="G7" s="5" t="s">
        <v>114</v>
      </c>
      <c r="I7" s="5" t="s">
        <v>155</v>
      </c>
      <c r="K7" s="5" t="s">
        <v>156</v>
      </c>
      <c r="M7" s="5" t="s">
        <v>157</v>
      </c>
      <c r="S7" s="5" t="s">
        <v>158</v>
      </c>
    </row>
    <row r="9" spans="2:19" x14ac:dyDescent="0.2">
      <c r="Q9" s="31"/>
    </row>
    <row r="10" spans="2:19" s="5" customFormat="1" x14ac:dyDescent="0.2">
      <c r="B10" s="5" t="s">
        <v>159</v>
      </c>
    </row>
    <row r="11" spans="2:19" x14ac:dyDescent="0.2">
      <c r="B11" s="15"/>
    </row>
    <row r="12" spans="2:19" x14ac:dyDescent="0.2">
      <c r="B12" s="15" t="s">
        <v>160</v>
      </c>
      <c r="D12" s="33"/>
      <c r="G12" s="32" t="s">
        <v>161</v>
      </c>
      <c r="I12" s="34">
        <v>327928124.93657398</v>
      </c>
      <c r="K12" s="32"/>
      <c r="M12" s="2" t="s">
        <v>162</v>
      </c>
    </row>
    <row r="13" spans="2:19" x14ac:dyDescent="0.2">
      <c r="D13" s="35"/>
      <c r="G13" s="35"/>
      <c r="I13" s="35"/>
      <c r="K13" s="35"/>
    </row>
    <row r="14" spans="2:19" x14ac:dyDescent="0.2">
      <c r="B14" s="2" t="s">
        <v>163</v>
      </c>
      <c r="D14" s="36"/>
      <c r="G14" s="35" t="s">
        <v>161</v>
      </c>
      <c r="I14" s="30">
        <f>SUMPRODUCT(Tarievenvoorstel!I20:I21,Tarievenvoorstel!M20:M21)</f>
        <v>213379254.07941604</v>
      </c>
      <c r="K14" s="35"/>
    </row>
    <row r="15" spans="2:19" x14ac:dyDescent="0.2">
      <c r="B15" s="2" t="s">
        <v>164</v>
      </c>
      <c r="D15" s="36"/>
      <c r="G15" s="35" t="s">
        <v>161</v>
      </c>
      <c r="I15" s="30">
        <f>SUMPRODUCT(Tarievenvoorstel!I24:I25,Tarievenvoorstel!M24:M25)</f>
        <v>15084460.712420052</v>
      </c>
      <c r="K15" s="35"/>
    </row>
    <row r="16" spans="2:19" x14ac:dyDescent="0.2">
      <c r="B16" s="2" t="s">
        <v>165</v>
      </c>
      <c r="D16" s="36"/>
      <c r="G16" s="35" t="s">
        <v>161</v>
      </c>
      <c r="I16" s="30">
        <f>SUMPRODUCT(Tarievenvoorstel!I28:I31,Tarievenvoorstel!M28:M31)</f>
        <v>17612049.923473842</v>
      </c>
      <c r="K16" s="35"/>
    </row>
    <row r="17" spans="2:13" x14ac:dyDescent="0.2">
      <c r="B17" s="15" t="s">
        <v>166</v>
      </c>
      <c r="D17" s="36"/>
      <c r="G17" s="35" t="s">
        <v>161</v>
      </c>
      <c r="I17" s="45">
        <f>SUM(I14:I16)</f>
        <v>246075764.71530992</v>
      </c>
      <c r="K17" s="35"/>
    </row>
    <row r="18" spans="2:13" x14ac:dyDescent="0.2">
      <c r="D18" s="32"/>
      <c r="G18" s="35"/>
      <c r="I18" s="37"/>
      <c r="K18" s="35"/>
    </row>
    <row r="19" spans="2:13" x14ac:dyDescent="0.2">
      <c r="B19" s="2" t="s">
        <v>167</v>
      </c>
      <c r="D19" s="36"/>
      <c r="G19" s="35" t="s">
        <v>161</v>
      </c>
      <c r="I19" s="3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76642860.842332602</v>
      </c>
      <c r="K19" s="35"/>
    </row>
    <row r="20" spans="2:13" x14ac:dyDescent="0.2">
      <c r="B20" s="2" t="s">
        <v>168</v>
      </c>
      <c r="D20" s="36"/>
      <c r="G20" s="35" t="s">
        <v>161</v>
      </c>
      <c r="I20" s="3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5209499.3787625004</v>
      </c>
      <c r="K20" s="35"/>
    </row>
    <row r="21" spans="2:13" x14ac:dyDescent="0.2">
      <c r="B21" s="15" t="s">
        <v>169</v>
      </c>
      <c r="D21" s="36"/>
      <c r="G21" s="35" t="s">
        <v>161</v>
      </c>
      <c r="I21" s="45">
        <f>SUM(I19:I20)</f>
        <v>81852360.2210951</v>
      </c>
      <c r="K21" s="35"/>
    </row>
    <row r="22" spans="2:13" x14ac:dyDescent="0.2">
      <c r="D22" s="32"/>
      <c r="G22" s="35"/>
      <c r="I22" s="37"/>
      <c r="K22" s="35"/>
    </row>
    <row r="23" spans="2:13" x14ac:dyDescent="0.2">
      <c r="B23" s="15" t="s">
        <v>170</v>
      </c>
      <c r="D23" s="36"/>
      <c r="G23" s="32" t="s">
        <v>161</v>
      </c>
      <c r="I23" s="30">
        <f>SUM(I14:I16,I19:I20)</f>
        <v>327928124.936405</v>
      </c>
      <c r="K23" s="32"/>
    </row>
    <row r="24" spans="2:13" x14ac:dyDescent="0.2">
      <c r="B24" s="15"/>
      <c r="D24" s="36"/>
      <c r="G24" s="32"/>
      <c r="I24" s="76"/>
      <c r="K24" s="32"/>
    </row>
    <row r="25" spans="2:13" x14ac:dyDescent="0.2">
      <c r="B25" s="15" t="s">
        <v>109</v>
      </c>
      <c r="D25" s="36"/>
      <c r="G25" s="32"/>
      <c r="I25" s="30">
        <f>I12-I23</f>
        <v>1.6897916793823242E-4</v>
      </c>
      <c r="K25" s="32"/>
    </row>
    <row r="26" spans="2:13" x14ac:dyDescent="0.2">
      <c r="D26" s="36"/>
      <c r="G26" s="32"/>
      <c r="I26" s="38"/>
      <c r="K26" s="32"/>
    </row>
    <row r="27" spans="2:13" x14ac:dyDescent="0.2">
      <c r="B27" s="15" t="s">
        <v>106</v>
      </c>
      <c r="C27" s="39"/>
      <c r="D27" s="39"/>
      <c r="I27" s="17" t="str">
        <f>IF(I23&gt;I12, "TARIEVENVOORSTEL VOLDOET NIET", "TARIEVENVOORSTEL VOLDOET")</f>
        <v>TARIEVENVOORSTEL VOLDOET</v>
      </c>
    </row>
    <row r="29" spans="2:13" s="5" customFormat="1" x14ac:dyDescent="0.2">
      <c r="B29" s="5" t="s">
        <v>171</v>
      </c>
    </row>
    <row r="31" spans="2:13" x14ac:dyDescent="0.2">
      <c r="B31" s="2" t="s">
        <v>172</v>
      </c>
      <c r="G31" s="2" t="s">
        <v>121</v>
      </c>
      <c r="I31" s="34">
        <v>11852065.355462976</v>
      </c>
      <c r="M31" s="2" t="s">
        <v>173</v>
      </c>
    </row>
    <row r="33" spans="2:24" x14ac:dyDescent="0.2">
      <c r="B33" s="2" t="s">
        <v>174</v>
      </c>
      <c r="G33" s="2" t="s">
        <v>121</v>
      </c>
      <c r="I33" s="45">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11852065.355462976</v>
      </c>
    </row>
    <row r="35" spans="2:24" x14ac:dyDescent="0.2">
      <c r="B35" s="2" t="s">
        <v>101</v>
      </c>
      <c r="I35" s="17" t="str">
        <f>IF(I31=I33, "REKENVOLUME VOLDOET", "REKENVOLUME VOLDOET NIET")</f>
        <v>REKENVOLUME VOLDOET</v>
      </c>
    </row>
    <row r="37" spans="2:24" s="5" customFormat="1" x14ac:dyDescent="0.2">
      <c r="B37" s="5" t="s">
        <v>175</v>
      </c>
    </row>
    <row r="39" spans="2:24" x14ac:dyDescent="0.2">
      <c r="B39" s="2" t="s">
        <v>176</v>
      </c>
      <c r="G39" s="35" t="s">
        <v>177</v>
      </c>
      <c r="H39" s="36"/>
      <c r="I39" s="40">
        <f>233992554.22544+22273086.4442565</f>
        <v>256265640.66969651</v>
      </c>
      <c r="J39" s="25"/>
      <c r="K39" s="35"/>
      <c r="L39" s="36"/>
      <c r="M39" s="2" t="s">
        <v>178</v>
      </c>
      <c r="X39" s="2" t="s">
        <v>179</v>
      </c>
    </row>
    <row r="40" spans="2:24" x14ac:dyDescent="0.2">
      <c r="B40" s="2" t="s">
        <v>180</v>
      </c>
      <c r="F40" s="2" t="s">
        <v>181</v>
      </c>
      <c r="G40" s="35" t="s">
        <v>177</v>
      </c>
      <c r="H40" s="36"/>
      <c r="I40" s="41">
        <f>34604444.0448986+3460397.42635409</f>
        <v>38064841.471252687</v>
      </c>
      <c r="J40" s="25"/>
      <c r="K40" s="35"/>
      <c r="L40" s="36"/>
      <c r="M40" s="2" t="s">
        <v>178</v>
      </c>
    </row>
    <row r="41" spans="2:24" x14ac:dyDescent="0.2">
      <c r="B41" s="2" t="s">
        <v>182</v>
      </c>
      <c r="G41" s="35" t="s">
        <v>177</v>
      </c>
      <c r="H41" s="36"/>
      <c r="I41" s="30">
        <f>I39-I40</f>
        <v>218200799.19844383</v>
      </c>
      <c r="J41" s="32"/>
      <c r="K41" s="35"/>
      <c r="L41" s="36"/>
    </row>
    <row r="42" spans="2:24" x14ac:dyDescent="0.2">
      <c r="G42" s="35"/>
      <c r="H42" s="36"/>
      <c r="I42" s="38"/>
      <c r="J42" s="32"/>
      <c r="K42" s="35"/>
      <c r="L42" s="36"/>
    </row>
    <row r="43" spans="2:24" x14ac:dyDescent="0.2">
      <c r="B43" s="2" t="s">
        <v>183</v>
      </c>
      <c r="G43" s="35" t="s">
        <v>161</v>
      </c>
      <c r="H43" s="36"/>
      <c r="I43" s="44">
        <v>246009720.08494878</v>
      </c>
      <c r="J43" s="25"/>
      <c r="K43" s="35"/>
      <c r="L43" s="36"/>
      <c r="M43" s="2" t="s">
        <v>184</v>
      </c>
    </row>
    <row r="44" spans="2:24" x14ac:dyDescent="0.2">
      <c r="B44" s="2" t="s">
        <v>185</v>
      </c>
      <c r="G44" s="35" t="s">
        <v>161</v>
      </c>
      <c r="H44" s="36"/>
      <c r="I44" s="75">
        <f>I40</f>
        <v>38064841.471252687</v>
      </c>
      <c r="J44" s="25"/>
      <c r="K44" s="35"/>
      <c r="L44" s="36"/>
    </row>
    <row r="45" spans="2:24" x14ac:dyDescent="0.2">
      <c r="B45" s="2" t="s">
        <v>186</v>
      </c>
      <c r="G45" s="35" t="s">
        <v>161</v>
      </c>
      <c r="H45" s="36"/>
      <c r="I45" s="30">
        <f>I43-I44</f>
        <v>207944878.6136961</v>
      </c>
      <c r="J45" s="25"/>
      <c r="K45" s="35"/>
      <c r="L45" s="36"/>
    </row>
    <row r="46" spans="2:24" x14ac:dyDescent="0.2">
      <c r="G46" s="35"/>
      <c r="H46" s="36"/>
      <c r="I46" s="38"/>
      <c r="J46" s="25"/>
      <c r="K46" s="35"/>
      <c r="L46" s="36"/>
    </row>
    <row r="47" spans="2:24" x14ac:dyDescent="0.2">
      <c r="B47" s="15" t="s">
        <v>187</v>
      </c>
      <c r="G47" s="35"/>
      <c r="H47" s="36"/>
      <c r="I47" s="42">
        <v>0</v>
      </c>
      <c r="J47" s="25"/>
      <c r="K47" s="35" t="s">
        <v>188</v>
      </c>
      <c r="L47" s="36"/>
    </row>
    <row r="48" spans="2:24" x14ac:dyDescent="0.2">
      <c r="B48" s="15" t="s">
        <v>189</v>
      </c>
      <c r="G48" s="35" t="s">
        <v>190</v>
      </c>
      <c r="H48" s="35"/>
      <c r="I48" s="91">
        <f>((I45/ I41) - 1)*100%</f>
        <v>-4.700221366018198E-2</v>
      </c>
      <c r="J48" s="35"/>
      <c r="K48" s="35" t="s">
        <v>191</v>
      </c>
      <c r="L48" s="35"/>
    </row>
    <row r="49" spans="2:13" x14ac:dyDescent="0.2">
      <c r="B49" s="15" t="s">
        <v>192</v>
      </c>
      <c r="G49" s="35" t="s">
        <v>190</v>
      </c>
      <c r="H49" s="35"/>
      <c r="I49" s="91">
        <f>((I43/I39)-1)*100%</f>
        <v>-4.0020661989434214E-2</v>
      </c>
      <c r="J49" s="35"/>
      <c r="K49" s="35" t="s">
        <v>193</v>
      </c>
      <c r="L49" s="35"/>
    </row>
    <row r="51" spans="2:13" s="5" customFormat="1" x14ac:dyDescent="0.2">
      <c r="B51" s="5" t="s">
        <v>194</v>
      </c>
    </row>
    <row r="53" spans="2:13" x14ac:dyDescent="0.2">
      <c r="B53" s="2" t="s">
        <v>195</v>
      </c>
      <c r="G53" s="35" t="s">
        <v>177</v>
      </c>
      <c r="I53" s="40">
        <f>62346646.9912998+6299949.46081972</f>
        <v>68646596.452119514</v>
      </c>
      <c r="M53" s="2" t="s">
        <v>178</v>
      </c>
    </row>
    <row r="54" spans="2:13" x14ac:dyDescent="0.2">
      <c r="B54" s="2" t="s">
        <v>196</v>
      </c>
      <c r="G54" s="2" t="s">
        <v>161</v>
      </c>
      <c r="I54" s="41">
        <v>75280783.795151442</v>
      </c>
      <c r="M54" s="2" t="s">
        <v>197</v>
      </c>
    </row>
    <row r="55" spans="2:13" x14ac:dyDescent="0.2">
      <c r="I55" s="43"/>
    </row>
    <row r="56" spans="2:13" x14ac:dyDescent="0.2">
      <c r="B56" s="2" t="s">
        <v>198</v>
      </c>
      <c r="G56" s="35" t="s">
        <v>177</v>
      </c>
      <c r="I56" s="40">
        <f>5295154.0185594+620463.13</f>
        <v>5915617.1485593999</v>
      </c>
      <c r="M56" s="2" t="s">
        <v>178</v>
      </c>
    </row>
    <row r="57" spans="2:13" x14ac:dyDescent="0.2">
      <c r="B57" s="2" t="s">
        <v>199</v>
      </c>
      <c r="G57" s="2" t="s">
        <v>161</v>
      </c>
      <c r="I57" s="41">
        <v>6637621.0564737506</v>
      </c>
      <c r="M57" s="2" t="s">
        <v>200</v>
      </c>
    </row>
    <row r="58" spans="2:13" x14ac:dyDescent="0.2">
      <c r="I58" s="43"/>
    </row>
    <row r="59" spans="2:13" x14ac:dyDescent="0.2">
      <c r="B59" s="15" t="s">
        <v>201</v>
      </c>
      <c r="G59" s="2" t="s">
        <v>190</v>
      </c>
      <c r="I59" s="92">
        <f>((I54/I53)-1)*100%</f>
        <v>9.664262594081019E-2</v>
      </c>
      <c r="K59" s="2" t="s">
        <v>202</v>
      </c>
    </row>
    <row r="60" spans="2:13" x14ac:dyDescent="0.2">
      <c r="B60" s="15" t="s">
        <v>203</v>
      </c>
      <c r="G60" s="2" t="s">
        <v>190</v>
      </c>
      <c r="I60" s="92">
        <f>((I57/I56)-1)*100%</f>
        <v>0.12205047922855794</v>
      </c>
      <c r="K60" s="2" t="s">
        <v>204</v>
      </c>
    </row>
  </sheetData>
  <conditionalFormatting sqref="I27">
    <cfRule type="cellIs" dxfId="8" priority="1" stopIfTrue="1" operator="equal">
      <formula>"NORMVOLUME VOLDOET NIET"</formula>
    </cfRule>
  </conditionalFormatting>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14"/>
  </cols>
  <sheetData/>
  <pageMargins left="0.7" right="0.7" top="0.75" bottom="0.75" header="0.3" footer="0.3"/>
  <pageSetup paperSize="9"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2" customFormat="1" ht="18" x14ac:dyDescent="0.2">
      <c r="B2" s="12" t="s">
        <v>205</v>
      </c>
    </row>
    <row r="4" spans="2:2" s="5" customFormat="1" x14ac:dyDescent="0.2">
      <c r="B4" s="5" t="s">
        <v>206</v>
      </c>
    </row>
    <row r="6" spans="2:2" x14ac:dyDescent="0.2">
      <c r="B6" s="15" t="s">
        <v>207</v>
      </c>
    </row>
    <row r="7" spans="2:2" x14ac:dyDescent="0.2">
      <c r="B7" s="2" t="s">
        <v>208</v>
      </c>
    </row>
    <row r="8" spans="2:2" ht="36" customHeight="1" x14ac:dyDescent="0.2">
      <c r="B8" s="82"/>
    </row>
    <row r="9" spans="2:2" x14ac:dyDescent="0.2">
      <c r="B9" s="2" t="s">
        <v>209</v>
      </c>
    </row>
    <row r="10" spans="2:2" ht="36" customHeight="1" x14ac:dyDescent="0.2">
      <c r="B10" s="82"/>
    </row>
    <row r="12" spans="2:2" x14ac:dyDescent="0.2">
      <c r="B12" s="15" t="s">
        <v>210</v>
      </c>
    </row>
    <row r="13" spans="2:2" x14ac:dyDescent="0.2">
      <c r="B13" s="2" t="s">
        <v>208</v>
      </c>
    </row>
    <row r="14" spans="2:2" ht="36" customHeight="1" x14ac:dyDescent="0.2">
      <c r="B14" s="82"/>
    </row>
    <row r="15" spans="2:2" x14ac:dyDescent="0.2">
      <c r="B15" s="2" t="s">
        <v>209</v>
      </c>
    </row>
    <row r="16" spans="2:2" ht="36" customHeight="1" x14ac:dyDescent="0.2">
      <c r="B16" s="82"/>
    </row>
    <row r="18" spans="2:2" x14ac:dyDescent="0.2">
      <c r="B18" s="15" t="s">
        <v>211</v>
      </c>
    </row>
    <row r="19" spans="2:2" x14ac:dyDescent="0.2">
      <c r="B19" s="2" t="s">
        <v>208</v>
      </c>
    </row>
    <row r="20" spans="2:2" ht="36" customHeight="1" x14ac:dyDescent="0.2">
      <c r="B20" s="82"/>
    </row>
    <row r="21" spans="2:2" x14ac:dyDescent="0.2">
      <c r="B21" s="2" t="s">
        <v>209</v>
      </c>
    </row>
    <row r="22" spans="2:2" ht="36" customHeight="1" x14ac:dyDescent="0.2">
      <c r="B22" s="82"/>
    </row>
    <row r="23" spans="2:2" x14ac:dyDescent="0.2">
      <c r="B23" s="3"/>
    </row>
    <row r="24" spans="2:2" s="5" customFormat="1" x14ac:dyDescent="0.2">
      <c r="B24" s="5" t="s">
        <v>212</v>
      </c>
    </row>
    <row r="26" spans="2:2" x14ac:dyDescent="0.2">
      <c r="B26" s="2" t="s">
        <v>213</v>
      </c>
    </row>
    <row r="27" spans="2:2" ht="36" customHeight="1" x14ac:dyDescent="0.2">
      <c r="B27" s="82"/>
    </row>
    <row r="28" spans="2:2" x14ac:dyDescent="0.2">
      <c r="B28" s="2" t="s">
        <v>214</v>
      </c>
    </row>
    <row r="29" spans="2:2" ht="36" customHeight="1" x14ac:dyDescent="0.2">
      <c r="B29" s="82"/>
    </row>
    <row r="30" spans="2:2" x14ac:dyDescent="0.2">
      <c r="B30" s="2" t="s">
        <v>215</v>
      </c>
    </row>
    <row r="31" spans="2:2" ht="36" customHeight="1" x14ac:dyDescent="0.2">
      <c r="B31" s="82"/>
    </row>
    <row r="32" spans="2:2" x14ac:dyDescent="0.2">
      <c r="B32" s="3"/>
    </row>
    <row r="33" spans="2:2" s="5" customFormat="1" x14ac:dyDescent="0.2">
      <c r="B33" s="5" t="s">
        <v>216</v>
      </c>
    </row>
    <row r="36" spans="2:2" ht="45" customHeight="1" x14ac:dyDescent="0.2">
      <c r="B36" s="82"/>
    </row>
    <row r="38" spans="2:2" s="5" customFormat="1" x14ac:dyDescent="0.2">
      <c r="B38" s="5" t="s">
        <v>217</v>
      </c>
    </row>
    <row r="41" spans="2:2" ht="45" customHeight="1" x14ac:dyDescent="0.2">
      <c r="B41" s="82"/>
    </row>
  </sheetData>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2" customFormat="1" ht="18" x14ac:dyDescent="0.2">
      <c r="B2" s="12" t="s">
        <v>218</v>
      </c>
    </row>
    <row r="4" spans="2:6" s="5" customFormat="1" ht="12.75" customHeight="1" x14ac:dyDescent="0.2">
      <c r="C4" s="5" t="s">
        <v>219</v>
      </c>
      <c r="D4" s="5" t="s">
        <v>220</v>
      </c>
      <c r="F4" s="5" t="s">
        <v>58</v>
      </c>
    </row>
    <row r="5" spans="2:6" ht="12.75" customHeight="1" x14ac:dyDescent="0.2">
      <c r="C5" s="15"/>
    </row>
    <row r="6" spans="2:6" ht="12.75" customHeight="1" x14ac:dyDescent="0.2">
      <c r="C6" s="15" t="s">
        <v>206</v>
      </c>
      <c r="D6" s="85"/>
    </row>
    <row r="7" spans="2:6" ht="38.25" customHeight="1" x14ac:dyDescent="0.2">
      <c r="B7" s="62">
        <v>1</v>
      </c>
      <c r="C7" s="50" t="s">
        <v>221</v>
      </c>
      <c r="D7" s="87" t="s">
        <v>222</v>
      </c>
      <c r="E7" s="53"/>
      <c r="F7" s="87"/>
    </row>
    <row r="8" spans="2:6" ht="38.25" customHeight="1" x14ac:dyDescent="0.2">
      <c r="B8" s="62">
        <v>2</v>
      </c>
      <c r="C8" s="50" t="s">
        <v>223</v>
      </c>
      <c r="D8" s="87" t="s">
        <v>222</v>
      </c>
      <c r="E8" s="53"/>
      <c r="F8" s="87"/>
    </row>
    <row r="9" spans="2:6" ht="38.25" customHeight="1" x14ac:dyDescent="0.2">
      <c r="B9" s="62">
        <v>3</v>
      </c>
      <c r="C9" s="50" t="s">
        <v>224</v>
      </c>
      <c r="D9" s="87" t="s">
        <v>222</v>
      </c>
      <c r="E9" s="53"/>
      <c r="F9" s="87"/>
    </row>
    <row r="10" spans="2:6" ht="38.25" customHeight="1" x14ac:dyDescent="0.2">
      <c r="B10" s="62">
        <v>4</v>
      </c>
      <c r="C10" s="50" t="s">
        <v>225</v>
      </c>
      <c r="D10" s="87" t="s">
        <v>222</v>
      </c>
      <c r="E10" s="86"/>
      <c r="F10" s="87"/>
    </row>
    <row r="11" spans="2:6" ht="12.75" customHeight="1" x14ac:dyDescent="0.2">
      <c r="B11" s="62"/>
      <c r="C11" s="50"/>
      <c r="D11" s="55"/>
      <c r="E11" s="53"/>
      <c r="F11" s="56"/>
    </row>
    <row r="12" spans="2:6" ht="12.75" customHeight="1" x14ac:dyDescent="0.2">
      <c r="B12" s="62"/>
      <c r="C12" s="51" t="s">
        <v>226</v>
      </c>
      <c r="D12" s="57"/>
      <c r="E12" s="53"/>
      <c r="F12" s="58"/>
    </row>
    <row r="13" spans="2:6" ht="38.25" customHeight="1" x14ac:dyDescent="0.2">
      <c r="B13" s="62">
        <v>5</v>
      </c>
      <c r="C13" s="50" t="s">
        <v>227</v>
      </c>
      <c r="D13" s="87" t="s">
        <v>222</v>
      </c>
      <c r="E13" s="54"/>
      <c r="F13" s="87"/>
    </row>
    <row r="14" spans="2:6" ht="38.25" customHeight="1" x14ac:dyDescent="0.2">
      <c r="B14" s="62">
        <v>6</v>
      </c>
      <c r="C14" s="50" t="s">
        <v>228</v>
      </c>
      <c r="D14" s="87" t="s">
        <v>222</v>
      </c>
      <c r="E14" s="54"/>
      <c r="F14" s="87"/>
    </row>
    <row r="15" spans="2:6" ht="38.25" customHeight="1" x14ac:dyDescent="0.2">
      <c r="B15" s="62">
        <v>7</v>
      </c>
      <c r="C15" s="52" t="s">
        <v>229</v>
      </c>
      <c r="D15" s="87" t="s">
        <v>16</v>
      </c>
      <c r="E15" s="54"/>
      <c r="F15" s="87"/>
    </row>
    <row r="16" spans="2:6" ht="12.75" customHeight="1" x14ac:dyDescent="0.2">
      <c r="B16" s="62"/>
      <c r="C16" s="52"/>
      <c r="D16" s="59"/>
      <c r="E16" s="53"/>
      <c r="F16" s="56"/>
    </row>
    <row r="17" spans="2:6" ht="12.75" customHeight="1" x14ac:dyDescent="0.2">
      <c r="B17" s="62"/>
      <c r="C17" s="51" t="s">
        <v>212</v>
      </c>
      <c r="D17" s="60"/>
      <c r="E17" s="53"/>
      <c r="F17" s="56"/>
    </row>
    <row r="18" spans="2:6" ht="38.25" customHeight="1" x14ac:dyDescent="0.2">
      <c r="B18" s="62">
        <v>8</v>
      </c>
      <c r="C18" s="50" t="s">
        <v>230</v>
      </c>
      <c r="D18" s="87" t="s">
        <v>16</v>
      </c>
      <c r="E18" s="61"/>
      <c r="F18" s="87"/>
    </row>
    <row r="19" spans="2:6" ht="38.25" customHeight="1" x14ac:dyDescent="0.2">
      <c r="B19" s="62">
        <v>9</v>
      </c>
      <c r="C19" s="50" t="s">
        <v>231</v>
      </c>
      <c r="D19" s="87" t="s">
        <v>16</v>
      </c>
      <c r="E19" s="53"/>
      <c r="F19" s="87"/>
    </row>
    <row r="20" spans="2:6" ht="38.25" customHeight="1" x14ac:dyDescent="0.2">
      <c r="B20" s="62">
        <v>9</v>
      </c>
      <c r="C20" s="50" t="s">
        <v>232</v>
      </c>
      <c r="D20" s="87" t="s">
        <v>16</v>
      </c>
      <c r="E20" s="53"/>
      <c r="F20" s="87"/>
    </row>
    <row r="21" spans="2:6" x14ac:dyDescent="0.2">
      <c r="B21" s="62"/>
      <c r="C21" s="50"/>
      <c r="D21" s="59"/>
      <c r="E21" s="53"/>
      <c r="F21" s="56"/>
    </row>
    <row r="24" spans="2:6" ht="12.75" customHeight="1" thickBot="1" x14ac:dyDescent="0.25"/>
    <row r="25" spans="2:6" ht="64.5" thickBot="1" x14ac:dyDescent="0.25">
      <c r="B25" s="63" t="s">
        <v>233</v>
      </c>
      <c r="C25" s="64" t="s">
        <v>234</v>
      </c>
    </row>
    <row r="26" spans="2:6" ht="12.75" customHeight="1" thickBot="1" x14ac:dyDescent="0.25"/>
    <row r="27" spans="2:6" ht="26.25" thickBot="1" x14ac:dyDescent="0.25">
      <c r="B27" s="63" t="s">
        <v>235</v>
      </c>
      <c r="C27" s="64" t="s">
        <v>236</v>
      </c>
    </row>
  </sheetData>
  <conditionalFormatting sqref="F17 F11:F12 F21">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20">
    <cfRule type="cellIs" dxfId="3" priority="4" stopIfTrue="1" operator="equal">
      <formula>"ja"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604cbdeb-6728-4034-97dc-7aa7c91a6516" ContentTypeId="0x01010050A0D7467D640B4A90298761CEAB2DBF" PreviousValue="false"/>
</file>

<file path=customXml/item4.xml><?xml version="1.0" encoding="utf-8"?>
<ct:contentTypeSchema xmlns:ct="http://schemas.microsoft.com/office/2006/metadata/contentType" xmlns:ma="http://schemas.microsoft.com/office/2006/metadata/properties/metaAttributes" ct:_="" ma:_="" ma:contentTypeName="Stedin Document" ma:contentTypeID="0x01010050A0D7467D640B4A90298761CEAB2DBF0009A666F5857AC544A6F39DE63DB594B7" ma:contentTypeVersion="25" ma:contentTypeDescription="" ma:contentTypeScope="" ma:versionID="1b755040618330c910db5445b40e081c">
  <xsd:schema xmlns:xsd="http://www.w3.org/2001/XMLSchema" xmlns:xs="http://www.w3.org/2001/XMLSchema" xmlns:p="http://schemas.microsoft.com/office/2006/metadata/properties" xmlns:ns2="b5bd485c-512e-407d-a6ea-42f029331c51" xmlns:ns3="b4bd75fb-20a7-4f5e-8cd2-1196e2a15875" xmlns:ns4="68e89773-518a-472d-9e81-66c6dcb47e4d" targetNamespace="http://schemas.microsoft.com/office/2006/metadata/properties" ma:root="true" ma:fieldsID="f892533d26fed7ab7b04bb660c1fb6ea" ns2:_="" ns3:_="" ns4:_="">
    <xsd:import namespace="b5bd485c-512e-407d-a6ea-42f029331c51"/>
    <xsd:import namespace="b4bd75fb-20a7-4f5e-8cd2-1196e2a15875"/>
    <xsd:import namespace="68e89773-518a-472d-9e81-66c6dcb47e4d"/>
    <xsd:element name="properties">
      <xsd:complexType>
        <xsd:sequence>
          <xsd:element name="documentManagement">
            <xsd:complexType>
              <xsd:all>
                <xsd:element ref="ns2:TaxCatchAll" minOccurs="0"/>
                <xsd:element ref="ns2:TaxCatchAllLabel" minOccurs="0"/>
                <xsd:element ref="ns2:TaxKeywordTaxHTField" minOccurs="0"/>
                <xsd:element ref="ns2:j3c504f879c44879af5a0eca98c44af3" minOccurs="0"/>
                <xsd:element ref="ns2:h1845a6a99cf4df984d158b50ac94251" minOccurs="0"/>
                <xsd:element ref="ns3:_dlc_DocId" minOccurs="0"/>
                <xsd:element ref="ns3:_dlc_DocIdUrl" minOccurs="0"/>
                <xsd:element ref="ns3:_dlc_DocIdPersistId" minOccurs="0"/>
                <xsd:element ref="ns2:nebeaeaf2a114e259f3c847eeaed1a9a" minOccurs="0"/>
                <xsd:element ref="ns2:oec226ff7b0649b1a381986076f21f40"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bd485c-512e-407d-a6ea-42f029331c5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f868f704-2be0-4be8-8d71-e7c25a4f692a}" ma:internalName="TaxCatchAll" ma:showField="CatchAllData" ma:web="b4bd75fb-20a7-4f5e-8cd2-1196e2a1587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f868f704-2be0-4be8-8d71-e7c25a4f692a}" ma:internalName="TaxCatchAllLabel" ma:readOnly="true" ma:showField="CatchAllDataLabel" ma:web="b4bd75fb-20a7-4f5e-8cd2-1196e2a1587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Tags" ma:fieldId="{23f27201-bee3-471e-b2e7-b64fd8b7ca38}" ma:taxonomyMulti="true" ma:sspId="604cbdeb-6728-4034-97dc-7aa7c91a6516" ma:termSetId="00000000-0000-0000-0000-000000000000" ma:anchorId="00000000-0000-0000-0000-000000000000" ma:open="true" ma:isKeyword="true">
      <xsd:complexType>
        <xsd:sequence>
          <xsd:element ref="pc:Terms" minOccurs="0" maxOccurs="1"/>
        </xsd:sequence>
      </xsd:complexType>
    </xsd:element>
    <xsd:element name="j3c504f879c44879af5a0eca98c44af3" ma:index="12" nillable="true" ma:taxonomy="true" ma:internalName="j3c504f879c44879af5a0eca98c44af3" ma:taxonomyFieldName="DocumentsoortSTD" ma:displayName="Documentsoort" ma:indexed="true" ma:readOnly="false" ma:default="" ma:fieldId="{33c504f8-79c4-4879-af5a-0eca98c44af3}" ma:sspId="604cbdeb-6728-4034-97dc-7aa7c91a6516" ma:termSetId="c1637769-c6cc-4185-8151-08b503c1cf14" ma:anchorId="00000000-0000-0000-0000-000000000000" ma:open="false" ma:isKeyword="false">
      <xsd:complexType>
        <xsd:sequence>
          <xsd:element ref="pc:Terms" minOccurs="0" maxOccurs="1"/>
        </xsd:sequence>
      </xsd:complexType>
    </xsd:element>
    <xsd:element name="h1845a6a99cf4df984d158b50ac94251" ma:index="14" nillable="true" ma:taxonomy="true" ma:internalName="h1845a6a99cf4df984d158b50ac94251" ma:taxonomyFieldName="Onderwerp_x002f_ThemaSTD" ma:displayName="Onderwerp" ma:indexed="true" ma:readOnly="false" ma:default="" ma:fieldId="{11845a6a-99cf-4df9-84d1-58b50ac94251}" ma:sspId="604cbdeb-6728-4034-97dc-7aa7c91a6516" ma:termSetId="d8a946e3-8f4f-4667-946f-705c596cde1f" ma:anchorId="00000000-0000-0000-0000-000000000000" ma:open="false" ma:isKeyword="false">
      <xsd:complexType>
        <xsd:sequence>
          <xsd:element ref="pc:Terms" minOccurs="0" maxOccurs="1"/>
        </xsd:sequence>
      </xsd:complexType>
    </xsd:element>
    <xsd:element name="nebeaeaf2a114e259f3c847eeaed1a9a" ma:index="20" nillable="true" ma:taxonomy="true" ma:internalName="nebeaeaf2a114e259f3c847eeaed1a9a" ma:taxonomyFieldName="SgStatus" ma:displayName="Status" ma:indexed="true" ma:default="" ma:fieldId="{7ebeaeaf-2a11-4e25-9f3c-847eeaed1a9a}" ma:sspId="604cbdeb-6728-4034-97dc-7aa7c91a6516" ma:termSetId="e59d2208-eb95-486d-824d-be281a4fb477" ma:anchorId="00000000-0000-0000-0000-000000000000" ma:open="false" ma:isKeyword="false">
      <xsd:complexType>
        <xsd:sequence>
          <xsd:element ref="pc:Terms" minOccurs="0" maxOccurs="1"/>
        </xsd:sequence>
      </xsd:complexType>
    </xsd:element>
    <xsd:element name="oec226ff7b0649b1a381986076f21f40" ma:index="22" nillable="true" ma:taxonomy="true" ma:internalName="oec226ff7b0649b1a381986076f21f40" ma:taxonomyFieldName="Dossierkenmerk_x0020_2" ma:displayName="Sub-Onderwerp" ma:indexed="true" ma:readOnly="false" ma:default="" ma:fieldId="{8ec226ff-7b06-49b1-a381-986076f21f40}" ma:sspId="604cbdeb-6728-4034-97dc-7aa7c91a6516" ma:termSetId="d8a946e3-8f4f-4667-946f-705c596cde1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bd75fb-20a7-4f5e-8cd2-1196e2a15875"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e89773-518a-472d-9e81-66c6dcb47e4d"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j3c504f879c44879af5a0eca98c44af3 xmlns="b5bd485c-512e-407d-a6ea-42f029331c51">
      <Terms xmlns="http://schemas.microsoft.com/office/infopath/2007/PartnerControls"/>
    </j3c504f879c44879af5a0eca98c44af3>
    <h1845a6a99cf4df984d158b50ac94251 xmlns="b5bd485c-512e-407d-a6ea-42f029331c51">
      <Terms xmlns="http://schemas.microsoft.com/office/infopath/2007/PartnerControls"/>
    </h1845a6a99cf4df984d158b50ac94251>
    <oec226ff7b0649b1a381986076f21f40 xmlns="b5bd485c-512e-407d-a6ea-42f029331c51">
      <Terms xmlns="http://schemas.microsoft.com/office/infopath/2007/PartnerControls"/>
    </oec226ff7b0649b1a381986076f21f40>
    <TaxKeywordTaxHTField xmlns="b5bd485c-512e-407d-a6ea-42f029331c51">
      <Terms xmlns="http://schemas.microsoft.com/office/infopath/2007/PartnerControls"/>
    </TaxKeywordTaxHTField>
    <nebeaeaf2a114e259f3c847eeaed1a9a xmlns="b5bd485c-512e-407d-a6ea-42f029331c51">
      <Terms xmlns="http://schemas.microsoft.com/office/infopath/2007/PartnerControls">
        <TermInfo xmlns="http://schemas.microsoft.com/office/infopath/2007/PartnerControls">
          <TermName xmlns="http://schemas.microsoft.com/office/infopath/2007/PartnerControls">Actief</TermName>
          <TermId xmlns="http://schemas.microsoft.com/office/infopath/2007/PartnerControls">daf86166-a937-43c2-91a7-afc7697ebaa9</TermId>
        </TermInfo>
      </Terms>
    </nebeaeaf2a114e259f3c847eeaed1a9a>
    <TaxCatchAll xmlns="b5bd485c-512e-407d-a6ea-42f029331c51">
      <Value>2</Value>
    </TaxCatchAll>
    <_dlc_DocId xmlns="b4bd75fb-20a7-4f5e-8cd2-1196e2a15875">STT-ER001-1375655646-61696</_dlc_DocId>
    <_dlc_DocIdUrl xmlns="b4bd75fb-20a7-4f5e-8cd2-1196e2a15875">
      <Url>https://stedingroep.sharepoint.com/teams/stt-er001/_layouts/15/DocIdRedir.aspx?ID=STT-ER001-1375655646-61696</Url>
      <Description>STT-ER001-1375655646-61696</Description>
    </_dlc_DocIdUrl>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DA69D87A-639C-41AD-B582-6A52C5ABDD21}">
  <ds:schemaRefs>
    <ds:schemaRef ds:uri="http://schemas.microsoft.com/sharepoint/events"/>
  </ds:schemaRefs>
</ds:datastoreItem>
</file>

<file path=customXml/itemProps3.xml><?xml version="1.0" encoding="utf-8"?>
<ds:datastoreItem xmlns:ds="http://schemas.openxmlformats.org/officeDocument/2006/customXml" ds:itemID="{234FD1AE-4AF1-4A12-AC72-656CED80BC85}">
  <ds:schemaRefs>
    <ds:schemaRef ds:uri="Microsoft.SharePoint.Taxonomy.ContentTypeSync"/>
  </ds:schemaRefs>
</ds:datastoreItem>
</file>

<file path=customXml/itemProps4.xml><?xml version="1.0" encoding="utf-8"?>
<ds:datastoreItem xmlns:ds="http://schemas.openxmlformats.org/officeDocument/2006/customXml" ds:itemID="{79B3799A-712F-4739-BC94-AAC23DB40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bd485c-512e-407d-a6ea-42f029331c51"/>
    <ds:schemaRef ds:uri="b4bd75fb-20a7-4f5e-8cd2-1196e2a15875"/>
    <ds:schemaRef ds:uri="68e89773-518a-472d-9e81-66c6dcb47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e89773-518a-472d-9e81-66c6dcb47e4d"/>
    <ds:schemaRef ds:uri="b4bd75fb-20a7-4f5e-8cd2-1196e2a15875"/>
    <ds:schemaRef ds:uri="b5bd485c-512e-407d-a6ea-42f029331c5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2018-05-15T11:27:11Z</dcterms:created>
  <dcterms:modified xsi:type="dcterms:W3CDTF">2021-10-18T09:24:36Z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0x01010050A0D7467D640B4A90298761CEAB2DBF0009A666F5857AC544A6F39DE63DB594B7</vt:lpwstr>
  </property>
  <property fmtid="{D5CDD505-2E9C-101B-9397-08002B2CF9AE}" pid="3" name="Dossierkenmerk 2">
    <vt:lpwstr/>
  </property>
  <property fmtid="{D5CDD505-2E9C-101B-9397-08002B2CF9AE}" pid="4" name="TaxKeyword">
    <vt:lpwstr/>
  </property>
  <property fmtid="{D5CDD505-2E9C-101B-9397-08002B2CF9AE}" pid="5" name="Onderwerp/ThemaSTD">
    <vt:lpwstr/>
  </property>
  <property fmtid="{D5CDD505-2E9C-101B-9397-08002B2CF9AE}" pid="6" name="DocumentsoortSTD">
    <vt:lpwstr/>
  </property>
  <property fmtid="{D5CDD505-2E9C-101B-9397-08002B2CF9AE}" pid="7" name="SgStatus">
    <vt:lpwstr>2;#Actief|daf86166-a937-43c2-91a7-afc7697ebaa9</vt:lpwstr>
  </property>
  <property fmtid="{D5CDD505-2E9C-101B-9397-08002B2CF9AE}" pid="8" name="CofWorkbookId">
    <vt:lpwstr>a75103d2-15a0-47f7-ad6e-c8a6b5573edd</vt:lpwstr>
  </property>
</Properties>
</file>