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8_{ACD8ADDD-DDB3-4052-BDA5-F090C086170B}" xr6:coauthVersionLast="46" xr6:coauthVersionMax="46" xr10:uidLastSave="{00000000-0000-0000-0000-000000000000}"/>
  <bookViews>
    <workbookView xWindow="12405" yWindow="2730" windowWidth="11925" windowHeight="11385"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Investeringen'!$B$14:$Q$106</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3" i="28" l="1"/>
  <c r="AD13" i="28"/>
  <c r="AE13" i="28"/>
  <c r="AF13" i="28"/>
  <c r="AG13" i="28"/>
  <c r="AH13" i="28"/>
  <c r="AI13" i="28"/>
  <c r="AJ13" i="28"/>
  <c r="AK13" i="28"/>
  <c r="AL13" i="28"/>
  <c r="AM13" i="28"/>
  <c r="AN13" i="28"/>
  <c r="AO13" i="28"/>
  <c r="AP13" i="28"/>
  <c r="AQ13" i="28"/>
  <c r="AR13" i="28"/>
  <c r="AD22" i="28"/>
  <c r="AE22" i="28"/>
  <c r="AF22" i="28"/>
  <c r="AG22" i="28"/>
  <c r="AH22" i="28"/>
  <c r="AI22" i="28"/>
  <c r="AJ22" i="28"/>
  <c r="AK22" i="28"/>
  <c r="AL22" i="28"/>
  <c r="AM22" i="28"/>
  <c r="AN22" i="28"/>
  <c r="AO22" i="28"/>
  <c r="AP22" i="28"/>
  <c r="AQ22" i="28"/>
  <c r="AR22" i="28"/>
  <c r="AD23" i="28"/>
  <c r="AE23" i="28"/>
  <c r="AF23" i="28"/>
  <c r="AG23" i="28"/>
  <c r="AH23" i="28"/>
  <c r="AI23" i="28"/>
  <c r="AJ23" i="28"/>
  <c r="AK23" i="28"/>
  <c r="AL23" i="28"/>
  <c r="AM23" i="28"/>
  <c r="AN23" i="28"/>
  <c r="AO23" i="28"/>
  <c r="AP23" i="28"/>
  <c r="AQ23" i="28"/>
  <c r="AR23" i="28"/>
  <c r="AD24" i="28"/>
  <c r="AE24" i="28"/>
  <c r="AF24" i="28"/>
  <c r="AG24" i="28"/>
  <c r="AH24" i="28"/>
  <c r="AI24" i="28"/>
  <c r="AJ24" i="28"/>
  <c r="AK24" i="28"/>
  <c r="AL24" i="28"/>
  <c r="AM24" i="28"/>
  <c r="AN24" i="28"/>
  <c r="AO24" i="28"/>
  <c r="AP24" i="28"/>
  <c r="AQ24" i="28"/>
  <c r="AR24" i="28"/>
  <c r="AC23" i="28"/>
  <c r="AC24" i="28"/>
  <c r="AC22" i="28"/>
  <c r="AD16" i="28"/>
  <c r="AE16" i="28"/>
  <c r="AF16" i="28"/>
  <c r="AG16" i="28"/>
  <c r="AH16" i="28"/>
  <c r="AI16" i="28"/>
  <c r="AJ16" i="28"/>
  <c r="AK16" i="28"/>
  <c r="AL16" i="28"/>
  <c r="AM16" i="28"/>
  <c r="AN16" i="28"/>
  <c r="AO16" i="28"/>
  <c r="AP16" i="28"/>
  <c r="AQ16" i="28"/>
  <c r="AR16" i="28"/>
  <c r="AD17" i="28"/>
  <c r="AE17" i="28"/>
  <c r="AF17" i="28"/>
  <c r="AG17" i="28"/>
  <c r="AH17" i="28"/>
  <c r="AI17" i="28"/>
  <c r="AJ17" i="28"/>
  <c r="AK17" i="28"/>
  <c r="AL17" i="28"/>
  <c r="AM17" i="28"/>
  <c r="AN17" i="28"/>
  <c r="AO17" i="28"/>
  <c r="AP17" i="28"/>
  <c r="AQ17" i="28"/>
  <c r="AR17" i="28"/>
  <c r="AD18" i="28"/>
  <c r="AE18" i="28"/>
  <c r="AF18" i="28"/>
  <c r="AG18" i="28"/>
  <c r="AH18" i="28"/>
  <c r="AI18" i="28"/>
  <c r="AJ18" i="28"/>
  <c r="AK18" i="28"/>
  <c r="AL18" i="28"/>
  <c r="AM18" i="28"/>
  <c r="AN18" i="28"/>
  <c r="AO18" i="28"/>
  <c r="AP18" i="28"/>
  <c r="AQ18" i="28"/>
  <c r="AR18" i="28"/>
  <c r="AD19" i="28"/>
  <c r="AE19" i="28"/>
  <c r="AF19" i="28"/>
  <c r="AG19" i="28"/>
  <c r="AH19" i="28"/>
  <c r="AI19" i="28"/>
  <c r="AJ19" i="28"/>
  <c r="AK19" i="28"/>
  <c r="AL19" i="28"/>
  <c r="AM19" i="28"/>
  <c r="AN19" i="28"/>
  <c r="AO19" i="28"/>
  <c r="AP19" i="28"/>
  <c r="AQ19" i="28"/>
  <c r="AR19" i="28"/>
  <c r="AC17" i="28"/>
  <c r="AC18" i="28"/>
  <c r="AC19" i="28"/>
  <c r="AC16" i="28"/>
  <c r="AP21" i="27"/>
  <c r="AQ21" i="27"/>
  <c r="AR21" i="27"/>
  <c r="AS21" i="27"/>
  <c r="AT21" i="27"/>
  <c r="AU21" i="27"/>
  <c r="AV21" i="27"/>
  <c r="AW21" i="27"/>
  <c r="AX21" i="27"/>
  <c r="AY21" i="27"/>
  <c r="AZ21" i="27"/>
  <c r="BA21" i="27"/>
  <c r="BB21" i="27"/>
  <c r="BC21" i="27"/>
  <c r="BD21" i="27"/>
  <c r="AP22" i="27"/>
  <c r="AQ22" i="27"/>
  <c r="AR22" i="27"/>
  <c r="AS22" i="27"/>
  <c r="AT22" i="27"/>
  <c r="AU22" i="27"/>
  <c r="AV22" i="27"/>
  <c r="AW22" i="27"/>
  <c r="AX22" i="27"/>
  <c r="AY22" i="27"/>
  <c r="AZ22" i="27"/>
  <c r="BA22" i="27"/>
  <c r="BB22" i="27"/>
  <c r="BC22" i="27"/>
  <c r="BD22" i="27"/>
  <c r="AP23" i="27"/>
  <c r="AQ23" i="27"/>
  <c r="AR23" i="27"/>
  <c r="AS23" i="27"/>
  <c r="AT23" i="27"/>
  <c r="AU23" i="27"/>
  <c r="AV23" i="27"/>
  <c r="AW23" i="27"/>
  <c r="AX23" i="27"/>
  <c r="AY23" i="27"/>
  <c r="AZ23" i="27"/>
  <c r="BA23" i="27"/>
  <c r="BB23" i="27"/>
  <c r="BC23" i="27"/>
  <c r="BD23" i="27"/>
  <c r="AO22" i="27"/>
  <c r="AO23" i="27"/>
  <c r="AO21" i="27"/>
  <c r="AP15" i="27"/>
  <c r="AQ15" i="27"/>
  <c r="AR15" i="27"/>
  <c r="AS15" i="27"/>
  <c r="AT15" i="27"/>
  <c r="AU15" i="27"/>
  <c r="AV15" i="27"/>
  <c r="AW15" i="27"/>
  <c r="AX15" i="27"/>
  <c r="AY15" i="27"/>
  <c r="AZ15" i="27"/>
  <c r="BA15" i="27"/>
  <c r="BB15" i="27"/>
  <c r="BC15" i="27"/>
  <c r="BD15" i="27"/>
  <c r="AP16" i="27"/>
  <c r="AQ16" i="27"/>
  <c r="AR16" i="27"/>
  <c r="AS16" i="27"/>
  <c r="AT16" i="27"/>
  <c r="AU16" i="27"/>
  <c r="AV16" i="27"/>
  <c r="AW16" i="27"/>
  <c r="AX16" i="27"/>
  <c r="AY16" i="27"/>
  <c r="AZ16" i="27"/>
  <c r="BA16" i="27"/>
  <c r="BB16" i="27"/>
  <c r="BC16" i="27"/>
  <c r="BD16" i="27"/>
  <c r="AP17" i="27"/>
  <c r="AQ17" i="27"/>
  <c r="AR17" i="27"/>
  <c r="AS17" i="27"/>
  <c r="AT17" i="27"/>
  <c r="AU17" i="27"/>
  <c r="AV17" i="27"/>
  <c r="AW17" i="27"/>
  <c r="AX17" i="27"/>
  <c r="AY17" i="27"/>
  <c r="AZ17" i="27"/>
  <c r="BA17" i="27"/>
  <c r="BB17" i="27"/>
  <c r="BC17" i="27"/>
  <c r="BD17" i="27"/>
  <c r="AP18" i="27"/>
  <c r="AQ18" i="27"/>
  <c r="AR18" i="27"/>
  <c r="AS18" i="27"/>
  <c r="AT18" i="27"/>
  <c r="AU18" i="27"/>
  <c r="AV18" i="27"/>
  <c r="AW18" i="27"/>
  <c r="AX18" i="27"/>
  <c r="AY18" i="27"/>
  <c r="AZ18" i="27"/>
  <c r="BA18" i="27"/>
  <c r="BB18" i="27"/>
  <c r="BC18" i="27"/>
  <c r="BD18" i="27"/>
  <c r="AO16" i="27"/>
  <c r="AO17" i="27"/>
  <c r="AO18" i="27"/>
  <c r="AO15" i="27"/>
  <c r="B126" i="28"/>
  <c r="C126" i="28"/>
  <c r="D126" i="28"/>
  <c r="E126" i="28"/>
  <c r="F126" i="28"/>
  <c r="G126" i="28"/>
  <c r="I126" i="28"/>
  <c r="K126" i="28"/>
  <c r="AC126" i="28" s="1"/>
  <c r="L126" i="28"/>
  <c r="M126" i="28"/>
  <c r="N126" i="28"/>
  <c r="O126" i="28"/>
  <c r="P126" i="28"/>
  <c r="Q126" i="28"/>
  <c r="R126" i="28"/>
  <c r="S126" i="28"/>
  <c r="T126" i="28"/>
  <c r="U126" i="28"/>
  <c r="V126" i="28"/>
  <c r="W126" i="28"/>
  <c r="X126" i="28"/>
  <c r="Y126" i="28"/>
  <c r="Z126" i="28"/>
  <c r="B127" i="28"/>
  <c r="C127" i="28"/>
  <c r="D127" i="28"/>
  <c r="E127" i="28"/>
  <c r="F127" i="28"/>
  <c r="G127" i="28"/>
  <c r="I127" i="28"/>
  <c r="AE127" i="28" s="1"/>
  <c r="K127" i="28"/>
  <c r="L127" i="28"/>
  <c r="M127" i="28"/>
  <c r="N127" i="28"/>
  <c r="O127" i="28"/>
  <c r="P127" i="28"/>
  <c r="Q127" i="28"/>
  <c r="R127" i="28"/>
  <c r="S127" i="28"/>
  <c r="T127" i="28"/>
  <c r="U127" i="28"/>
  <c r="V127" i="28"/>
  <c r="W127" i="28"/>
  <c r="X127" i="28"/>
  <c r="Y127" i="28"/>
  <c r="Z127" i="28"/>
  <c r="AC127" i="28"/>
  <c r="AD127" i="28"/>
  <c r="AL127" i="28"/>
  <c r="B128" i="28"/>
  <c r="C128" i="28"/>
  <c r="D128" i="28"/>
  <c r="E128" i="28"/>
  <c r="AF128" i="28" s="1"/>
  <c r="AG128" i="28" s="1"/>
  <c r="AH128" i="28" s="1"/>
  <c r="AI128" i="28" s="1"/>
  <c r="F128" i="28"/>
  <c r="G128" i="28"/>
  <c r="I128" i="28"/>
  <c r="K128" i="28"/>
  <c r="L128" i="28"/>
  <c r="M128" i="28"/>
  <c r="N128" i="28"/>
  <c r="O128" i="28"/>
  <c r="P128" i="28"/>
  <c r="Q128" i="28"/>
  <c r="R128" i="28"/>
  <c r="S128" i="28"/>
  <c r="T128" i="28"/>
  <c r="U128" i="28"/>
  <c r="V128" i="28"/>
  <c r="W128" i="28"/>
  <c r="X128" i="28"/>
  <c r="Y128" i="28"/>
  <c r="Z128" i="28"/>
  <c r="AC128" i="28"/>
  <c r="AD128" i="28"/>
  <c r="AE128" i="28"/>
  <c r="AL128" i="28"/>
  <c r="AM128" i="28"/>
  <c r="B129" i="28"/>
  <c r="C129" i="28"/>
  <c r="D129" i="28"/>
  <c r="E129" i="28"/>
  <c r="F129" i="28"/>
  <c r="G129" i="28"/>
  <c r="I129" i="28"/>
  <c r="AC129" i="28" s="1"/>
  <c r="K129" i="28"/>
  <c r="L129" i="28"/>
  <c r="M129" i="28"/>
  <c r="N129" i="28"/>
  <c r="O129" i="28"/>
  <c r="P129" i="28"/>
  <c r="Q129" i="28"/>
  <c r="R129" i="28"/>
  <c r="S129" i="28"/>
  <c r="T129" i="28"/>
  <c r="U129" i="28"/>
  <c r="V129" i="28"/>
  <c r="W129" i="28"/>
  <c r="X129" i="28"/>
  <c r="Y129" i="28"/>
  <c r="Z129" i="28"/>
  <c r="B130" i="28"/>
  <c r="C130" i="28"/>
  <c r="D130" i="28"/>
  <c r="E130" i="28"/>
  <c r="F130" i="28"/>
  <c r="G130" i="28"/>
  <c r="I130" i="28"/>
  <c r="AD130" i="28" s="1"/>
  <c r="K130" i="28"/>
  <c r="L130" i="28"/>
  <c r="M130" i="28"/>
  <c r="N130" i="28"/>
  <c r="O130" i="28"/>
  <c r="P130" i="28"/>
  <c r="Q130" i="28"/>
  <c r="R130" i="28"/>
  <c r="S130" i="28"/>
  <c r="T130" i="28"/>
  <c r="U130" i="28"/>
  <c r="V130" i="28"/>
  <c r="W130" i="28"/>
  <c r="X130" i="28"/>
  <c r="Y130" i="28"/>
  <c r="Z130" i="28"/>
  <c r="AC130" i="28"/>
  <c r="B131" i="28"/>
  <c r="C131" i="28"/>
  <c r="D131" i="28"/>
  <c r="E131" i="28"/>
  <c r="AF131" i="28" s="1"/>
  <c r="AG131" i="28" s="1"/>
  <c r="AH131" i="28" s="1"/>
  <c r="F131" i="28"/>
  <c r="G131" i="28"/>
  <c r="I131" i="28"/>
  <c r="AE131" i="28" s="1"/>
  <c r="K131" i="28"/>
  <c r="L131" i="28"/>
  <c r="M131" i="28"/>
  <c r="N131" i="28"/>
  <c r="O131" i="28"/>
  <c r="P131" i="28"/>
  <c r="Q131" i="28"/>
  <c r="R131" i="28"/>
  <c r="S131" i="28"/>
  <c r="T131" i="28"/>
  <c r="U131" i="28"/>
  <c r="V131" i="28"/>
  <c r="W131" i="28"/>
  <c r="X131" i="28"/>
  <c r="Y131" i="28"/>
  <c r="Z131" i="28"/>
  <c r="AC131" i="28"/>
  <c r="AD131" i="28"/>
  <c r="AL131" i="28"/>
  <c r="B121" i="27"/>
  <c r="C121" i="27"/>
  <c r="D121" i="27"/>
  <c r="E121" i="27"/>
  <c r="X121" i="27" s="1"/>
  <c r="AO121" i="27" s="1"/>
  <c r="G121" i="27"/>
  <c r="H121" i="27"/>
  <c r="I121" i="27"/>
  <c r="J121" i="27"/>
  <c r="K121" i="27"/>
  <c r="L121" i="27"/>
  <c r="M121" i="27"/>
  <c r="N121" i="27"/>
  <c r="O121" i="27"/>
  <c r="P121" i="27"/>
  <c r="Q121" i="27"/>
  <c r="R121" i="27"/>
  <c r="S121" i="27"/>
  <c r="T121" i="27"/>
  <c r="U121" i="27"/>
  <c r="V121" i="27"/>
  <c r="AA121" i="27"/>
  <c r="AE121" i="27"/>
  <c r="AI121" i="27"/>
  <c r="AM121" i="27"/>
  <c r="BD121" i="27" s="1"/>
  <c r="AR121" i="27"/>
  <c r="AV121" i="27"/>
  <c r="AZ121" i="27"/>
  <c r="B122" i="27"/>
  <c r="C122" i="27"/>
  <c r="D122" i="27"/>
  <c r="E122" i="27"/>
  <c r="X122" i="27" s="1"/>
  <c r="AO122" i="27" s="1"/>
  <c r="G122" i="27"/>
  <c r="H122" i="27"/>
  <c r="I122" i="27"/>
  <c r="J122" i="27"/>
  <c r="K122" i="27"/>
  <c r="L122" i="27"/>
  <c r="M122" i="27"/>
  <c r="N122" i="27"/>
  <c r="O122" i="27"/>
  <c r="P122" i="27"/>
  <c r="Q122" i="27"/>
  <c r="R122" i="27"/>
  <c r="S122" i="27"/>
  <c r="T122" i="27"/>
  <c r="U122" i="27"/>
  <c r="V122" i="27"/>
  <c r="AA122" i="27"/>
  <c r="AE122" i="27"/>
  <c r="AI122" i="27"/>
  <c r="AM122" i="27"/>
  <c r="BD122" i="27" s="1"/>
  <c r="AR122" i="27"/>
  <c r="AV122" i="27"/>
  <c r="AZ122" i="27"/>
  <c r="B123" i="27"/>
  <c r="C123" i="27"/>
  <c r="D123" i="27"/>
  <c r="E123" i="27"/>
  <c r="X123" i="27" s="1"/>
  <c r="AO123" i="27" s="1"/>
  <c r="G123" i="27"/>
  <c r="H123" i="27"/>
  <c r="I123" i="27"/>
  <c r="J123" i="27"/>
  <c r="K123" i="27"/>
  <c r="L123" i="27"/>
  <c r="M123" i="27"/>
  <c r="N123" i="27"/>
  <c r="O123" i="27"/>
  <c r="P123" i="27"/>
  <c r="Q123" i="27"/>
  <c r="R123" i="27"/>
  <c r="S123" i="27"/>
  <c r="T123" i="27"/>
  <c r="U123" i="27"/>
  <c r="V123" i="27"/>
  <c r="AA123" i="27"/>
  <c r="AE123" i="27"/>
  <c r="AI123" i="27"/>
  <c r="AM123" i="27"/>
  <c r="AR123" i="27"/>
  <c r="AV123" i="27"/>
  <c r="AZ123" i="27"/>
  <c r="BD123" i="27"/>
  <c r="B124" i="27"/>
  <c r="C124" i="27"/>
  <c r="D124" i="27"/>
  <c r="E124" i="27"/>
  <c r="X124" i="27" s="1"/>
  <c r="AO124" i="27" s="1"/>
  <c r="G124" i="27"/>
  <c r="H124" i="27"/>
  <c r="I124" i="27"/>
  <c r="J124" i="27"/>
  <c r="K124" i="27"/>
  <c r="L124" i="27"/>
  <c r="M124" i="27"/>
  <c r="N124" i="27"/>
  <c r="O124" i="27"/>
  <c r="P124" i="27"/>
  <c r="Q124" i="27"/>
  <c r="R124" i="27"/>
  <c r="S124" i="27"/>
  <c r="T124" i="27"/>
  <c r="U124" i="27"/>
  <c r="V124" i="27"/>
  <c r="AA124" i="27"/>
  <c r="AE124" i="27"/>
  <c r="AI124" i="27"/>
  <c r="AM124" i="27"/>
  <c r="AR124" i="27"/>
  <c r="AV124" i="27"/>
  <c r="AZ124" i="27"/>
  <c r="BD124" i="27"/>
  <c r="B125" i="27"/>
  <c r="C125" i="27"/>
  <c r="D125" i="27"/>
  <c r="E125" i="27"/>
  <c r="X125" i="27" s="1"/>
  <c r="AO125" i="27" s="1"/>
  <c r="G125" i="27"/>
  <c r="H125" i="27"/>
  <c r="I125" i="27"/>
  <c r="J125" i="27"/>
  <c r="K125" i="27"/>
  <c r="L125" i="27"/>
  <c r="M125" i="27"/>
  <c r="N125" i="27"/>
  <c r="O125" i="27"/>
  <c r="P125" i="27"/>
  <c r="Q125" i="27"/>
  <c r="R125" i="27"/>
  <c r="S125" i="27"/>
  <c r="T125" i="27"/>
  <c r="U125" i="27"/>
  <c r="V125" i="27"/>
  <c r="AA125" i="27"/>
  <c r="AE125" i="27"/>
  <c r="AI125" i="27"/>
  <c r="AZ125" i="27" s="1"/>
  <c r="AM125" i="27"/>
  <c r="BD125" i="27" s="1"/>
  <c r="AR125" i="27"/>
  <c r="AV125" i="27"/>
  <c r="B126" i="27"/>
  <c r="C126" i="27"/>
  <c r="D126" i="27"/>
  <c r="E126" i="27"/>
  <c r="X126" i="27" s="1"/>
  <c r="AO126" i="27" s="1"/>
  <c r="G126" i="27"/>
  <c r="H126" i="27"/>
  <c r="I126" i="27"/>
  <c r="J126" i="27"/>
  <c r="K126" i="27"/>
  <c r="L126" i="27"/>
  <c r="M126" i="27"/>
  <c r="N126" i="27"/>
  <c r="O126" i="27"/>
  <c r="P126" i="27"/>
  <c r="Q126" i="27"/>
  <c r="R126" i="27"/>
  <c r="S126" i="27"/>
  <c r="T126" i="27"/>
  <c r="U126" i="27"/>
  <c r="V126" i="27"/>
  <c r="AA126" i="27"/>
  <c r="AE126" i="27"/>
  <c r="AI126" i="27"/>
  <c r="AZ126" i="27" s="1"/>
  <c r="AM126" i="27"/>
  <c r="BD126" i="27" s="1"/>
  <c r="AR126" i="27"/>
  <c r="AV126" i="27"/>
  <c r="B110" i="57"/>
  <c r="C110" i="57"/>
  <c r="D110" i="57"/>
  <c r="E110" i="57"/>
  <c r="N110" i="57" s="1"/>
  <c r="F110" i="57"/>
  <c r="G110" i="57"/>
  <c r="L110" i="57" s="1"/>
  <c r="H110" i="57"/>
  <c r="J110" i="57"/>
  <c r="U110" i="57" s="1"/>
  <c r="O110" i="57"/>
  <c r="P110" i="57"/>
  <c r="B111" i="57"/>
  <c r="C111" i="57"/>
  <c r="D111" i="57"/>
  <c r="P111" i="57" s="1"/>
  <c r="L111" i="57" s="1"/>
  <c r="N111" i="57" s="1"/>
  <c r="E111" i="57"/>
  <c r="F111" i="57"/>
  <c r="G111" i="57"/>
  <c r="H111" i="57"/>
  <c r="O111" i="57" s="1"/>
  <c r="J111" i="57"/>
  <c r="B112" i="57"/>
  <c r="C112" i="57"/>
  <c r="P112" i="57" s="1"/>
  <c r="D112" i="57"/>
  <c r="E112" i="57"/>
  <c r="F112" i="57"/>
  <c r="G112" i="57"/>
  <c r="H112" i="57"/>
  <c r="O112" i="57" s="1"/>
  <c r="J112" i="57"/>
  <c r="B113" i="57"/>
  <c r="C113" i="57"/>
  <c r="D113" i="57"/>
  <c r="E113" i="57"/>
  <c r="F113" i="57"/>
  <c r="G113" i="57"/>
  <c r="N113" i="57" s="1"/>
  <c r="H113" i="57"/>
  <c r="O113" i="57" s="1"/>
  <c r="J113" i="57"/>
  <c r="P113" i="57"/>
  <c r="L113" i="57" s="1"/>
  <c r="B114" i="57"/>
  <c r="C114" i="57"/>
  <c r="D114" i="57"/>
  <c r="E114" i="57"/>
  <c r="F114" i="57"/>
  <c r="G114" i="57"/>
  <c r="H114" i="57"/>
  <c r="J114" i="57"/>
  <c r="O114" i="57"/>
  <c r="T114" i="57" s="1"/>
  <c r="P114" i="57"/>
  <c r="L114" i="57" s="1"/>
  <c r="B115" i="57"/>
  <c r="C115" i="57"/>
  <c r="D115" i="57"/>
  <c r="P115" i="57" s="1"/>
  <c r="L115" i="57" s="1"/>
  <c r="N115" i="57" s="1"/>
  <c r="E115" i="57"/>
  <c r="F115" i="57"/>
  <c r="G115" i="57"/>
  <c r="H115" i="57"/>
  <c r="O115" i="57" s="1"/>
  <c r="J115" i="57"/>
  <c r="B107" i="29"/>
  <c r="C107" i="29"/>
  <c r="D107" i="29"/>
  <c r="E107" i="29"/>
  <c r="F107" i="29"/>
  <c r="G107" i="29"/>
  <c r="I107" i="29"/>
  <c r="L107" i="29" s="1"/>
  <c r="K107" i="29"/>
  <c r="N107" i="29"/>
  <c r="O107" i="29"/>
  <c r="R107" i="29"/>
  <c r="S107" i="29"/>
  <c r="V107" i="29"/>
  <c r="W107" i="29"/>
  <c r="Z107" i="29"/>
  <c r="B108" i="29"/>
  <c r="C108" i="29"/>
  <c r="D108" i="29"/>
  <c r="E108" i="29"/>
  <c r="F108" i="29"/>
  <c r="M108" i="29" s="1"/>
  <c r="G108" i="29"/>
  <c r="I108" i="29"/>
  <c r="P108" i="29"/>
  <c r="T108" i="29"/>
  <c r="X108" i="29"/>
  <c r="B109" i="29"/>
  <c r="C109" i="29"/>
  <c r="D109" i="29"/>
  <c r="E109" i="29"/>
  <c r="F109" i="29"/>
  <c r="N109" i="29" s="1"/>
  <c r="G109" i="29"/>
  <c r="P109" i="29" s="1"/>
  <c r="I109" i="29"/>
  <c r="M109" i="29"/>
  <c r="Q109" i="29"/>
  <c r="U109" i="29"/>
  <c r="Y109" i="29"/>
  <c r="B110" i="29"/>
  <c r="C110" i="29"/>
  <c r="D110" i="29"/>
  <c r="E110" i="29"/>
  <c r="F110" i="29"/>
  <c r="G110" i="29"/>
  <c r="I110" i="29"/>
  <c r="K110" i="29" s="1"/>
  <c r="N110" i="29"/>
  <c r="R110" i="29"/>
  <c r="V110" i="29"/>
  <c r="Z110" i="29"/>
  <c r="B111" i="29"/>
  <c r="C111" i="29"/>
  <c r="D111" i="29"/>
  <c r="E111" i="29"/>
  <c r="F111" i="29"/>
  <c r="M111" i="29" s="1"/>
  <c r="G111" i="29"/>
  <c r="I111" i="29"/>
  <c r="L111" i="29" s="1"/>
  <c r="K111" i="29"/>
  <c r="N111" i="29"/>
  <c r="O111" i="29"/>
  <c r="R111" i="29"/>
  <c r="S111" i="29"/>
  <c r="V111" i="29"/>
  <c r="W111" i="29"/>
  <c r="Z111" i="29"/>
  <c r="B112" i="29"/>
  <c r="C112" i="29"/>
  <c r="D112" i="29"/>
  <c r="E112" i="29"/>
  <c r="F112" i="29"/>
  <c r="M112" i="29" s="1"/>
  <c r="G112" i="29"/>
  <c r="I112" i="29"/>
  <c r="P112" i="29"/>
  <c r="T112" i="29"/>
  <c r="X112" i="29"/>
  <c r="J155" i="34"/>
  <c r="K155" i="34"/>
  <c r="L155" i="34"/>
  <c r="P155" i="34" s="1"/>
  <c r="M155" i="34"/>
  <c r="N155" i="34"/>
  <c r="J156" i="34"/>
  <c r="K156" i="34"/>
  <c r="P156" i="34" s="1"/>
  <c r="L156" i="34"/>
  <c r="M156" i="34"/>
  <c r="N156" i="34"/>
  <c r="J157" i="34"/>
  <c r="K157" i="34"/>
  <c r="L157" i="34"/>
  <c r="P157" i="34" s="1"/>
  <c r="M157" i="34"/>
  <c r="N157" i="34"/>
  <c r="J158" i="34"/>
  <c r="K158" i="34"/>
  <c r="P158" i="34" s="1"/>
  <c r="L158" i="34"/>
  <c r="M158" i="34"/>
  <c r="N158" i="34"/>
  <c r="J159" i="34"/>
  <c r="K159" i="34"/>
  <c r="L159" i="34"/>
  <c r="P159" i="34" s="1"/>
  <c r="M159" i="34"/>
  <c r="N159" i="34"/>
  <c r="J160" i="34"/>
  <c r="K160" i="34"/>
  <c r="L160" i="34"/>
  <c r="M160" i="34"/>
  <c r="N160" i="34"/>
  <c r="P160" i="34"/>
  <c r="B155" i="34"/>
  <c r="C155" i="34"/>
  <c r="D155" i="34"/>
  <c r="E155" i="34"/>
  <c r="F155" i="34"/>
  <c r="G155" i="34"/>
  <c r="H155" i="34"/>
  <c r="B156" i="34"/>
  <c r="C156" i="34"/>
  <c r="D156" i="34"/>
  <c r="E156" i="34"/>
  <c r="F156" i="34"/>
  <c r="G156" i="34"/>
  <c r="H156" i="34"/>
  <c r="B157" i="34"/>
  <c r="C157" i="34"/>
  <c r="D157" i="34"/>
  <c r="E157" i="34"/>
  <c r="F157" i="34"/>
  <c r="G157" i="34"/>
  <c r="H157" i="34"/>
  <c r="B158" i="34"/>
  <c r="C158" i="34"/>
  <c r="D158" i="34"/>
  <c r="E158" i="34"/>
  <c r="F158" i="34"/>
  <c r="G158" i="34"/>
  <c r="H158" i="34"/>
  <c r="B159" i="34"/>
  <c r="C159" i="34"/>
  <c r="D159" i="34"/>
  <c r="E159" i="34"/>
  <c r="F159" i="34"/>
  <c r="G159" i="34"/>
  <c r="H159" i="34"/>
  <c r="B160" i="34"/>
  <c r="C160" i="34"/>
  <c r="D160" i="34"/>
  <c r="E160" i="34"/>
  <c r="F160" i="34"/>
  <c r="G160" i="34"/>
  <c r="H160" i="34"/>
  <c r="B64" i="34"/>
  <c r="C64" i="34"/>
  <c r="D64" i="34"/>
  <c r="E64" i="34"/>
  <c r="F64" i="34"/>
  <c r="G64" i="34"/>
  <c r="H64" i="34"/>
  <c r="B65" i="34"/>
  <c r="C65" i="34"/>
  <c r="D65" i="34"/>
  <c r="E65" i="34"/>
  <c r="F65" i="34"/>
  <c r="G65" i="34"/>
  <c r="H65" i="34"/>
  <c r="B66" i="34"/>
  <c r="C66" i="34"/>
  <c r="D66" i="34"/>
  <c r="E66" i="34"/>
  <c r="F66" i="34"/>
  <c r="G66" i="34"/>
  <c r="H66" i="34"/>
  <c r="B67" i="34"/>
  <c r="C67" i="34"/>
  <c r="D67" i="34"/>
  <c r="E67" i="34"/>
  <c r="F67" i="34"/>
  <c r="G67" i="34"/>
  <c r="H67" i="34"/>
  <c r="B68" i="34"/>
  <c r="C68" i="34"/>
  <c r="D68" i="34"/>
  <c r="E68" i="34"/>
  <c r="F68" i="34"/>
  <c r="G68" i="34"/>
  <c r="H68" i="34"/>
  <c r="B69" i="34"/>
  <c r="C69" i="34"/>
  <c r="D69" i="34"/>
  <c r="E69" i="34"/>
  <c r="F69" i="34"/>
  <c r="G69" i="34"/>
  <c r="H69" i="34"/>
  <c r="B70" i="34"/>
  <c r="C70" i="34"/>
  <c r="D70" i="34"/>
  <c r="E70" i="34"/>
  <c r="F70" i="34"/>
  <c r="G70" i="34"/>
  <c r="H70" i="34"/>
  <c r="B71" i="34"/>
  <c r="C71" i="34"/>
  <c r="D71" i="34"/>
  <c r="E71" i="34"/>
  <c r="F71" i="34"/>
  <c r="G71" i="34"/>
  <c r="H71" i="34"/>
  <c r="B72" i="34"/>
  <c r="C72" i="34"/>
  <c r="D72" i="34"/>
  <c r="E72" i="34"/>
  <c r="F72" i="34"/>
  <c r="G72" i="34"/>
  <c r="H72" i="34"/>
  <c r="B73" i="34"/>
  <c r="C73" i="34"/>
  <c r="D73" i="34"/>
  <c r="E73" i="34"/>
  <c r="F73" i="34"/>
  <c r="G73" i="34"/>
  <c r="H73" i="34"/>
  <c r="B74" i="34"/>
  <c r="C74" i="34"/>
  <c r="D74" i="34"/>
  <c r="E74" i="34"/>
  <c r="F74" i="34"/>
  <c r="G74" i="34"/>
  <c r="H74" i="34"/>
  <c r="B75" i="34"/>
  <c r="C75" i="34"/>
  <c r="D75" i="34"/>
  <c r="E75" i="34"/>
  <c r="F75" i="34"/>
  <c r="G75" i="34"/>
  <c r="H75" i="34"/>
  <c r="B76" i="34"/>
  <c r="C76" i="34"/>
  <c r="D76" i="34"/>
  <c r="E76" i="34"/>
  <c r="F76" i="34"/>
  <c r="G76" i="34"/>
  <c r="H76" i="34"/>
  <c r="B77" i="34"/>
  <c r="C77" i="34"/>
  <c r="D77" i="34"/>
  <c r="E77" i="34"/>
  <c r="F77" i="34"/>
  <c r="G77" i="34"/>
  <c r="H77" i="34"/>
  <c r="B78" i="34"/>
  <c r="C78" i="34"/>
  <c r="D78" i="34"/>
  <c r="E78" i="34"/>
  <c r="F78" i="34"/>
  <c r="G78" i="34"/>
  <c r="H78" i="34"/>
  <c r="B79" i="34"/>
  <c r="C79" i="34"/>
  <c r="D79" i="34"/>
  <c r="E79" i="34"/>
  <c r="F79" i="34"/>
  <c r="G79" i="34"/>
  <c r="H79" i="34"/>
  <c r="B80" i="34"/>
  <c r="C80" i="34"/>
  <c r="D80" i="34"/>
  <c r="E80" i="34"/>
  <c r="F80" i="34"/>
  <c r="G80" i="34"/>
  <c r="H80" i="34"/>
  <c r="B81" i="34"/>
  <c r="C81" i="34"/>
  <c r="D81" i="34"/>
  <c r="E81" i="34"/>
  <c r="F81" i="34"/>
  <c r="G81" i="34"/>
  <c r="H81" i="34"/>
  <c r="B82" i="34"/>
  <c r="C82" i="34"/>
  <c r="D82" i="34"/>
  <c r="E82" i="34"/>
  <c r="F82" i="34"/>
  <c r="G82" i="34"/>
  <c r="H82" i="34"/>
  <c r="B83" i="34"/>
  <c r="C83" i="34"/>
  <c r="D83" i="34"/>
  <c r="E83" i="34"/>
  <c r="F83" i="34"/>
  <c r="G83" i="34"/>
  <c r="H83" i="34"/>
  <c r="B84" i="34"/>
  <c r="C84" i="34"/>
  <c r="D84" i="34"/>
  <c r="E84" i="34"/>
  <c r="F84" i="34"/>
  <c r="G84" i="34"/>
  <c r="H84" i="34"/>
  <c r="B85" i="34"/>
  <c r="C85" i="34"/>
  <c r="D85" i="34"/>
  <c r="E85" i="34"/>
  <c r="F85" i="34"/>
  <c r="G85" i="34"/>
  <c r="H85" i="34"/>
  <c r="B86" i="34"/>
  <c r="C86" i="34"/>
  <c r="D86" i="34"/>
  <c r="E86" i="34"/>
  <c r="F86" i="34"/>
  <c r="G86" i="34"/>
  <c r="H86" i="34"/>
  <c r="B87" i="34"/>
  <c r="C87" i="34"/>
  <c r="D87" i="34"/>
  <c r="E87" i="34"/>
  <c r="F87" i="34"/>
  <c r="G87" i="34"/>
  <c r="H87" i="34"/>
  <c r="B88" i="34"/>
  <c r="C88" i="34"/>
  <c r="D88" i="34"/>
  <c r="E88" i="34"/>
  <c r="F88" i="34"/>
  <c r="G88" i="34"/>
  <c r="H88" i="34"/>
  <c r="B89" i="34"/>
  <c r="C89" i="34"/>
  <c r="D89" i="34"/>
  <c r="E89" i="34"/>
  <c r="F89" i="34"/>
  <c r="G89" i="34"/>
  <c r="H89" i="34"/>
  <c r="B90" i="34"/>
  <c r="C90" i="34"/>
  <c r="D90" i="34"/>
  <c r="E90" i="34"/>
  <c r="F90" i="34"/>
  <c r="G90" i="34"/>
  <c r="H90" i="34"/>
  <c r="B91" i="34"/>
  <c r="C91" i="34"/>
  <c r="D91" i="34"/>
  <c r="E91" i="34"/>
  <c r="F91" i="34"/>
  <c r="G91" i="34"/>
  <c r="H91" i="34"/>
  <c r="B92" i="34"/>
  <c r="C92" i="34"/>
  <c r="D92" i="34"/>
  <c r="E92" i="34"/>
  <c r="F92" i="34"/>
  <c r="G92" i="34"/>
  <c r="H92" i="34"/>
  <c r="B93" i="34"/>
  <c r="C93" i="34"/>
  <c r="D93" i="34"/>
  <c r="E93" i="34"/>
  <c r="F93" i="34"/>
  <c r="G93" i="34"/>
  <c r="H93" i="34"/>
  <c r="B94" i="34"/>
  <c r="C94" i="34"/>
  <c r="D94" i="34"/>
  <c r="E94" i="34"/>
  <c r="F94" i="34"/>
  <c r="G94" i="34"/>
  <c r="H94" i="34"/>
  <c r="B95" i="34"/>
  <c r="C95" i="34"/>
  <c r="D95" i="34"/>
  <c r="E95" i="34"/>
  <c r="F95" i="34"/>
  <c r="G95" i="34"/>
  <c r="H95" i="34"/>
  <c r="B96" i="34"/>
  <c r="C96" i="34"/>
  <c r="D96" i="34"/>
  <c r="E96" i="34"/>
  <c r="F96" i="34"/>
  <c r="G96" i="34"/>
  <c r="H96" i="34"/>
  <c r="B97" i="34"/>
  <c r="C97" i="34"/>
  <c r="D97" i="34"/>
  <c r="E97" i="34"/>
  <c r="F97" i="34"/>
  <c r="G97" i="34"/>
  <c r="H97" i="34"/>
  <c r="B98" i="34"/>
  <c r="C98" i="34"/>
  <c r="D98" i="34"/>
  <c r="E98" i="34"/>
  <c r="F98" i="34"/>
  <c r="G98" i="34"/>
  <c r="H98" i="34"/>
  <c r="B99" i="34"/>
  <c r="C99" i="34"/>
  <c r="D99" i="34"/>
  <c r="E99" i="34"/>
  <c r="F99" i="34"/>
  <c r="G99" i="34"/>
  <c r="H99" i="34"/>
  <c r="B100" i="34"/>
  <c r="C100" i="34"/>
  <c r="D100" i="34"/>
  <c r="E100" i="34"/>
  <c r="F100" i="34"/>
  <c r="G100" i="34"/>
  <c r="H100" i="34"/>
  <c r="B101" i="34"/>
  <c r="C101" i="34"/>
  <c r="D101" i="34"/>
  <c r="E101" i="34"/>
  <c r="F101" i="34"/>
  <c r="G101" i="34"/>
  <c r="H101" i="34"/>
  <c r="B102" i="34"/>
  <c r="C102" i="34"/>
  <c r="D102" i="34"/>
  <c r="E102" i="34"/>
  <c r="F102" i="34"/>
  <c r="G102" i="34"/>
  <c r="H102" i="34"/>
  <c r="B103" i="34"/>
  <c r="C103" i="34"/>
  <c r="D103" i="34"/>
  <c r="E103" i="34"/>
  <c r="F103" i="34"/>
  <c r="G103" i="34"/>
  <c r="H103" i="34"/>
  <c r="B104" i="34"/>
  <c r="C104" i="34"/>
  <c r="D104" i="34"/>
  <c r="E104" i="34"/>
  <c r="F104" i="34"/>
  <c r="G104" i="34"/>
  <c r="H104" i="34"/>
  <c r="B105" i="34"/>
  <c r="C105" i="34"/>
  <c r="D105" i="34"/>
  <c r="E105" i="34"/>
  <c r="F105" i="34"/>
  <c r="G105" i="34"/>
  <c r="H105" i="34"/>
  <c r="B106" i="34"/>
  <c r="C106" i="34"/>
  <c r="D106" i="34"/>
  <c r="E106" i="34"/>
  <c r="F106" i="34"/>
  <c r="G106" i="34"/>
  <c r="H106" i="34"/>
  <c r="B107" i="34"/>
  <c r="C107" i="34"/>
  <c r="D107" i="34"/>
  <c r="E107" i="34"/>
  <c r="F107" i="34"/>
  <c r="G107" i="34"/>
  <c r="H107" i="34"/>
  <c r="B108" i="34"/>
  <c r="C108" i="34"/>
  <c r="D108" i="34"/>
  <c r="E108" i="34"/>
  <c r="F108" i="34"/>
  <c r="G108" i="34"/>
  <c r="H108" i="34"/>
  <c r="B109" i="34"/>
  <c r="C109" i="34"/>
  <c r="D109" i="34"/>
  <c r="E109" i="34"/>
  <c r="F109" i="34"/>
  <c r="G109" i="34"/>
  <c r="H109" i="34"/>
  <c r="B110" i="34"/>
  <c r="C110" i="34"/>
  <c r="D110" i="34"/>
  <c r="E110" i="34"/>
  <c r="F110" i="34"/>
  <c r="G110" i="34"/>
  <c r="H110" i="34"/>
  <c r="B111" i="34"/>
  <c r="C111" i="34"/>
  <c r="D111" i="34"/>
  <c r="E111" i="34"/>
  <c r="F111" i="34"/>
  <c r="G111" i="34"/>
  <c r="H111" i="34"/>
  <c r="B112" i="34"/>
  <c r="C112" i="34"/>
  <c r="D112" i="34"/>
  <c r="E112" i="34"/>
  <c r="F112" i="34"/>
  <c r="G112" i="34"/>
  <c r="H112" i="34"/>
  <c r="B113" i="34"/>
  <c r="C113" i="34"/>
  <c r="D113" i="34"/>
  <c r="E113" i="34"/>
  <c r="F113" i="34"/>
  <c r="G113" i="34"/>
  <c r="H113" i="34"/>
  <c r="B114" i="34"/>
  <c r="C114" i="34"/>
  <c r="D114" i="34"/>
  <c r="E114" i="34"/>
  <c r="F114" i="34"/>
  <c r="G114" i="34"/>
  <c r="H114" i="34"/>
  <c r="B115" i="34"/>
  <c r="C115" i="34"/>
  <c r="D115" i="34"/>
  <c r="E115" i="34"/>
  <c r="F115" i="34"/>
  <c r="G115" i="34"/>
  <c r="H115" i="34"/>
  <c r="B116" i="34"/>
  <c r="C116" i="34"/>
  <c r="D116" i="34"/>
  <c r="E116" i="34"/>
  <c r="F116" i="34"/>
  <c r="G116" i="34"/>
  <c r="H116" i="34"/>
  <c r="B117" i="34"/>
  <c r="C117" i="34"/>
  <c r="D117" i="34"/>
  <c r="E117" i="34"/>
  <c r="F117" i="34"/>
  <c r="G117" i="34"/>
  <c r="H117" i="34"/>
  <c r="B118" i="34"/>
  <c r="C118" i="34"/>
  <c r="D118" i="34"/>
  <c r="E118" i="34"/>
  <c r="F118" i="34"/>
  <c r="G118" i="34"/>
  <c r="H118" i="34"/>
  <c r="B119" i="34"/>
  <c r="C119" i="34"/>
  <c r="D119" i="34"/>
  <c r="E119" i="34"/>
  <c r="F119" i="34"/>
  <c r="G119" i="34"/>
  <c r="H119" i="34"/>
  <c r="B120" i="34"/>
  <c r="C120" i="34"/>
  <c r="D120" i="34"/>
  <c r="E120" i="34"/>
  <c r="F120" i="34"/>
  <c r="G120" i="34"/>
  <c r="H120" i="34"/>
  <c r="B121" i="34"/>
  <c r="C121" i="34"/>
  <c r="D121" i="34"/>
  <c r="E121" i="34"/>
  <c r="F121" i="34"/>
  <c r="G121" i="34"/>
  <c r="H121" i="34"/>
  <c r="B122" i="34"/>
  <c r="C122" i="34"/>
  <c r="D122" i="34"/>
  <c r="E122" i="34"/>
  <c r="F122" i="34"/>
  <c r="G122" i="34"/>
  <c r="H122" i="34"/>
  <c r="B123" i="34"/>
  <c r="C123" i="34"/>
  <c r="D123" i="34"/>
  <c r="E123" i="34"/>
  <c r="F123" i="34"/>
  <c r="G123" i="34"/>
  <c r="H123" i="34"/>
  <c r="B124" i="34"/>
  <c r="C124" i="34"/>
  <c r="D124" i="34"/>
  <c r="E124" i="34"/>
  <c r="F124" i="34"/>
  <c r="G124" i="34"/>
  <c r="H124" i="34"/>
  <c r="B125" i="34"/>
  <c r="C125" i="34"/>
  <c r="D125" i="34"/>
  <c r="E125" i="34"/>
  <c r="F125" i="34"/>
  <c r="G125" i="34"/>
  <c r="H125" i="34"/>
  <c r="B126" i="34"/>
  <c r="C126" i="34"/>
  <c r="D126" i="34"/>
  <c r="E126" i="34"/>
  <c r="F126" i="34"/>
  <c r="G126" i="34"/>
  <c r="H126" i="34"/>
  <c r="B127" i="34"/>
  <c r="C127" i="34"/>
  <c r="D127" i="34"/>
  <c r="E127" i="34"/>
  <c r="F127" i="34"/>
  <c r="G127" i="34"/>
  <c r="H127" i="34"/>
  <c r="B128" i="34"/>
  <c r="C128" i="34"/>
  <c r="D128" i="34"/>
  <c r="E128" i="34"/>
  <c r="F128" i="34"/>
  <c r="G128" i="34"/>
  <c r="H128" i="34"/>
  <c r="B129" i="34"/>
  <c r="C129" i="34"/>
  <c r="D129" i="34"/>
  <c r="E129" i="34"/>
  <c r="F129" i="34"/>
  <c r="G129" i="34"/>
  <c r="H129" i="34"/>
  <c r="B130" i="34"/>
  <c r="C130" i="34"/>
  <c r="D130" i="34"/>
  <c r="E130" i="34"/>
  <c r="F130" i="34"/>
  <c r="G130" i="34"/>
  <c r="H130" i="34"/>
  <c r="B131" i="34"/>
  <c r="C131" i="34"/>
  <c r="D131" i="34"/>
  <c r="E131" i="34"/>
  <c r="F131" i="34"/>
  <c r="G131" i="34"/>
  <c r="H131" i="34"/>
  <c r="B132" i="34"/>
  <c r="C132" i="34"/>
  <c r="D132" i="34"/>
  <c r="E132" i="34"/>
  <c r="F132" i="34"/>
  <c r="G132" i="34"/>
  <c r="H132" i="34"/>
  <c r="B133" i="34"/>
  <c r="C133" i="34"/>
  <c r="D133" i="34"/>
  <c r="E133" i="34"/>
  <c r="F133" i="34"/>
  <c r="G133" i="34"/>
  <c r="H133" i="34"/>
  <c r="B134" i="34"/>
  <c r="C134" i="34"/>
  <c r="D134" i="34"/>
  <c r="E134" i="34"/>
  <c r="F134" i="34"/>
  <c r="G134" i="34"/>
  <c r="H134" i="34"/>
  <c r="B135" i="34"/>
  <c r="C135" i="34"/>
  <c r="D135" i="34"/>
  <c r="E135" i="34"/>
  <c r="F135" i="34"/>
  <c r="G135" i="34"/>
  <c r="H135" i="34"/>
  <c r="B136" i="34"/>
  <c r="C136" i="34"/>
  <c r="D136" i="34"/>
  <c r="E136" i="34"/>
  <c r="F136" i="34"/>
  <c r="G136" i="34"/>
  <c r="H136" i="34"/>
  <c r="B137" i="34"/>
  <c r="C137" i="34"/>
  <c r="D137" i="34"/>
  <c r="E137" i="34"/>
  <c r="F137" i="34"/>
  <c r="G137" i="34"/>
  <c r="H137" i="34"/>
  <c r="B138" i="34"/>
  <c r="C138" i="34"/>
  <c r="D138" i="34"/>
  <c r="E138" i="34"/>
  <c r="F138" i="34"/>
  <c r="G138" i="34"/>
  <c r="H138" i="34"/>
  <c r="B139" i="34"/>
  <c r="C139" i="34"/>
  <c r="D139" i="34"/>
  <c r="E139" i="34"/>
  <c r="F139" i="34"/>
  <c r="G139" i="34"/>
  <c r="H139" i="34"/>
  <c r="B140" i="34"/>
  <c r="C140" i="34"/>
  <c r="D140" i="34"/>
  <c r="E140" i="34"/>
  <c r="F140" i="34"/>
  <c r="G140" i="34"/>
  <c r="H140" i="34"/>
  <c r="B141" i="34"/>
  <c r="C141" i="34"/>
  <c r="D141" i="34"/>
  <c r="E141" i="34"/>
  <c r="F141" i="34"/>
  <c r="G141" i="34"/>
  <c r="H141" i="34"/>
  <c r="B142" i="34"/>
  <c r="C142" i="34"/>
  <c r="D142" i="34"/>
  <c r="E142" i="34"/>
  <c r="F142" i="34"/>
  <c r="G142" i="34"/>
  <c r="H142" i="34"/>
  <c r="B143" i="34"/>
  <c r="C143" i="34"/>
  <c r="D143" i="34"/>
  <c r="E143" i="34"/>
  <c r="F143" i="34"/>
  <c r="G143" i="34"/>
  <c r="H143" i="34"/>
  <c r="B144" i="34"/>
  <c r="C144" i="34"/>
  <c r="D144" i="34"/>
  <c r="E144" i="34"/>
  <c r="F144" i="34"/>
  <c r="G144" i="34"/>
  <c r="H144" i="34"/>
  <c r="B145" i="34"/>
  <c r="C145" i="34"/>
  <c r="D145" i="34"/>
  <c r="E145" i="34"/>
  <c r="F145" i="34"/>
  <c r="G145" i="34"/>
  <c r="H145" i="34"/>
  <c r="B146" i="34"/>
  <c r="C146" i="34"/>
  <c r="D146" i="34"/>
  <c r="E146" i="34"/>
  <c r="F146" i="34"/>
  <c r="G146" i="34"/>
  <c r="H146" i="34"/>
  <c r="B147" i="34"/>
  <c r="C147" i="34"/>
  <c r="D147" i="34"/>
  <c r="E147" i="34"/>
  <c r="F147" i="34"/>
  <c r="G147" i="34"/>
  <c r="H147" i="34"/>
  <c r="B148" i="34"/>
  <c r="C148" i="34"/>
  <c r="D148" i="34"/>
  <c r="E148" i="34"/>
  <c r="F148" i="34"/>
  <c r="G148" i="34"/>
  <c r="H148" i="34"/>
  <c r="B149" i="34"/>
  <c r="C149" i="34"/>
  <c r="D149" i="34"/>
  <c r="E149" i="34"/>
  <c r="F149" i="34"/>
  <c r="G149" i="34"/>
  <c r="H149" i="34"/>
  <c r="B150" i="34"/>
  <c r="C150" i="34"/>
  <c r="D150" i="34"/>
  <c r="E150" i="34"/>
  <c r="F150" i="34"/>
  <c r="G150" i="34"/>
  <c r="H150" i="34"/>
  <c r="B151" i="34"/>
  <c r="C151" i="34"/>
  <c r="D151" i="34"/>
  <c r="E151" i="34"/>
  <c r="F151" i="34"/>
  <c r="G151" i="34"/>
  <c r="H151" i="34"/>
  <c r="B152" i="34"/>
  <c r="C152" i="34"/>
  <c r="D152" i="34"/>
  <c r="E152" i="34"/>
  <c r="F152" i="34"/>
  <c r="G152" i="34"/>
  <c r="H152" i="34"/>
  <c r="B153" i="34"/>
  <c r="C153" i="34"/>
  <c r="D153" i="34"/>
  <c r="E153" i="34"/>
  <c r="F153" i="34"/>
  <c r="G153" i="34"/>
  <c r="H153" i="34"/>
  <c r="B154" i="34"/>
  <c r="C154" i="34"/>
  <c r="D154" i="34"/>
  <c r="E154" i="34"/>
  <c r="F154" i="34"/>
  <c r="G154" i="34"/>
  <c r="H154" i="34"/>
  <c r="L107" i="18"/>
  <c r="M107" i="18" s="1"/>
  <c r="N107" i="18"/>
  <c r="L108" i="18"/>
  <c r="M108" i="18" s="1"/>
  <c r="N108" i="18"/>
  <c r="L109" i="18"/>
  <c r="M109" i="18"/>
  <c r="N109" i="18"/>
  <c r="L110" i="18"/>
  <c r="M110" i="18" s="1"/>
  <c r="N110" i="18"/>
  <c r="L111" i="18"/>
  <c r="M111" i="18" s="1"/>
  <c r="N111" i="18"/>
  <c r="L112" i="18"/>
  <c r="M112" i="18" s="1"/>
  <c r="N112" i="18"/>
  <c r="G107" i="18"/>
  <c r="H107" i="18"/>
  <c r="I107" i="18"/>
  <c r="G108" i="18"/>
  <c r="H108" i="18"/>
  <c r="I108" i="18"/>
  <c r="G109" i="18"/>
  <c r="H109" i="18"/>
  <c r="I109" i="18"/>
  <c r="G110" i="18"/>
  <c r="H110" i="18"/>
  <c r="I110" i="18"/>
  <c r="G111" i="18"/>
  <c r="H111" i="18"/>
  <c r="I111" i="18"/>
  <c r="G112" i="18"/>
  <c r="H112" i="18"/>
  <c r="I112" i="18"/>
  <c r="D12" i="45"/>
  <c r="E12" i="45"/>
  <c r="F12" i="45"/>
  <c r="F17" i="45" s="1"/>
  <c r="F21" i="45" s="1"/>
  <c r="G12" i="45"/>
  <c r="G17" i="45" s="1"/>
  <c r="G22" i="45" s="1"/>
  <c r="H22" i="45" s="1"/>
  <c r="I22" i="45" s="1"/>
  <c r="H12" i="45"/>
  <c r="I12" i="45"/>
  <c r="D17" i="45"/>
  <c r="E17" i="45"/>
  <c r="E20" i="45" s="1"/>
  <c r="H17" i="45"/>
  <c r="H23" i="45" s="1"/>
  <c r="I17" i="45"/>
  <c r="I24" i="45"/>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G16" i="18"/>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C63" i="28" s="1"/>
  <c r="G45" i="18"/>
  <c r="C64" i="28" s="1"/>
  <c r="G46" i="18"/>
  <c r="C65" i="28" s="1"/>
  <c r="G47" i="18"/>
  <c r="C66" i="28" s="1"/>
  <c r="G48" i="18"/>
  <c r="C67" i="28" s="1"/>
  <c r="G49" i="18"/>
  <c r="C68" i="28" s="1"/>
  <c r="G50" i="18"/>
  <c r="C69" i="28" s="1"/>
  <c r="G51" i="18"/>
  <c r="C70" i="28" s="1"/>
  <c r="G52" i="18"/>
  <c r="C71" i="28" s="1"/>
  <c r="G53" i="18"/>
  <c r="C72" i="28" s="1"/>
  <c r="G54" i="18"/>
  <c r="C73" i="28" s="1"/>
  <c r="G55" i="18"/>
  <c r="C74" i="28" s="1"/>
  <c r="G56" i="18"/>
  <c r="C75" i="28" s="1"/>
  <c r="G57" i="18"/>
  <c r="C76" i="28" s="1"/>
  <c r="G58" i="18"/>
  <c r="C77" i="28" s="1"/>
  <c r="G59" i="18"/>
  <c r="C78" i="28" s="1"/>
  <c r="G60" i="18"/>
  <c r="C79" i="28" s="1"/>
  <c r="G61" i="18"/>
  <c r="C80" i="28" s="1"/>
  <c r="G62" i="18"/>
  <c r="C81" i="28" s="1"/>
  <c r="G63" i="18"/>
  <c r="C82" i="28" s="1"/>
  <c r="G64" i="18"/>
  <c r="C83" i="28" s="1"/>
  <c r="G65" i="18"/>
  <c r="C84" i="28" s="1"/>
  <c r="G66" i="18"/>
  <c r="C85" i="28" s="1"/>
  <c r="G67" i="18"/>
  <c r="C86" i="28" s="1"/>
  <c r="G68" i="18"/>
  <c r="C87" i="28" s="1"/>
  <c r="G69" i="18"/>
  <c r="C88" i="28" s="1"/>
  <c r="G70" i="18"/>
  <c r="C89" i="28" s="1"/>
  <c r="G71" i="18"/>
  <c r="C90" i="28" s="1"/>
  <c r="G72" i="18"/>
  <c r="C91" i="28" s="1"/>
  <c r="G73" i="18"/>
  <c r="C92" i="28" s="1"/>
  <c r="G74" i="18"/>
  <c r="C93" i="28" s="1"/>
  <c r="G75" i="18"/>
  <c r="C94" i="28" s="1"/>
  <c r="G76" i="18"/>
  <c r="C95" i="28" s="1"/>
  <c r="G77" i="18"/>
  <c r="C96" i="28" s="1"/>
  <c r="G78" i="18"/>
  <c r="C97" i="28" s="1"/>
  <c r="G79" i="18"/>
  <c r="C98" i="28" s="1"/>
  <c r="G80" i="18"/>
  <c r="C99" i="28" s="1"/>
  <c r="G81" i="18"/>
  <c r="C100" i="28" s="1"/>
  <c r="G82" i="18"/>
  <c r="C101" i="28" s="1"/>
  <c r="G83" i="18"/>
  <c r="C102" i="28" s="1"/>
  <c r="G84" i="18"/>
  <c r="C103" i="28" s="1"/>
  <c r="G85" i="18"/>
  <c r="C104" i="28" s="1"/>
  <c r="G86" i="18"/>
  <c r="C105" i="28" s="1"/>
  <c r="G87" i="18"/>
  <c r="C106" i="28" s="1"/>
  <c r="G88" i="18"/>
  <c r="C107" i="28" s="1"/>
  <c r="G89" i="18"/>
  <c r="C108" i="28" s="1"/>
  <c r="G90" i="18"/>
  <c r="C109" i="28" s="1"/>
  <c r="G91" i="18"/>
  <c r="C110" i="28" s="1"/>
  <c r="G92" i="18"/>
  <c r="C111" i="28" s="1"/>
  <c r="G93" i="18"/>
  <c r="C112" i="28" s="1"/>
  <c r="G94" i="18"/>
  <c r="C113" i="28" s="1"/>
  <c r="G95" i="18"/>
  <c r="C114" i="28" s="1"/>
  <c r="G96" i="18"/>
  <c r="C115" i="28" s="1"/>
  <c r="G97" i="18"/>
  <c r="C116" i="28" s="1"/>
  <c r="G98" i="18"/>
  <c r="C117" i="28" s="1"/>
  <c r="G99" i="18"/>
  <c r="C118" i="28" s="1"/>
  <c r="G100" i="18"/>
  <c r="C119" i="28" s="1"/>
  <c r="G101" i="18"/>
  <c r="C120" i="28" s="1"/>
  <c r="G102" i="18"/>
  <c r="C121" i="28" s="1"/>
  <c r="G103" i="18"/>
  <c r="C122" i="28" s="1"/>
  <c r="G104" i="18"/>
  <c r="C123" i="28" s="1"/>
  <c r="G105" i="18"/>
  <c r="C124" i="28" s="1"/>
  <c r="G106" i="18"/>
  <c r="C125" i="28" s="1"/>
  <c r="G15" i="18"/>
  <c r="C34" i="28" s="1"/>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E103" i="57"/>
  <c r="E104" i="57"/>
  <c r="E105" i="57"/>
  <c r="E106" i="57"/>
  <c r="E107" i="57"/>
  <c r="E108" i="57"/>
  <c r="E109" i="57"/>
  <c r="E18" i="57"/>
  <c r="N16" i="18"/>
  <c r="N17" i="18"/>
  <c r="N18" i="18"/>
  <c r="N19" i="18"/>
  <c r="N20" i="18"/>
  <c r="N21" i="18"/>
  <c r="N22" i="18"/>
  <c r="N23" i="18"/>
  <c r="N24" i="18"/>
  <c r="N25" i="18"/>
  <c r="N26" i="18"/>
  <c r="N27" i="18"/>
  <c r="N28" i="18"/>
  <c r="N29" i="18"/>
  <c r="N30" i="18"/>
  <c r="N31" i="18"/>
  <c r="N32" i="18"/>
  <c r="N33" i="18"/>
  <c r="N34" i="18"/>
  <c r="N35" i="18"/>
  <c r="F35" i="29" s="1"/>
  <c r="N36" i="18"/>
  <c r="N37" i="18"/>
  <c r="N38" i="18"/>
  <c r="N39" i="18"/>
  <c r="N40" i="18"/>
  <c r="N41" i="18"/>
  <c r="N42" i="18"/>
  <c r="N43" i="18"/>
  <c r="N44" i="18"/>
  <c r="N45" i="18"/>
  <c r="N46" i="18"/>
  <c r="N47" i="18"/>
  <c r="N48" i="18"/>
  <c r="N49" i="18"/>
  <c r="N50" i="18"/>
  <c r="N51" i="18"/>
  <c r="F51" i="29" s="1"/>
  <c r="N52" i="18"/>
  <c r="N53" i="18"/>
  <c r="N54" i="18"/>
  <c r="N55" i="18"/>
  <c r="N56" i="18"/>
  <c r="N57" i="18"/>
  <c r="N58" i="18"/>
  <c r="N59" i="18"/>
  <c r="N60" i="18"/>
  <c r="N61" i="18"/>
  <c r="N62" i="18"/>
  <c r="N63" i="18"/>
  <c r="N64" i="18"/>
  <c r="N65" i="18"/>
  <c r="N66" i="18"/>
  <c r="N67" i="18"/>
  <c r="N68" i="18"/>
  <c r="N69" i="18"/>
  <c r="N70" i="18"/>
  <c r="N71" i="18"/>
  <c r="N72" i="18"/>
  <c r="N73" i="18"/>
  <c r="F73" i="29" s="1"/>
  <c r="N74" i="18"/>
  <c r="N75" i="18"/>
  <c r="N76" i="18"/>
  <c r="N77" i="18"/>
  <c r="N78" i="18"/>
  <c r="N79" i="18"/>
  <c r="N80" i="18"/>
  <c r="N81" i="18"/>
  <c r="N82" i="18"/>
  <c r="N83" i="18"/>
  <c r="F83" i="29" s="1"/>
  <c r="N84" i="18"/>
  <c r="N85" i="18"/>
  <c r="N86" i="18"/>
  <c r="N87" i="18"/>
  <c r="N88" i="18"/>
  <c r="N89" i="18"/>
  <c r="F89" i="29" s="1"/>
  <c r="N90" i="18"/>
  <c r="N91" i="18"/>
  <c r="N92" i="18"/>
  <c r="N93" i="18"/>
  <c r="N94" i="18"/>
  <c r="F94" i="29" s="1"/>
  <c r="N95" i="18"/>
  <c r="N96" i="18"/>
  <c r="N97" i="18"/>
  <c r="N98" i="18"/>
  <c r="N99" i="18"/>
  <c r="N100" i="18"/>
  <c r="N101" i="18"/>
  <c r="N102" i="18"/>
  <c r="N103" i="18"/>
  <c r="N104" i="18"/>
  <c r="N105" i="18"/>
  <c r="F105" i="29" s="1"/>
  <c r="N106" i="18"/>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L52" i="18"/>
  <c r="M52" i="18" s="1"/>
  <c r="L53" i="18"/>
  <c r="M53" i="18" s="1"/>
  <c r="E53" i="29" s="1"/>
  <c r="L54" i="18"/>
  <c r="M54" i="18" s="1"/>
  <c r="L55" i="18"/>
  <c r="M55" i="18" s="1"/>
  <c r="L56" i="18"/>
  <c r="M56" i="18" s="1"/>
  <c r="L57" i="18"/>
  <c r="M57" i="18" s="1"/>
  <c r="L58" i="18"/>
  <c r="M58" i="18" s="1"/>
  <c r="L59" i="18"/>
  <c r="M59" i="18" s="1"/>
  <c r="L60" i="18"/>
  <c r="M60" i="18" s="1"/>
  <c r="L61" i="18"/>
  <c r="M61" i="18" s="1"/>
  <c r="L62" i="18"/>
  <c r="M62"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E85" i="29"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98" i="18"/>
  <c r="M98" i="18" s="1"/>
  <c r="L99" i="18"/>
  <c r="M99" i="18" s="1"/>
  <c r="L100" i="18"/>
  <c r="M100" i="18" s="1"/>
  <c r="L101" i="18"/>
  <c r="M101" i="18" s="1"/>
  <c r="L102" i="18"/>
  <c r="M102" i="18" s="1"/>
  <c r="L103" i="18"/>
  <c r="M103" i="18" s="1"/>
  <c r="L104" i="18"/>
  <c r="M104" i="18" s="1"/>
  <c r="L105" i="18"/>
  <c r="M105" i="18" s="1"/>
  <c r="L106" i="18"/>
  <c r="M106" i="18" s="1"/>
  <c r="F109" i="57" s="1"/>
  <c r="L15" i="18"/>
  <c r="M15" i="18" s="1"/>
  <c r="AD126" i="28" l="1"/>
  <c r="AE126" i="28" s="1"/>
  <c r="AF126" i="28" s="1"/>
  <c r="AG126" i="28" s="1"/>
  <c r="AH126" i="28" s="1"/>
  <c r="AI126" i="28" s="1"/>
  <c r="AJ126" i="28" s="1"/>
  <c r="AK126" i="28" s="1"/>
  <c r="AM130" i="28"/>
  <c r="AN130" i="28" s="1"/>
  <c r="AO130" i="28" s="1"/>
  <c r="AP130" i="28" s="1"/>
  <c r="AQ130" i="28" s="1"/>
  <c r="AR130" i="28" s="1"/>
  <c r="AL129" i="28"/>
  <c r="AM129" i="28" s="1"/>
  <c r="AN129" i="28" s="1"/>
  <c r="AO129" i="28" s="1"/>
  <c r="AP129" i="28" s="1"/>
  <c r="AQ129" i="28" s="1"/>
  <c r="AR129" i="28" s="1"/>
  <c r="AF127" i="28"/>
  <c r="AG127" i="28" s="1"/>
  <c r="AH127" i="28" s="1"/>
  <c r="AE130" i="28"/>
  <c r="AF130" i="28" s="1"/>
  <c r="AG130" i="28" s="1"/>
  <c r="AH130" i="28" s="1"/>
  <c r="AI130" i="28" s="1"/>
  <c r="AJ130" i="28" s="1"/>
  <c r="AK130" i="28" s="1"/>
  <c r="AD129" i="28"/>
  <c r="AE129" i="28" s="1"/>
  <c r="AF129" i="28" s="1"/>
  <c r="AG129" i="28" s="1"/>
  <c r="AH129" i="28" s="1"/>
  <c r="AI129" i="28" s="1"/>
  <c r="AJ129" i="28" s="1"/>
  <c r="AK129" i="28" s="1"/>
  <c r="AM131" i="28"/>
  <c r="AN131" i="28" s="1"/>
  <c r="AO131" i="28" s="1"/>
  <c r="AP131" i="28" s="1"/>
  <c r="AQ131" i="28" s="1"/>
  <c r="AR131" i="28" s="1"/>
  <c r="AI131" i="28"/>
  <c r="AJ131" i="28" s="1"/>
  <c r="AK131" i="28" s="1"/>
  <c r="AL130" i="28"/>
  <c r="AN128" i="28"/>
  <c r="AO128" i="28" s="1"/>
  <c r="AP128" i="28" s="1"/>
  <c r="AQ128" i="28" s="1"/>
  <c r="AR128" i="28" s="1"/>
  <c r="AJ128" i="28"/>
  <c r="AK128" i="28" s="1"/>
  <c r="AM127" i="28"/>
  <c r="AN127" i="28" s="1"/>
  <c r="AO127" i="28" s="1"/>
  <c r="AP127" i="28" s="1"/>
  <c r="AQ127" i="28" s="1"/>
  <c r="AR127" i="28" s="1"/>
  <c r="AI127" i="28"/>
  <c r="AJ127" i="28" s="1"/>
  <c r="AK127" i="28" s="1"/>
  <c r="AL126" i="28"/>
  <c r="AM126" i="28" s="1"/>
  <c r="AN126" i="28" s="1"/>
  <c r="AO126" i="28" s="1"/>
  <c r="AP126" i="28" s="1"/>
  <c r="AQ126" i="28" s="1"/>
  <c r="AR126" i="28" s="1"/>
  <c r="AL126" i="27"/>
  <c r="BC126" i="27" s="1"/>
  <c r="AH126" i="27"/>
  <c r="AY126" i="27" s="1"/>
  <c r="AD126" i="27"/>
  <c r="AU126" i="27" s="1"/>
  <c r="Z126" i="27"/>
  <c r="AQ126" i="27" s="1"/>
  <c r="AL125" i="27"/>
  <c r="BC125" i="27" s="1"/>
  <c r="AH125" i="27"/>
  <c r="AY125" i="27" s="1"/>
  <c r="AD125" i="27"/>
  <c r="AU125" i="27" s="1"/>
  <c r="Z125" i="27"/>
  <c r="AQ125" i="27" s="1"/>
  <c r="AL124" i="27"/>
  <c r="BC124" i="27" s="1"/>
  <c r="AH124" i="27"/>
  <c r="AY124" i="27" s="1"/>
  <c r="AD124" i="27"/>
  <c r="AU124" i="27" s="1"/>
  <c r="Z124" i="27"/>
  <c r="AQ124" i="27" s="1"/>
  <c r="AL123" i="27"/>
  <c r="BC123" i="27" s="1"/>
  <c r="AH123" i="27"/>
  <c r="AY123" i="27" s="1"/>
  <c r="AD123" i="27"/>
  <c r="AU123" i="27" s="1"/>
  <c r="Z123" i="27"/>
  <c r="AQ123" i="27" s="1"/>
  <c r="AL122" i="27"/>
  <c r="BC122" i="27" s="1"/>
  <c r="AH122" i="27"/>
  <c r="AY122" i="27" s="1"/>
  <c r="AD122" i="27"/>
  <c r="AU122" i="27" s="1"/>
  <c r="Z122" i="27"/>
  <c r="AQ122" i="27" s="1"/>
  <c r="AL121" i="27"/>
  <c r="BC121" i="27" s="1"/>
  <c r="AH121" i="27"/>
  <c r="AY121" i="27" s="1"/>
  <c r="AD121" i="27"/>
  <c r="AU121" i="27" s="1"/>
  <c r="Z121" i="27"/>
  <c r="AQ121" i="27" s="1"/>
  <c r="AK126" i="27"/>
  <c r="BB126" i="27" s="1"/>
  <c r="AG126" i="27"/>
  <c r="AX126" i="27" s="1"/>
  <c r="AC126" i="27"/>
  <c r="AT126" i="27" s="1"/>
  <c r="Y126" i="27"/>
  <c r="AP126" i="27" s="1"/>
  <c r="AK125" i="27"/>
  <c r="BB125" i="27" s="1"/>
  <c r="AG125" i="27"/>
  <c r="AX125" i="27" s="1"/>
  <c r="AC125" i="27"/>
  <c r="AT125" i="27" s="1"/>
  <c r="Y125" i="27"/>
  <c r="AP125" i="27" s="1"/>
  <c r="AK124" i="27"/>
  <c r="BB124" i="27" s="1"/>
  <c r="AG124" i="27"/>
  <c r="AX124" i="27" s="1"/>
  <c r="AC124" i="27"/>
  <c r="AT124" i="27" s="1"/>
  <c r="Y124" i="27"/>
  <c r="AP124" i="27" s="1"/>
  <c r="AK123" i="27"/>
  <c r="BB123" i="27" s="1"/>
  <c r="AG123" i="27"/>
  <c r="AX123" i="27" s="1"/>
  <c r="AC123" i="27"/>
  <c r="AT123" i="27" s="1"/>
  <c r="Y123" i="27"/>
  <c r="AP123" i="27" s="1"/>
  <c r="AK122" i="27"/>
  <c r="BB122" i="27" s="1"/>
  <c r="AG122" i="27"/>
  <c r="AX122" i="27" s="1"/>
  <c r="AC122" i="27"/>
  <c r="AT122" i="27" s="1"/>
  <c r="Y122" i="27"/>
  <c r="AP122" i="27" s="1"/>
  <c r="AK121" i="27"/>
  <c r="BB121" i="27" s="1"/>
  <c r="AG121" i="27"/>
  <c r="AX121" i="27" s="1"/>
  <c r="AC121" i="27"/>
  <c r="AT121" i="27" s="1"/>
  <c r="Y121" i="27"/>
  <c r="AP121" i="27" s="1"/>
  <c r="AJ126" i="27"/>
  <c r="BA126" i="27" s="1"/>
  <c r="AF126" i="27"/>
  <c r="AW126" i="27" s="1"/>
  <c r="AB126" i="27"/>
  <c r="AS126" i="27" s="1"/>
  <c r="AJ125" i="27"/>
  <c r="BA125" i="27" s="1"/>
  <c r="AF125" i="27"/>
  <c r="AW125" i="27" s="1"/>
  <c r="AB125" i="27"/>
  <c r="AS125" i="27" s="1"/>
  <c r="AJ124" i="27"/>
  <c r="BA124" i="27" s="1"/>
  <c r="AF124" i="27"/>
  <c r="AW124" i="27" s="1"/>
  <c r="AB124" i="27"/>
  <c r="AS124" i="27" s="1"/>
  <c r="AJ123" i="27"/>
  <c r="BA123" i="27" s="1"/>
  <c r="AF123" i="27"/>
  <c r="AW123" i="27" s="1"/>
  <c r="AB123" i="27"/>
  <c r="AS123" i="27" s="1"/>
  <c r="AJ122" i="27"/>
  <c r="BA122" i="27" s="1"/>
  <c r="AF122" i="27"/>
  <c r="AW122" i="27" s="1"/>
  <c r="AB122" i="27"/>
  <c r="AS122" i="27" s="1"/>
  <c r="AJ121" i="27"/>
  <c r="BA121" i="27" s="1"/>
  <c r="AF121" i="27"/>
  <c r="AW121" i="27" s="1"/>
  <c r="AB121" i="27"/>
  <c r="AS121" i="27" s="1"/>
  <c r="T115" i="57"/>
  <c r="X115" i="57"/>
  <c r="AB115" i="57"/>
  <c r="S115" i="57"/>
  <c r="AA115" i="57"/>
  <c r="W115" i="57"/>
  <c r="U114" i="57"/>
  <c r="N114" i="57"/>
  <c r="U112" i="57"/>
  <c r="U111" i="57"/>
  <c r="U115" i="57"/>
  <c r="X114" i="57"/>
  <c r="AB114" i="57"/>
  <c r="R113" i="57"/>
  <c r="V113" i="57"/>
  <c r="Z113" i="57"/>
  <c r="Y113" i="57"/>
  <c r="AG113" i="57"/>
  <c r="S113" i="57"/>
  <c r="W113" i="57"/>
  <c r="AA113" i="57"/>
  <c r="U113" i="57"/>
  <c r="T113" i="57"/>
  <c r="X113" i="57"/>
  <c r="AB113" i="57"/>
  <c r="AA112" i="57"/>
  <c r="T112" i="57"/>
  <c r="R112" i="57"/>
  <c r="T111" i="57"/>
  <c r="X111" i="57"/>
  <c r="AB111" i="57"/>
  <c r="S111" i="57"/>
  <c r="AA111" i="57"/>
  <c r="W111" i="57"/>
  <c r="Z115" i="57"/>
  <c r="V115" i="57"/>
  <c r="M115" i="57" s="1"/>
  <c r="R115" i="57"/>
  <c r="AA114" i="57"/>
  <c r="W114" i="57"/>
  <c r="S114" i="57"/>
  <c r="L112" i="57"/>
  <c r="N112" i="57" s="1"/>
  <c r="Z111" i="57"/>
  <c r="V111" i="57"/>
  <c r="R111" i="57"/>
  <c r="M111" i="57" s="1"/>
  <c r="AA110" i="57"/>
  <c r="W110" i="57"/>
  <c r="S110" i="57"/>
  <c r="Y115" i="57"/>
  <c r="Z114" i="57"/>
  <c r="V114" i="57"/>
  <c r="R114" i="57"/>
  <c r="Y111" i="57"/>
  <c r="Z110" i="57"/>
  <c r="V110" i="57"/>
  <c r="R110" i="57"/>
  <c r="AB110" i="57"/>
  <c r="X110" i="57"/>
  <c r="T110" i="57"/>
  <c r="Y114" i="57"/>
  <c r="Y110" i="57"/>
  <c r="L108" i="29"/>
  <c r="W112" i="29"/>
  <c r="O112" i="29"/>
  <c r="Q110" i="29"/>
  <c r="T109" i="29"/>
  <c r="L109" i="29"/>
  <c r="W108" i="29"/>
  <c r="O108" i="29"/>
  <c r="Z112" i="29"/>
  <c r="V112" i="29"/>
  <c r="R112" i="29"/>
  <c r="N112" i="29"/>
  <c r="Y111" i="29"/>
  <c r="U111" i="29"/>
  <c r="Q111" i="29"/>
  <c r="X110" i="29"/>
  <c r="T110" i="29"/>
  <c r="P110" i="29"/>
  <c r="L110" i="29"/>
  <c r="W109" i="29"/>
  <c r="S109" i="29"/>
  <c r="O109" i="29"/>
  <c r="K109" i="29"/>
  <c r="Z108" i="29"/>
  <c r="V108" i="29"/>
  <c r="R108" i="29"/>
  <c r="N108" i="29"/>
  <c r="Y107" i="29"/>
  <c r="U107" i="29"/>
  <c r="Q107" i="29"/>
  <c r="M107" i="29"/>
  <c r="L112" i="29"/>
  <c r="S112" i="29"/>
  <c r="K112" i="29"/>
  <c r="Y110" i="29"/>
  <c r="U110" i="29"/>
  <c r="M110" i="29"/>
  <c r="X109" i="29"/>
  <c r="S108" i="29"/>
  <c r="K108" i="29"/>
  <c r="Y112" i="29"/>
  <c r="U112" i="29"/>
  <c r="Q112" i="29"/>
  <c r="X111" i="29"/>
  <c r="T111" i="29"/>
  <c r="P111" i="29"/>
  <c r="W110" i="29"/>
  <c r="S110" i="29"/>
  <c r="O110" i="29"/>
  <c r="Z109" i="29"/>
  <c r="V109" i="29"/>
  <c r="R109" i="29"/>
  <c r="Y108" i="29"/>
  <c r="U108" i="29"/>
  <c r="Q108" i="29"/>
  <c r="X107" i="29"/>
  <c r="T107" i="29"/>
  <c r="P107" i="29"/>
  <c r="D119" i="27"/>
  <c r="D115" i="27"/>
  <c r="D111" i="27"/>
  <c r="D107" i="27"/>
  <c r="D103" i="27"/>
  <c r="D99" i="27"/>
  <c r="D95" i="27"/>
  <c r="D91" i="27"/>
  <c r="D87" i="27"/>
  <c r="D83" i="27"/>
  <c r="D79" i="27"/>
  <c r="D75" i="27"/>
  <c r="D71" i="27"/>
  <c r="D67" i="27"/>
  <c r="D63" i="27"/>
  <c r="D59" i="27"/>
  <c r="D55" i="27"/>
  <c r="D51" i="27"/>
  <c r="D47" i="27"/>
  <c r="D43" i="27"/>
  <c r="D39" i="27"/>
  <c r="D35" i="27"/>
  <c r="D31" i="27"/>
  <c r="C35" i="28"/>
  <c r="D30" i="27"/>
  <c r="D118" i="27"/>
  <c r="D114" i="27"/>
  <c r="D110" i="27"/>
  <c r="D106" i="27"/>
  <c r="D102" i="27"/>
  <c r="D98" i="27"/>
  <c r="D94" i="27"/>
  <c r="D90" i="27"/>
  <c r="D86" i="27"/>
  <c r="D82" i="27"/>
  <c r="D78" i="27"/>
  <c r="D74" i="27"/>
  <c r="D70" i="27"/>
  <c r="D66" i="27"/>
  <c r="D62" i="27"/>
  <c r="D58" i="27"/>
  <c r="D54" i="27"/>
  <c r="D50" i="27"/>
  <c r="D46" i="27"/>
  <c r="D42" i="27"/>
  <c r="D38" i="27"/>
  <c r="D34" i="27"/>
  <c r="D29" i="27"/>
  <c r="D117" i="27"/>
  <c r="D113" i="27"/>
  <c r="D109" i="27"/>
  <c r="D105" i="27"/>
  <c r="D101" i="27"/>
  <c r="D97" i="27"/>
  <c r="D93" i="27"/>
  <c r="D89" i="27"/>
  <c r="D85" i="27"/>
  <c r="D81" i="27"/>
  <c r="D77" i="27"/>
  <c r="D73" i="27"/>
  <c r="D69" i="27"/>
  <c r="D65" i="27"/>
  <c r="D61" i="27"/>
  <c r="D57" i="27"/>
  <c r="D53" i="27"/>
  <c r="D49" i="27"/>
  <c r="D45" i="27"/>
  <c r="D41" i="27"/>
  <c r="D37" i="27"/>
  <c r="D33" i="27"/>
  <c r="D120" i="27"/>
  <c r="D116" i="27"/>
  <c r="D112" i="27"/>
  <c r="D108" i="27"/>
  <c r="D104" i="27"/>
  <c r="D100" i="27"/>
  <c r="D96" i="27"/>
  <c r="D92" i="27"/>
  <c r="D88" i="27"/>
  <c r="D84" i="27"/>
  <c r="D80" i="27"/>
  <c r="D76" i="27"/>
  <c r="D72" i="27"/>
  <c r="D68" i="27"/>
  <c r="D64" i="27"/>
  <c r="D60" i="27"/>
  <c r="D56" i="27"/>
  <c r="D52" i="27"/>
  <c r="D48" i="27"/>
  <c r="D44" i="27"/>
  <c r="D40" i="27"/>
  <c r="D36" i="27"/>
  <c r="D32" i="27"/>
  <c r="G21" i="45"/>
  <c r="H21" i="45" s="1"/>
  <c r="I21" i="45" s="1"/>
  <c r="I23" i="45"/>
  <c r="F20" i="45"/>
  <c r="G20" i="45" s="1"/>
  <c r="H20" i="45" s="1"/>
  <c r="I20" i="45" s="1"/>
  <c r="G106" i="57"/>
  <c r="E122" i="28"/>
  <c r="F103" i="29"/>
  <c r="G94" i="57"/>
  <c r="E110" i="28"/>
  <c r="F91" i="29"/>
  <c r="G82" i="57"/>
  <c r="E98" i="28"/>
  <c r="F79" i="29"/>
  <c r="G70" i="57"/>
  <c r="E86" i="28"/>
  <c r="G58" i="57"/>
  <c r="E74" i="28"/>
  <c r="F55" i="29"/>
  <c r="G46" i="57"/>
  <c r="E62" i="28"/>
  <c r="G34" i="57"/>
  <c r="E50" i="28"/>
  <c r="F31" i="29"/>
  <c r="G22" i="57"/>
  <c r="E38" i="28"/>
  <c r="F67" i="29"/>
  <c r="F30" i="57"/>
  <c r="E27" i="29"/>
  <c r="G107" i="57"/>
  <c r="E123" i="28"/>
  <c r="F104" i="29"/>
  <c r="G103" i="57"/>
  <c r="E119" i="28"/>
  <c r="F100" i="29"/>
  <c r="G99" i="57"/>
  <c r="E115" i="28"/>
  <c r="F96" i="29"/>
  <c r="G95" i="57"/>
  <c r="F92" i="29"/>
  <c r="E111" i="28"/>
  <c r="G91" i="57"/>
  <c r="E107" i="28"/>
  <c r="F88" i="29"/>
  <c r="G87" i="57"/>
  <c r="E103" i="28"/>
  <c r="F84" i="29"/>
  <c r="G83" i="57"/>
  <c r="E99" i="28"/>
  <c r="F80" i="29"/>
  <c r="G79" i="57"/>
  <c r="E95" i="28"/>
  <c r="F76" i="29"/>
  <c r="G75" i="57"/>
  <c r="E91" i="28"/>
  <c r="F72" i="29"/>
  <c r="G71" i="57"/>
  <c r="E87" i="28"/>
  <c r="F68" i="29"/>
  <c r="G67" i="57"/>
  <c r="E83" i="28"/>
  <c r="F64" i="29"/>
  <c r="G63" i="57"/>
  <c r="F60" i="29"/>
  <c r="G59" i="57"/>
  <c r="E75" i="28"/>
  <c r="F56" i="29"/>
  <c r="G55" i="57"/>
  <c r="E71" i="28"/>
  <c r="F52" i="29"/>
  <c r="G51" i="57"/>
  <c r="E67" i="28"/>
  <c r="F48" i="29"/>
  <c r="G47" i="57"/>
  <c r="E63" i="28"/>
  <c r="F44" i="29"/>
  <c r="G43" i="57"/>
  <c r="E59" i="28"/>
  <c r="F40" i="29"/>
  <c r="G39" i="57"/>
  <c r="E55" i="28"/>
  <c r="F36" i="29"/>
  <c r="G35" i="57"/>
  <c r="E51" i="28"/>
  <c r="F32" i="29"/>
  <c r="G31" i="57"/>
  <c r="F28" i="29"/>
  <c r="E47" i="28"/>
  <c r="G27" i="57"/>
  <c r="E43" i="28"/>
  <c r="F24" i="29"/>
  <c r="G23" i="57"/>
  <c r="E39" i="28"/>
  <c r="F20" i="29"/>
  <c r="G19" i="57"/>
  <c r="E35" i="28"/>
  <c r="F16" i="29"/>
  <c r="F19" i="29"/>
  <c r="G102" i="57"/>
  <c r="E118" i="28"/>
  <c r="G90" i="57"/>
  <c r="E106" i="28"/>
  <c r="F87" i="29"/>
  <c r="E94" i="28"/>
  <c r="G78" i="57"/>
  <c r="F75" i="29"/>
  <c r="G66" i="57"/>
  <c r="E82" i="28"/>
  <c r="F63" i="29"/>
  <c r="G54" i="57"/>
  <c r="E70" i="28"/>
  <c r="G42" i="57"/>
  <c r="E58" i="28"/>
  <c r="F39" i="29"/>
  <c r="G26" i="57"/>
  <c r="E42" i="28"/>
  <c r="F23" i="29"/>
  <c r="F43" i="29"/>
  <c r="G109" i="57"/>
  <c r="E125" i="28"/>
  <c r="F106" i="29"/>
  <c r="G105" i="57"/>
  <c r="E121" i="28"/>
  <c r="F102" i="29"/>
  <c r="G101" i="57"/>
  <c r="E117" i="28"/>
  <c r="F98" i="29"/>
  <c r="G97" i="57"/>
  <c r="E113" i="28"/>
  <c r="G93" i="57"/>
  <c r="E109" i="28"/>
  <c r="F90" i="29"/>
  <c r="G89" i="57"/>
  <c r="E105" i="28"/>
  <c r="F86" i="29"/>
  <c r="G85" i="57"/>
  <c r="E101" i="28"/>
  <c r="F82" i="29"/>
  <c r="G81" i="57"/>
  <c r="E97" i="28"/>
  <c r="G77" i="57"/>
  <c r="E93" i="28"/>
  <c r="F74" i="29"/>
  <c r="G73" i="57"/>
  <c r="E89" i="28"/>
  <c r="F70" i="29"/>
  <c r="G69" i="57"/>
  <c r="E85" i="28"/>
  <c r="F66" i="29"/>
  <c r="G65" i="57"/>
  <c r="E81" i="28"/>
  <c r="G61" i="57"/>
  <c r="E77" i="28"/>
  <c r="F58" i="29"/>
  <c r="G57" i="57"/>
  <c r="E73" i="28"/>
  <c r="F54" i="29"/>
  <c r="G53" i="57"/>
  <c r="E69" i="28"/>
  <c r="F50" i="29"/>
  <c r="G49" i="57"/>
  <c r="E65" i="28"/>
  <c r="F46" i="29"/>
  <c r="G45" i="57"/>
  <c r="E61" i="28"/>
  <c r="F42" i="29"/>
  <c r="G41" i="57"/>
  <c r="E57" i="28"/>
  <c r="F38" i="29"/>
  <c r="G37" i="57"/>
  <c r="E53" i="28"/>
  <c r="F34" i="29"/>
  <c r="G33" i="57"/>
  <c r="E49" i="28"/>
  <c r="F30" i="29"/>
  <c r="G29" i="57"/>
  <c r="E45" i="28"/>
  <c r="F26" i="29"/>
  <c r="G25" i="57"/>
  <c r="E41" i="28"/>
  <c r="F22" i="29"/>
  <c r="G21" i="57"/>
  <c r="E37" i="28"/>
  <c r="F18" i="29"/>
  <c r="F62" i="29"/>
  <c r="G18" i="57"/>
  <c r="E34" i="28"/>
  <c r="F15" i="29"/>
  <c r="G98" i="57"/>
  <c r="E114" i="28"/>
  <c r="F95" i="29"/>
  <c r="G86" i="57"/>
  <c r="E102" i="28"/>
  <c r="G74" i="57"/>
  <c r="E90" i="28"/>
  <c r="F71" i="29"/>
  <c r="E78" i="28"/>
  <c r="G62" i="57"/>
  <c r="F59" i="29"/>
  <c r="G50" i="57"/>
  <c r="E66" i="28"/>
  <c r="F47" i="29"/>
  <c r="G38" i="57"/>
  <c r="E54" i="28"/>
  <c r="G30" i="57"/>
  <c r="E46" i="28"/>
  <c r="G108" i="57"/>
  <c r="E124" i="28"/>
  <c r="G104" i="57"/>
  <c r="E120" i="28"/>
  <c r="F101" i="29"/>
  <c r="G100" i="57"/>
  <c r="E116" i="28"/>
  <c r="F97" i="29"/>
  <c r="G96" i="57"/>
  <c r="E112" i="28"/>
  <c r="F93" i="29"/>
  <c r="G92" i="57"/>
  <c r="E108" i="28"/>
  <c r="G88" i="57"/>
  <c r="E104" i="28"/>
  <c r="F85" i="29"/>
  <c r="G84" i="57"/>
  <c r="E100" i="28"/>
  <c r="F81" i="29"/>
  <c r="G80" i="57"/>
  <c r="E96" i="28"/>
  <c r="F77" i="29"/>
  <c r="G76" i="57"/>
  <c r="E92" i="28"/>
  <c r="G72" i="57"/>
  <c r="E88" i="28"/>
  <c r="F69" i="29"/>
  <c r="G68" i="57"/>
  <c r="E84" i="28"/>
  <c r="F65" i="29"/>
  <c r="G64" i="57"/>
  <c r="E80" i="28"/>
  <c r="F61" i="29"/>
  <c r="G60" i="57"/>
  <c r="E76" i="28"/>
  <c r="G56" i="57"/>
  <c r="E72" i="28"/>
  <c r="F53" i="29"/>
  <c r="G52" i="57"/>
  <c r="E68" i="28"/>
  <c r="F49" i="29"/>
  <c r="G48" i="57"/>
  <c r="E64" i="28"/>
  <c r="F45" i="29"/>
  <c r="G44" i="57"/>
  <c r="E60" i="28"/>
  <c r="F41" i="29"/>
  <c r="G40" i="57"/>
  <c r="E56" i="28"/>
  <c r="F37" i="29"/>
  <c r="G36" i="57"/>
  <c r="E52" i="28"/>
  <c r="F33" i="29"/>
  <c r="G32" i="57"/>
  <c r="E48" i="28"/>
  <c r="F29" i="29"/>
  <c r="G28" i="57"/>
  <c r="E44" i="28"/>
  <c r="F25" i="29"/>
  <c r="G24" i="57"/>
  <c r="E40" i="28"/>
  <c r="F21" i="29"/>
  <c r="G20" i="57"/>
  <c r="E36" i="28"/>
  <c r="F17" i="29"/>
  <c r="F99" i="29"/>
  <c r="F78" i="29"/>
  <c r="F57" i="29"/>
  <c r="F27" i="29"/>
  <c r="E79" i="28"/>
  <c r="F99" i="57"/>
  <c r="E96" i="29"/>
  <c r="F87" i="57"/>
  <c r="E84" i="29"/>
  <c r="F75" i="57"/>
  <c r="E72" i="29"/>
  <c r="F67" i="57"/>
  <c r="E64" i="29"/>
  <c r="F55" i="57"/>
  <c r="E52" i="29"/>
  <c r="F43" i="57"/>
  <c r="E40" i="29"/>
  <c r="F31" i="57"/>
  <c r="E28" i="29"/>
  <c r="F23" i="57"/>
  <c r="E20" i="29"/>
  <c r="F106" i="57"/>
  <c r="E103" i="29"/>
  <c r="F102" i="57"/>
  <c r="E99" i="29"/>
  <c r="F98" i="57"/>
  <c r="E95" i="29"/>
  <c r="F94" i="57"/>
  <c r="E91" i="29"/>
  <c r="F90" i="57"/>
  <c r="E87" i="29"/>
  <c r="F86" i="57"/>
  <c r="E83" i="29"/>
  <c r="F82" i="57"/>
  <c r="E79" i="29"/>
  <c r="F78" i="57"/>
  <c r="E75" i="29"/>
  <c r="F74" i="57"/>
  <c r="E71" i="29"/>
  <c r="F70" i="57"/>
  <c r="E67" i="29"/>
  <c r="F66" i="57"/>
  <c r="E63" i="29"/>
  <c r="F62" i="57"/>
  <c r="E59" i="29"/>
  <c r="F58" i="57"/>
  <c r="E55" i="29"/>
  <c r="F54" i="57"/>
  <c r="E51" i="29"/>
  <c r="F103" i="57"/>
  <c r="E100" i="29"/>
  <c r="F91" i="57"/>
  <c r="E88" i="29"/>
  <c r="F79" i="57"/>
  <c r="E76" i="29"/>
  <c r="F63" i="57"/>
  <c r="E60" i="29"/>
  <c r="F51" i="57"/>
  <c r="E48" i="29"/>
  <c r="F39" i="57"/>
  <c r="E36" i="29"/>
  <c r="F19" i="57"/>
  <c r="E16" i="29"/>
  <c r="F18" i="57"/>
  <c r="E15" i="29"/>
  <c r="E104" i="29"/>
  <c r="F107" i="57"/>
  <c r="F95" i="57"/>
  <c r="E92" i="29"/>
  <c r="F83" i="57"/>
  <c r="E80" i="29"/>
  <c r="F71" i="57"/>
  <c r="E68" i="29"/>
  <c r="F59" i="57"/>
  <c r="E56" i="29"/>
  <c r="F47" i="57"/>
  <c r="E44" i="29"/>
  <c r="F35" i="57"/>
  <c r="E32" i="29"/>
  <c r="F27" i="57"/>
  <c r="E24" i="29"/>
  <c r="E105" i="29"/>
  <c r="F108" i="57"/>
  <c r="F104" i="57"/>
  <c r="E101" i="29"/>
  <c r="E97" i="29"/>
  <c r="F100" i="57"/>
  <c r="E93" i="29"/>
  <c r="F96" i="57"/>
  <c r="F92" i="57"/>
  <c r="E89" i="29"/>
  <c r="F84" i="57"/>
  <c r="E81" i="29"/>
  <c r="E77" i="29"/>
  <c r="F80" i="57"/>
  <c r="F76" i="57"/>
  <c r="E73" i="29"/>
  <c r="E69" i="29"/>
  <c r="F72" i="57"/>
  <c r="F68" i="57"/>
  <c r="E65" i="29"/>
  <c r="E61" i="29"/>
  <c r="F64" i="57"/>
  <c r="F60" i="57"/>
  <c r="E57" i="29"/>
  <c r="F52" i="57"/>
  <c r="E49" i="29"/>
  <c r="F48" i="57"/>
  <c r="E45" i="29"/>
  <c r="F44" i="57"/>
  <c r="E41" i="29"/>
  <c r="F40" i="57"/>
  <c r="E37" i="29"/>
  <c r="F36" i="57"/>
  <c r="E33" i="29"/>
  <c r="F32" i="57"/>
  <c r="E29" i="29"/>
  <c r="F28" i="57"/>
  <c r="E25" i="29"/>
  <c r="F24" i="57"/>
  <c r="E21" i="29"/>
  <c r="F20" i="57"/>
  <c r="E17" i="29"/>
  <c r="E106" i="29"/>
  <c r="E43" i="29"/>
  <c r="F50" i="57"/>
  <c r="E47" i="29"/>
  <c r="F42" i="57"/>
  <c r="E39" i="29"/>
  <c r="F38" i="57"/>
  <c r="E35" i="29"/>
  <c r="F34" i="57"/>
  <c r="E31" i="29"/>
  <c r="F26" i="57"/>
  <c r="E23" i="29"/>
  <c r="F22" i="57"/>
  <c r="E19" i="29"/>
  <c r="F88" i="57"/>
  <c r="F105" i="57"/>
  <c r="E102" i="29"/>
  <c r="E98" i="29"/>
  <c r="F101" i="57"/>
  <c r="E94" i="29"/>
  <c r="F97" i="57"/>
  <c r="F93" i="57"/>
  <c r="E90" i="29"/>
  <c r="E86" i="29"/>
  <c r="F89" i="57"/>
  <c r="F85" i="57"/>
  <c r="E82" i="29"/>
  <c r="E78" i="29"/>
  <c r="F81" i="57"/>
  <c r="F77" i="57"/>
  <c r="E74" i="29"/>
  <c r="E70" i="29"/>
  <c r="F73" i="57"/>
  <c r="F69" i="57"/>
  <c r="E66" i="29"/>
  <c r="E62" i="29"/>
  <c r="F65" i="57"/>
  <c r="F61" i="57"/>
  <c r="E58" i="29"/>
  <c r="E54" i="29"/>
  <c r="F57" i="57"/>
  <c r="F53" i="57"/>
  <c r="E50" i="29"/>
  <c r="E46" i="29"/>
  <c r="F49" i="57"/>
  <c r="E42" i="29"/>
  <c r="F45" i="57"/>
  <c r="F41" i="57"/>
  <c r="E38" i="29"/>
  <c r="F37" i="57"/>
  <c r="E34" i="29"/>
  <c r="E30" i="29"/>
  <c r="F33" i="57"/>
  <c r="E26" i="29"/>
  <c r="F29" i="57"/>
  <c r="F25" i="57"/>
  <c r="E22" i="29"/>
  <c r="F21" i="57"/>
  <c r="E18" i="29"/>
  <c r="F56" i="57"/>
  <c r="AC115" i="57" l="1"/>
  <c r="AE115" i="57"/>
  <c r="AD115" i="57"/>
  <c r="AG115" i="57"/>
  <c r="AF115" i="57"/>
  <c r="AF111" i="57"/>
  <c r="AE111" i="57"/>
  <c r="AC111" i="57"/>
  <c r="AD111" i="57"/>
  <c r="AG111" i="57"/>
  <c r="Z112" i="57"/>
  <c r="W112" i="57"/>
  <c r="M114" i="57"/>
  <c r="AB112" i="57"/>
  <c r="V112" i="57"/>
  <c r="S112" i="57"/>
  <c r="M112" i="57" s="1"/>
  <c r="M113" i="57"/>
  <c r="M110" i="57"/>
  <c r="Y112" i="57"/>
  <c r="X112" i="57"/>
  <c r="N30" i="57"/>
  <c r="N46" i="57"/>
  <c r="N20" i="57"/>
  <c r="N24" i="57"/>
  <c r="N28" i="57"/>
  <c r="N36" i="57"/>
  <c r="N40" i="57"/>
  <c r="N44" i="57"/>
  <c r="N25" i="57"/>
  <c r="N41" i="57"/>
  <c r="N18" i="57"/>
  <c r="N21" i="57"/>
  <c r="N37" i="57"/>
  <c r="N22" i="57"/>
  <c r="N34" i="57"/>
  <c r="N33" i="57"/>
  <c r="N32" i="57"/>
  <c r="N38" i="57"/>
  <c r="N29" i="57"/>
  <c r="N45" i="57"/>
  <c r="N26" i="57"/>
  <c r="N42" i="57"/>
  <c r="N19" i="57"/>
  <c r="N23" i="57"/>
  <c r="N27" i="57"/>
  <c r="N31" i="57"/>
  <c r="N35" i="57"/>
  <c r="N39" i="57"/>
  <c r="N43" i="57"/>
  <c r="N47" i="57"/>
  <c r="AC112" i="57" l="1"/>
  <c r="AE112" i="57"/>
  <c r="AF112" i="57"/>
  <c r="AG112" i="57"/>
  <c r="AD112" i="57"/>
  <c r="AD113" i="57"/>
  <c r="AC113" i="57"/>
  <c r="AF113" i="57"/>
  <c r="AE113" i="57"/>
  <c r="AG114" i="57"/>
  <c r="AF114" i="57"/>
  <c r="AE114" i="57"/>
  <c r="AD114" i="57"/>
  <c r="AC114" i="57"/>
  <c r="AG110" i="57"/>
  <c r="AE110" i="57"/>
  <c r="AD110" i="57"/>
  <c r="AF110" i="57"/>
  <c r="AC110" i="57"/>
  <c r="C35" i="34"/>
  <c r="V12" i="45"/>
  <c r="W12" i="45"/>
  <c r="X12" i="45"/>
  <c r="Y12" i="45"/>
  <c r="Z12" i="45"/>
  <c r="H15" i="18" l="1"/>
  <c r="I15" i="18"/>
  <c r="C57" i="34" l="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H106" i="18"/>
  <c r="I106" i="18"/>
  <c r="C40" i="34" l="1"/>
  <c r="C41" i="34"/>
  <c r="C42" i="34"/>
  <c r="C43" i="34"/>
  <c r="C44" i="34"/>
  <c r="C45" i="34"/>
  <c r="C46" i="34"/>
  <c r="C47" i="34"/>
  <c r="C48" i="34"/>
  <c r="C49" i="34"/>
  <c r="C50" i="34"/>
  <c r="C51" i="34"/>
  <c r="C52" i="34"/>
  <c r="C53" i="34"/>
  <c r="C54" i="34"/>
  <c r="C55" i="34"/>
  <c r="C56" i="34"/>
  <c r="C32" i="34" l="1"/>
  <c r="B77" i="53" l="1"/>
  <c r="B65" i="53"/>
  <c r="B72" i="53" s="1"/>
  <c r="B66" i="53" l="1"/>
  <c r="B67" i="53" s="1"/>
  <c r="B71" i="53" s="1"/>
  <c r="B84" i="57"/>
  <c r="H84" i="57"/>
  <c r="O84" i="57" s="1"/>
  <c r="C84" i="57"/>
  <c r="D84" i="57"/>
  <c r="B85" i="57"/>
  <c r="H85" i="57"/>
  <c r="O85" i="57" s="1"/>
  <c r="C85" i="57"/>
  <c r="D85" i="57"/>
  <c r="B86" i="57"/>
  <c r="H86" i="57"/>
  <c r="O86" i="57" s="1"/>
  <c r="C86" i="57"/>
  <c r="D86" i="57"/>
  <c r="B87" i="57"/>
  <c r="H87" i="57"/>
  <c r="O87" i="57" s="1"/>
  <c r="C87" i="57"/>
  <c r="D87" i="57"/>
  <c r="B88" i="57"/>
  <c r="H88" i="57"/>
  <c r="O88" i="57" s="1"/>
  <c r="C88" i="57"/>
  <c r="D88" i="57"/>
  <c r="B89" i="57"/>
  <c r="H89" i="57"/>
  <c r="O89" i="57" s="1"/>
  <c r="C89" i="57"/>
  <c r="D89" i="57"/>
  <c r="B90" i="57"/>
  <c r="H90" i="57"/>
  <c r="C90" i="57"/>
  <c r="D90" i="57"/>
  <c r="B91" i="57"/>
  <c r="H91" i="57"/>
  <c r="O91" i="57" s="1"/>
  <c r="C91" i="57"/>
  <c r="D91" i="57"/>
  <c r="B92" i="57"/>
  <c r="H92" i="57"/>
  <c r="O92" i="57" s="1"/>
  <c r="C92" i="57"/>
  <c r="D92" i="57"/>
  <c r="B93" i="57"/>
  <c r="H93" i="57"/>
  <c r="C93" i="57"/>
  <c r="D93" i="57"/>
  <c r="B94" i="57"/>
  <c r="H94" i="57"/>
  <c r="C94" i="57"/>
  <c r="D94" i="57"/>
  <c r="B95" i="57"/>
  <c r="H95" i="57"/>
  <c r="C95" i="57"/>
  <c r="D95" i="57"/>
  <c r="B96" i="57"/>
  <c r="H96" i="57"/>
  <c r="C96" i="57"/>
  <c r="D96" i="57"/>
  <c r="B97" i="57"/>
  <c r="H97" i="57"/>
  <c r="C97" i="57"/>
  <c r="D97" i="57"/>
  <c r="B98" i="57"/>
  <c r="H98" i="57"/>
  <c r="O98" i="57" s="1"/>
  <c r="C98" i="57"/>
  <c r="D98" i="57"/>
  <c r="B99" i="57"/>
  <c r="H99" i="57"/>
  <c r="O99" i="57" s="1"/>
  <c r="C99" i="57"/>
  <c r="D99" i="57"/>
  <c r="B100" i="57"/>
  <c r="H100" i="57"/>
  <c r="O100" i="57" s="1"/>
  <c r="C100" i="57"/>
  <c r="D100" i="57"/>
  <c r="B101" i="57"/>
  <c r="H101" i="57"/>
  <c r="O101" i="57" s="1"/>
  <c r="C101" i="57"/>
  <c r="D101" i="57"/>
  <c r="B102" i="57"/>
  <c r="H102" i="57"/>
  <c r="O102" i="57" s="1"/>
  <c r="C102" i="57"/>
  <c r="D102" i="57"/>
  <c r="B103" i="57"/>
  <c r="H103" i="57"/>
  <c r="O103" i="57" s="1"/>
  <c r="C103" i="57"/>
  <c r="D103" i="57"/>
  <c r="B104" i="57"/>
  <c r="H104" i="57"/>
  <c r="O104" i="57" s="1"/>
  <c r="C104" i="57"/>
  <c r="D104" i="57"/>
  <c r="B105" i="57"/>
  <c r="H105" i="57"/>
  <c r="C105" i="57"/>
  <c r="D105" i="57"/>
  <c r="B106" i="57"/>
  <c r="H106" i="57"/>
  <c r="O106" i="57" s="1"/>
  <c r="C106" i="57"/>
  <c r="D106" i="57"/>
  <c r="B107" i="57"/>
  <c r="H107" i="57"/>
  <c r="O107" i="57" s="1"/>
  <c r="C107" i="57"/>
  <c r="D107" i="57"/>
  <c r="B108" i="57"/>
  <c r="H108" i="57"/>
  <c r="O108" i="57" s="1"/>
  <c r="C108" i="57"/>
  <c r="D108" i="57"/>
  <c r="B109" i="57"/>
  <c r="H109" i="57"/>
  <c r="O109" i="57" s="1"/>
  <c r="C109" i="57"/>
  <c r="D109" i="57"/>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58" i="29"/>
  <c r="G58" i="29"/>
  <c r="C58" i="29"/>
  <c r="D58" i="29"/>
  <c r="B59" i="29"/>
  <c r="G59" i="29"/>
  <c r="C59" i="29"/>
  <c r="D59" i="29"/>
  <c r="B60" i="29"/>
  <c r="G60" i="29"/>
  <c r="C60" i="29"/>
  <c r="D60" i="29"/>
  <c r="B61" i="29"/>
  <c r="G61" i="29"/>
  <c r="C61" i="29"/>
  <c r="D61" i="29"/>
  <c r="B62" i="29"/>
  <c r="G62" i="29"/>
  <c r="C62" i="29"/>
  <c r="D62" i="29"/>
  <c r="B63" i="29"/>
  <c r="G63" i="29"/>
  <c r="C63" i="29"/>
  <c r="D63" i="29"/>
  <c r="B64" i="29"/>
  <c r="G64" i="29"/>
  <c r="C64" i="29"/>
  <c r="D64" i="29"/>
  <c r="B65" i="29"/>
  <c r="G65" i="29"/>
  <c r="C65" i="29"/>
  <c r="D65" i="29"/>
  <c r="B66" i="29"/>
  <c r="G66" i="29"/>
  <c r="C66" i="29"/>
  <c r="D66" i="29"/>
  <c r="B67" i="29"/>
  <c r="G67" i="29"/>
  <c r="C67" i="29"/>
  <c r="D67" i="29"/>
  <c r="B68" i="29"/>
  <c r="G68" i="29"/>
  <c r="C68" i="29"/>
  <c r="D68" i="29"/>
  <c r="B69" i="29"/>
  <c r="G69" i="29"/>
  <c r="C69" i="29"/>
  <c r="D69" i="29"/>
  <c r="B70" i="29"/>
  <c r="G70" i="29"/>
  <c r="C70" i="29"/>
  <c r="D70" i="29"/>
  <c r="B71" i="29"/>
  <c r="G71" i="29"/>
  <c r="C71" i="29"/>
  <c r="D71" i="29"/>
  <c r="B72" i="29"/>
  <c r="G72" i="29"/>
  <c r="C72" i="29"/>
  <c r="D72" i="29"/>
  <c r="B73" i="29"/>
  <c r="G73" i="29"/>
  <c r="C73" i="29"/>
  <c r="D73" i="29"/>
  <c r="B74" i="29"/>
  <c r="G74" i="29"/>
  <c r="C74" i="29"/>
  <c r="D74" i="29"/>
  <c r="B75" i="29"/>
  <c r="G75" i="29"/>
  <c r="C75" i="29"/>
  <c r="D75" i="29"/>
  <c r="B76" i="29"/>
  <c r="G76" i="29"/>
  <c r="C76" i="29"/>
  <c r="D76" i="29"/>
  <c r="B77" i="29"/>
  <c r="G77" i="29"/>
  <c r="C77" i="29"/>
  <c r="D77" i="29"/>
  <c r="B78" i="29"/>
  <c r="G78" i="29"/>
  <c r="C78" i="29"/>
  <c r="D78" i="29"/>
  <c r="B79" i="29"/>
  <c r="G79" i="29"/>
  <c r="C79" i="29"/>
  <c r="D79" i="29"/>
  <c r="B80" i="29"/>
  <c r="G80" i="29"/>
  <c r="C80" i="29"/>
  <c r="D80" i="29"/>
  <c r="B81" i="29"/>
  <c r="G81" i="29"/>
  <c r="C81" i="29"/>
  <c r="D81" i="29"/>
  <c r="B82" i="29"/>
  <c r="G82" i="29"/>
  <c r="C82" i="29"/>
  <c r="D82" i="29"/>
  <c r="B83" i="29"/>
  <c r="G83" i="29"/>
  <c r="C83" i="29"/>
  <c r="D83" i="29"/>
  <c r="B84" i="29"/>
  <c r="G84" i="29"/>
  <c r="C84" i="29"/>
  <c r="D84" i="29"/>
  <c r="B85" i="29"/>
  <c r="G85" i="29"/>
  <c r="C85" i="29"/>
  <c r="D85" i="29"/>
  <c r="B86" i="29"/>
  <c r="G86" i="29"/>
  <c r="C86" i="29"/>
  <c r="D86" i="29"/>
  <c r="B87" i="29"/>
  <c r="G87" i="29"/>
  <c r="C87" i="29"/>
  <c r="D87" i="29"/>
  <c r="B88" i="29"/>
  <c r="G88" i="29"/>
  <c r="C88" i="29"/>
  <c r="D88" i="29"/>
  <c r="B89" i="29"/>
  <c r="G89" i="29"/>
  <c r="C89" i="29"/>
  <c r="D89" i="29"/>
  <c r="B90" i="29"/>
  <c r="G90" i="29"/>
  <c r="C90" i="29"/>
  <c r="D90" i="29"/>
  <c r="B91" i="29"/>
  <c r="G91" i="29"/>
  <c r="C91" i="29"/>
  <c r="D91" i="29"/>
  <c r="B92" i="29"/>
  <c r="G92" i="29"/>
  <c r="C92" i="29"/>
  <c r="D92" i="29"/>
  <c r="B93" i="29"/>
  <c r="G93" i="29"/>
  <c r="C93" i="29"/>
  <c r="D93" i="29"/>
  <c r="B94" i="29"/>
  <c r="G94" i="29"/>
  <c r="C94" i="29"/>
  <c r="D94" i="29"/>
  <c r="B95" i="29"/>
  <c r="G95" i="29"/>
  <c r="C95" i="29"/>
  <c r="D95" i="29"/>
  <c r="B96" i="29"/>
  <c r="G96" i="29"/>
  <c r="C96" i="29"/>
  <c r="D96" i="29"/>
  <c r="B97" i="29"/>
  <c r="G97" i="29"/>
  <c r="C97" i="29"/>
  <c r="D97" i="29"/>
  <c r="B98" i="29"/>
  <c r="G98" i="29"/>
  <c r="C98" i="29"/>
  <c r="D98" i="29"/>
  <c r="B99" i="29"/>
  <c r="G99" i="29"/>
  <c r="C99" i="29"/>
  <c r="D99" i="29"/>
  <c r="B100" i="29"/>
  <c r="G100" i="29"/>
  <c r="C100" i="29"/>
  <c r="D100" i="29"/>
  <c r="B101" i="29"/>
  <c r="G101" i="29"/>
  <c r="C101" i="29"/>
  <c r="D101" i="29"/>
  <c r="B102" i="29"/>
  <c r="G102" i="29"/>
  <c r="C102" i="29"/>
  <c r="D102" i="29"/>
  <c r="B103" i="29"/>
  <c r="G103" i="29"/>
  <c r="C103" i="29"/>
  <c r="D103" i="29"/>
  <c r="B104" i="29"/>
  <c r="G104" i="29"/>
  <c r="C104" i="29"/>
  <c r="D104" i="29"/>
  <c r="B105" i="29"/>
  <c r="G105" i="29"/>
  <c r="C105" i="29"/>
  <c r="D105" i="29"/>
  <c r="B106" i="29"/>
  <c r="G106" i="29"/>
  <c r="C106" i="29"/>
  <c r="D106" i="29"/>
  <c r="M64" i="34"/>
  <c r="M65" i="34"/>
  <c r="M66" i="34"/>
  <c r="M67" i="34"/>
  <c r="M68" i="34"/>
  <c r="M69" i="34"/>
  <c r="M70" i="34"/>
  <c r="M71" i="34"/>
  <c r="M72" i="34"/>
  <c r="M73" i="34"/>
  <c r="M74" i="34"/>
  <c r="M75" i="34"/>
  <c r="M76" i="34"/>
  <c r="M77" i="34"/>
  <c r="M78" i="34"/>
  <c r="M79" i="34"/>
  <c r="M80" i="34"/>
  <c r="M81" i="34"/>
  <c r="M82" i="34"/>
  <c r="M83" i="34"/>
  <c r="M84" i="34"/>
  <c r="M85" i="34"/>
  <c r="M86" i="34"/>
  <c r="M87" i="34"/>
  <c r="M88" i="34"/>
  <c r="M89" i="34"/>
  <c r="M90" i="34"/>
  <c r="M91" i="34"/>
  <c r="M92" i="34"/>
  <c r="M93" i="34"/>
  <c r="M94" i="34"/>
  <c r="M95" i="34"/>
  <c r="M96" i="34"/>
  <c r="M97" i="34"/>
  <c r="M98" i="34"/>
  <c r="M99" i="34"/>
  <c r="M100" i="34"/>
  <c r="M101" i="34"/>
  <c r="M102" i="34"/>
  <c r="M103" i="34"/>
  <c r="M104" i="34"/>
  <c r="M105" i="34"/>
  <c r="M106" i="34"/>
  <c r="M107" i="34"/>
  <c r="M108" i="34"/>
  <c r="M109" i="34"/>
  <c r="M110" i="34"/>
  <c r="M111" i="34"/>
  <c r="M112" i="34"/>
  <c r="M113" i="34"/>
  <c r="M114" i="34"/>
  <c r="M115" i="34"/>
  <c r="M116" i="34"/>
  <c r="M117" i="34"/>
  <c r="M118" i="34"/>
  <c r="M119" i="34"/>
  <c r="M120" i="34"/>
  <c r="M121" i="34"/>
  <c r="M122" i="34"/>
  <c r="M123" i="34"/>
  <c r="M124" i="34"/>
  <c r="M125" i="34"/>
  <c r="M126" i="34"/>
  <c r="M127" i="34"/>
  <c r="M128" i="34"/>
  <c r="M129" i="34"/>
  <c r="M130" i="34"/>
  <c r="M131" i="34"/>
  <c r="M132" i="34"/>
  <c r="M133" i="34"/>
  <c r="M134" i="34"/>
  <c r="M135" i="34"/>
  <c r="M136" i="34"/>
  <c r="M137" i="34"/>
  <c r="M138" i="34"/>
  <c r="M139" i="34"/>
  <c r="M140" i="34"/>
  <c r="M141" i="34"/>
  <c r="M142" i="34"/>
  <c r="M143" i="34"/>
  <c r="M144" i="34"/>
  <c r="M145" i="34"/>
  <c r="M146" i="34"/>
  <c r="M147" i="34"/>
  <c r="M148" i="34"/>
  <c r="M149" i="34"/>
  <c r="M150" i="34"/>
  <c r="M151" i="34"/>
  <c r="M152" i="34"/>
  <c r="M153" i="34"/>
  <c r="M154" i="34"/>
  <c r="P108" i="57" l="1"/>
  <c r="L108" i="57" s="1"/>
  <c r="P97" i="57"/>
  <c r="L97" i="57" s="1"/>
  <c r="P91" i="57"/>
  <c r="L91" i="57" s="1"/>
  <c r="P109" i="57"/>
  <c r="L109" i="57" s="1"/>
  <c r="P85" i="57"/>
  <c r="L85" i="57" s="1"/>
  <c r="P99" i="57"/>
  <c r="L99" i="57" s="1"/>
  <c r="P87" i="57"/>
  <c r="L87" i="57" s="1"/>
  <c r="P84" i="57"/>
  <c r="L84" i="57" s="1"/>
  <c r="P93" i="57"/>
  <c r="L93" i="57" s="1"/>
  <c r="P92" i="57"/>
  <c r="L92" i="57" s="1"/>
  <c r="P89" i="57"/>
  <c r="L89" i="57" s="1"/>
  <c r="P86" i="57"/>
  <c r="L86" i="57" s="1"/>
  <c r="P98" i="57"/>
  <c r="L98" i="57" s="1"/>
  <c r="P101" i="57"/>
  <c r="L101" i="57" s="1"/>
  <c r="P100" i="57"/>
  <c r="L100" i="57" s="1"/>
  <c r="P96" i="57"/>
  <c r="L96" i="57" s="1"/>
  <c r="P94" i="57"/>
  <c r="L94" i="57" s="1"/>
  <c r="P90" i="57"/>
  <c r="L90" i="57" s="1"/>
  <c r="P107" i="57"/>
  <c r="L107" i="57" s="1"/>
  <c r="O105" i="57"/>
  <c r="P104" i="57"/>
  <c r="L104" i="57" s="1"/>
  <c r="P95" i="57"/>
  <c r="L95" i="57" s="1"/>
  <c r="P105" i="57"/>
  <c r="L105" i="57" s="1"/>
  <c r="P88" i="57"/>
  <c r="L88" i="57" s="1"/>
  <c r="P103" i="57"/>
  <c r="L103" i="57" s="1"/>
  <c r="P106" i="57"/>
  <c r="L106" i="57" s="1"/>
  <c r="P102" i="57"/>
  <c r="L102" i="57" s="1"/>
  <c r="O97" i="57"/>
  <c r="O95" i="57"/>
  <c r="O94" i="57"/>
  <c r="O90" i="57"/>
  <c r="O96" i="57"/>
  <c r="O93" i="57"/>
  <c r="E63" i="34"/>
  <c r="M63" i="34" s="1"/>
  <c r="C31" i="34"/>
  <c r="C30" i="34"/>
  <c r="C29" i="34"/>
  <c r="N90" i="57" l="1"/>
  <c r="N103" i="57"/>
  <c r="N108" i="57"/>
  <c r="N97" i="57"/>
  <c r="N102" i="57"/>
  <c r="N105" i="57"/>
  <c r="N104" i="57"/>
  <c r="N100" i="57"/>
  <c r="N92" i="57"/>
  <c r="N84" i="57"/>
  <c r="N85" i="57"/>
  <c r="N106" i="57"/>
  <c r="N101" i="57"/>
  <c r="N98" i="57"/>
  <c r="N87" i="57"/>
  <c r="N109" i="57"/>
  <c r="N107" i="57"/>
  <c r="N94" i="57"/>
  <c r="N86" i="57"/>
  <c r="N93" i="57"/>
  <c r="N99" i="57"/>
  <c r="N91" i="57"/>
  <c r="N88" i="57"/>
  <c r="N95" i="57"/>
  <c r="N96" i="57"/>
  <c r="N89" i="57"/>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58" i="27"/>
  <c r="C58" i="27"/>
  <c r="B59" i="27"/>
  <c r="C59" i="27"/>
  <c r="B60" i="27"/>
  <c r="C60" i="27"/>
  <c r="B61" i="27"/>
  <c r="C61" i="27"/>
  <c r="B62" i="27"/>
  <c r="C62" i="27"/>
  <c r="B63" i="27"/>
  <c r="C63" i="27"/>
  <c r="B64" i="27"/>
  <c r="C64" i="27"/>
  <c r="B65" i="27"/>
  <c r="C65" i="27"/>
  <c r="B66" i="27"/>
  <c r="C66" i="27"/>
  <c r="B67" i="27"/>
  <c r="C67" i="27"/>
  <c r="B68" i="27"/>
  <c r="C68" i="27"/>
  <c r="B69" i="27"/>
  <c r="C69" i="27"/>
  <c r="B70" i="27"/>
  <c r="C70" i="27"/>
  <c r="B71" i="27"/>
  <c r="C71" i="27"/>
  <c r="B72" i="27"/>
  <c r="C72" i="27"/>
  <c r="B73" i="27"/>
  <c r="C73" i="27"/>
  <c r="B74" i="27"/>
  <c r="C74" i="27"/>
  <c r="B75" i="27"/>
  <c r="C75" i="27"/>
  <c r="B76" i="27"/>
  <c r="C76" i="27"/>
  <c r="B77" i="27"/>
  <c r="C77" i="27"/>
  <c r="B78" i="27"/>
  <c r="C78" i="27"/>
  <c r="B79" i="27"/>
  <c r="C79" i="27"/>
  <c r="B80" i="27"/>
  <c r="C80" i="27"/>
  <c r="B81" i="27"/>
  <c r="C81" i="27"/>
  <c r="B82" i="27"/>
  <c r="C82" i="27"/>
  <c r="B83" i="27"/>
  <c r="C83" i="27"/>
  <c r="B84" i="27"/>
  <c r="C84" i="27"/>
  <c r="B85" i="27"/>
  <c r="C85" i="27"/>
  <c r="B86" i="27"/>
  <c r="C86" i="27"/>
  <c r="B87" i="27"/>
  <c r="C87" i="27"/>
  <c r="B88" i="27"/>
  <c r="C88" i="27"/>
  <c r="B89" i="27"/>
  <c r="C89" i="27"/>
  <c r="B90" i="27"/>
  <c r="C90" i="27"/>
  <c r="B91" i="27"/>
  <c r="C91" i="27"/>
  <c r="B92" i="27"/>
  <c r="C92" i="27"/>
  <c r="B93" i="27"/>
  <c r="C93" i="27"/>
  <c r="B94" i="27"/>
  <c r="C94" i="27"/>
  <c r="B95" i="27"/>
  <c r="C95" i="27"/>
  <c r="B96" i="27"/>
  <c r="C96" i="27"/>
  <c r="B97" i="27"/>
  <c r="C97" i="27"/>
  <c r="B98" i="27"/>
  <c r="C98" i="27"/>
  <c r="B99" i="27"/>
  <c r="C99" i="27"/>
  <c r="B100" i="27"/>
  <c r="C100" i="27"/>
  <c r="B101" i="27"/>
  <c r="C101" i="27"/>
  <c r="B102" i="27"/>
  <c r="C102" i="27"/>
  <c r="B103" i="27"/>
  <c r="C103" i="27"/>
  <c r="B104" i="27"/>
  <c r="C104" i="27"/>
  <c r="B105" i="27"/>
  <c r="C105" i="27"/>
  <c r="B106" i="27"/>
  <c r="C106" i="27"/>
  <c r="B107" i="27"/>
  <c r="C107" i="27"/>
  <c r="B108" i="27"/>
  <c r="C108" i="27"/>
  <c r="B109" i="27"/>
  <c r="C109" i="27"/>
  <c r="B110" i="27"/>
  <c r="C110" i="27"/>
  <c r="B111" i="27"/>
  <c r="C111" i="27"/>
  <c r="B112" i="27"/>
  <c r="C112" i="27"/>
  <c r="B113" i="27"/>
  <c r="C113" i="27"/>
  <c r="B114" i="27"/>
  <c r="C114" i="27"/>
  <c r="B115" i="27"/>
  <c r="C115" i="27"/>
  <c r="B116" i="27"/>
  <c r="C116" i="27"/>
  <c r="B117" i="27"/>
  <c r="C117" i="27"/>
  <c r="B118" i="27"/>
  <c r="C118" i="27"/>
  <c r="B119" i="27"/>
  <c r="C119" i="27"/>
  <c r="B120" i="27"/>
  <c r="C120"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B54" i="57"/>
  <c r="H54" i="57"/>
  <c r="C54" i="57"/>
  <c r="D54" i="57"/>
  <c r="B55" i="57"/>
  <c r="H55" i="57"/>
  <c r="C55" i="57"/>
  <c r="D55" i="57"/>
  <c r="B56" i="57"/>
  <c r="H56" i="57"/>
  <c r="C56" i="57"/>
  <c r="D56" i="57"/>
  <c r="B57" i="57"/>
  <c r="H57" i="57"/>
  <c r="C57" i="57"/>
  <c r="D57" i="57"/>
  <c r="B58" i="57"/>
  <c r="H58" i="57"/>
  <c r="C58" i="57"/>
  <c r="D58" i="57"/>
  <c r="B59" i="57"/>
  <c r="H59" i="57"/>
  <c r="C59" i="57"/>
  <c r="D59" i="57"/>
  <c r="B60" i="57"/>
  <c r="H60" i="57"/>
  <c r="C60" i="57"/>
  <c r="D60" i="57"/>
  <c r="B61" i="57"/>
  <c r="H61" i="57"/>
  <c r="C61" i="57"/>
  <c r="D61" i="57"/>
  <c r="B62" i="57"/>
  <c r="H62" i="57"/>
  <c r="C62" i="57"/>
  <c r="D62" i="57"/>
  <c r="B63" i="57"/>
  <c r="H63" i="57"/>
  <c r="C63" i="57"/>
  <c r="D63" i="57"/>
  <c r="B64" i="57"/>
  <c r="H64" i="57"/>
  <c r="C64" i="57"/>
  <c r="D64" i="57"/>
  <c r="B65" i="57"/>
  <c r="H65" i="57"/>
  <c r="C65" i="57"/>
  <c r="D65" i="57"/>
  <c r="B66" i="57"/>
  <c r="H66" i="57"/>
  <c r="C66" i="57"/>
  <c r="D66" i="57"/>
  <c r="B67" i="57"/>
  <c r="H67" i="57"/>
  <c r="C67" i="57"/>
  <c r="D67" i="57"/>
  <c r="B68" i="57"/>
  <c r="H68" i="57"/>
  <c r="C68" i="57"/>
  <c r="D68" i="57"/>
  <c r="B69" i="57"/>
  <c r="H69" i="57"/>
  <c r="C69" i="57"/>
  <c r="D69" i="57"/>
  <c r="B70" i="57"/>
  <c r="H70" i="57"/>
  <c r="C70" i="57"/>
  <c r="D70" i="57"/>
  <c r="B71" i="57"/>
  <c r="H71" i="57"/>
  <c r="C71" i="57"/>
  <c r="D71" i="57"/>
  <c r="B72" i="57"/>
  <c r="H72" i="57"/>
  <c r="C72" i="57"/>
  <c r="D72" i="57"/>
  <c r="B73" i="57"/>
  <c r="H73" i="57"/>
  <c r="C73" i="57"/>
  <c r="D73" i="57"/>
  <c r="B74" i="57"/>
  <c r="H74" i="57"/>
  <c r="C74" i="57"/>
  <c r="D74" i="57"/>
  <c r="B75" i="57"/>
  <c r="H75" i="57"/>
  <c r="C75" i="57"/>
  <c r="D75" i="57"/>
  <c r="B76" i="57"/>
  <c r="H76" i="57"/>
  <c r="C76" i="57"/>
  <c r="D76" i="57"/>
  <c r="B77" i="57"/>
  <c r="H77" i="57"/>
  <c r="C77" i="57"/>
  <c r="D77" i="57"/>
  <c r="B78" i="57"/>
  <c r="H78" i="57"/>
  <c r="C78" i="57"/>
  <c r="D78" i="57"/>
  <c r="B79" i="57"/>
  <c r="H79" i="57"/>
  <c r="C79" i="57"/>
  <c r="D79" i="57"/>
  <c r="B80" i="57"/>
  <c r="H80" i="57"/>
  <c r="C80" i="57"/>
  <c r="D80" i="57"/>
  <c r="B81" i="57"/>
  <c r="H81" i="57"/>
  <c r="C81" i="57"/>
  <c r="D81" i="57"/>
  <c r="B82" i="57"/>
  <c r="H82" i="57"/>
  <c r="C82" i="57"/>
  <c r="D82" i="57"/>
  <c r="B83" i="57"/>
  <c r="H83" i="57"/>
  <c r="C83" i="57"/>
  <c r="D83" i="57"/>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Y120" i="27" l="1"/>
  <c r="X120" i="27"/>
  <c r="X119" i="27"/>
  <c r="X118" i="27"/>
  <c r="X117" i="27"/>
  <c r="X116" i="27"/>
  <c r="X115" i="27"/>
  <c r="D18" i="57" l="1"/>
  <c r="C18" i="57"/>
  <c r="H18" i="57"/>
  <c r="B18" i="57"/>
  <c r="G12" i="57"/>
  <c r="O20" i="57" l="1"/>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N59" i="57" s="1"/>
  <c r="P20" i="57"/>
  <c r="L20" i="57" s="1"/>
  <c r="P43" i="57"/>
  <c r="L43" i="57" s="1"/>
  <c r="P47" i="57"/>
  <c r="L47" i="57" s="1"/>
  <c r="P55" i="57"/>
  <c r="L55" i="57" s="1"/>
  <c r="N55" i="57" s="1"/>
  <c r="P18" i="57"/>
  <c r="L18" i="57" s="1"/>
  <c r="P27" i="57"/>
  <c r="L27" i="57" s="1"/>
  <c r="P41" i="57"/>
  <c r="L41" i="57" s="1"/>
  <c r="P53" i="57"/>
  <c r="L53" i="57" s="1"/>
  <c r="N53" i="57" s="1"/>
  <c r="P21" i="57"/>
  <c r="L21" i="57" s="1"/>
  <c r="P30" i="57"/>
  <c r="L30" i="57" s="1"/>
  <c r="P39" i="57"/>
  <c r="L39" i="57" s="1"/>
  <c r="P40" i="57"/>
  <c r="L40" i="57" s="1"/>
  <c r="P42" i="57"/>
  <c r="L42" i="57" s="1"/>
  <c r="P48" i="57"/>
  <c r="L48" i="57" s="1"/>
  <c r="N48" i="57" s="1"/>
  <c r="P57" i="57"/>
  <c r="L57" i="57" s="1"/>
  <c r="N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P46" i="57"/>
  <c r="L46" i="57" s="1"/>
  <c r="P58" i="57"/>
  <c r="L58" i="57" s="1"/>
  <c r="N58" i="57" s="1"/>
  <c r="P67" i="57"/>
  <c r="L67" i="57" s="1"/>
  <c r="P34" i="57"/>
  <c r="L34" i="57" s="1"/>
  <c r="P61" i="57"/>
  <c r="L61" i="57" s="1"/>
  <c r="N61" i="57" s="1"/>
  <c r="P64" i="57"/>
  <c r="L64" i="57" s="1"/>
  <c r="P70" i="57"/>
  <c r="L70" i="57" s="1"/>
  <c r="P82" i="57"/>
  <c r="L82" i="57" s="1"/>
  <c r="P19" i="57"/>
  <c r="L19" i="57" s="1"/>
  <c r="P33" i="57"/>
  <c r="L33" i="57" s="1"/>
  <c r="P37" i="57"/>
  <c r="L37" i="57" s="1"/>
  <c r="P45" i="57"/>
  <c r="L45" i="57" s="1"/>
  <c r="P49" i="57"/>
  <c r="L49" i="57" s="1"/>
  <c r="N49" i="57" s="1"/>
  <c r="P52" i="57"/>
  <c r="L52" i="57" s="1"/>
  <c r="N52" i="57" s="1"/>
  <c r="P56" i="57"/>
  <c r="L56" i="57" s="1"/>
  <c r="N56" i="57" s="1"/>
  <c r="P60" i="57"/>
  <c r="L60" i="57" s="1"/>
  <c r="N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N51" i="57" s="1"/>
  <c r="P73" i="57"/>
  <c r="L73" i="57" s="1"/>
  <c r="P76" i="57"/>
  <c r="L76" i="57" s="1"/>
  <c r="P26" i="57"/>
  <c r="L26" i="57" s="1"/>
  <c r="P54" i="57"/>
  <c r="L54" i="57" s="1"/>
  <c r="N54" i="57" s="1"/>
  <c r="P66" i="57"/>
  <c r="L66" i="57" s="1"/>
  <c r="P68" i="57"/>
  <c r="L68" i="57" s="1"/>
  <c r="O29" i="57"/>
  <c r="O32" i="57"/>
  <c r="O27" i="57"/>
  <c r="O35" i="57"/>
  <c r="O37" i="57"/>
  <c r="O31" i="57"/>
  <c r="O39" i="57"/>
  <c r="O33" i="57"/>
  <c r="P50" i="57"/>
  <c r="L50" i="57" s="1"/>
  <c r="N50" i="57" s="1"/>
  <c r="O54" i="57"/>
  <c r="O57" i="57"/>
  <c r="O61" i="57"/>
  <c r="O65" i="57"/>
  <c r="O71" i="57"/>
  <c r="O56" i="57"/>
  <c r="O60" i="57"/>
  <c r="O64" i="57"/>
  <c r="O69" i="57"/>
  <c r="O55" i="57"/>
  <c r="O59" i="57"/>
  <c r="O63" i="57"/>
  <c r="O67" i="57"/>
  <c r="O58" i="57"/>
  <c r="O62" i="57"/>
  <c r="O66" i="57"/>
  <c r="O73" i="57"/>
  <c r="N70" i="57" l="1"/>
  <c r="N77" i="57"/>
  <c r="N64" i="57"/>
  <c r="N79" i="57"/>
  <c r="N76" i="57"/>
  <c r="N83" i="57"/>
  <c r="N69" i="57"/>
  <c r="N66" i="57"/>
  <c r="N73" i="57"/>
  <c r="N74" i="57"/>
  <c r="N82" i="57"/>
  <c r="N75" i="57"/>
  <c r="N78" i="57"/>
  <c r="N81" i="57"/>
  <c r="N71" i="57"/>
  <c r="N72" i="57"/>
  <c r="N67" i="57"/>
  <c r="N68" i="57"/>
  <c r="N80" i="57"/>
  <c r="N65" i="57"/>
  <c r="D35" i="44" l="1"/>
  <c r="C19" i="34" l="1"/>
  <c r="C18" i="34"/>
  <c r="D34" i="44"/>
  <c r="N91" i="34" l="1"/>
  <c r="N102" i="34"/>
  <c r="N82" i="34"/>
  <c r="N86" i="34"/>
  <c r="N98" i="34"/>
  <c r="N111" i="34"/>
  <c r="N115" i="34"/>
  <c r="N66" i="34"/>
  <c r="N110" i="34"/>
  <c r="N132" i="34"/>
  <c r="N134" i="34"/>
  <c r="N150" i="34"/>
  <c r="N119" i="34"/>
  <c r="N123" i="34"/>
  <c r="N127" i="34"/>
  <c r="N149" i="34"/>
  <c r="N138" i="34"/>
  <c r="N154" i="34"/>
  <c r="N146" i="34"/>
  <c r="N128" i="34"/>
  <c r="N143" i="34"/>
  <c r="N135" i="34"/>
  <c r="N131" i="34"/>
  <c r="N121" i="34"/>
  <c r="N145" i="34"/>
  <c r="N137" i="34"/>
  <c r="N142" i="34"/>
  <c r="N139" i="34"/>
  <c r="N114" i="34"/>
  <c r="N144" i="34"/>
  <c r="N153" i="34"/>
  <c r="N136" i="34"/>
  <c r="N130" i="34"/>
  <c r="N118" i="34"/>
  <c r="N94" i="34"/>
  <c r="N151" i="34"/>
  <c r="N117" i="34"/>
  <c r="N140" i="34"/>
  <c r="N70" i="34"/>
  <c r="N99" i="34"/>
  <c r="N83" i="34"/>
  <c r="N68" i="34"/>
  <c r="N108" i="34"/>
  <c r="N101" i="34"/>
  <c r="N85" i="34"/>
  <c r="N96" i="34"/>
  <c r="N90" i="34"/>
  <c r="N84" i="34"/>
  <c r="N122" i="34"/>
  <c r="N104" i="34"/>
  <c r="N93" i="34"/>
  <c r="N78" i="34"/>
  <c r="N69" i="34"/>
  <c r="N148" i="34"/>
  <c r="N129" i="34"/>
  <c r="N87" i="34"/>
  <c r="N74" i="34"/>
  <c r="N141" i="34"/>
  <c r="N147" i="34"/>
  <c r="N116" i="34"/>
  <c r="N152" i="34"/>
  <c r="N107" i="34"/>
  <c r="N112" i="34"/>
  <c r="N79" i="34"/>
  <c r="N72" i="34"/>
  <c r="N97" i="34"/>
  <c r="N92" i="34"/>
  <c r="N81" i="34"/>
  <c r="N65" i="34"/>
  <c r="N80" i="34"/>
  <c r="N67" i="34"/>
  <c r="N126" i="34"/>
  <c r="N133" i="34"/>
  <c r="N125" i="34"/>
  <c r="N113" i="34"/>
  <c r="N95" i="34"/>
  <c r="N89" i="34"/>
  <c r="N76" i="34"/>
  <c r="N103" i="34"/>
  <c r="N71" i="34"/>
  <c r="N106" i="34"/>
  <c r="N75" i="34"/>
  <c r="N124" i="34"/>
  <c r="N64" i="34"/>
  <c r="N105" i="34"/>
  <c r="N120" i="34"/>
  <c r="N100" i="34"/>
  <c r="N77" i="34"/>
  <c r="N109" i="34"/>
  <c r="N73" i="34"/>
  <c r="N88" i="34"/>
  <c r="C23" i="34"/>
  <c r="C24" i="34"/>
  <c r="C25" i="34"/>
  <c r="C26" i="34"/>
  <c r="J74" i="34" l="1"/>
  <c r="J83" i="34"/>
  <c r="J87" i="34"/>
  <c r="J95" i="34"/>
  <c r="J99" i="34"/>
  <c r="J67" i="34"/>
  <c r="J78" i="34"/>
  <c r="J111" i="34"/>
  <c r="J66" i="34"/>
  <c r="J90" i="34"/>
  <c r="J106" i="34"/>
  <c r="J119" i="34"/>
  <c r="J70" i="34"/>
  <c r="J103" i="34"/>
  <c r="J115" i="34"/>
  <c r="J130" i="34"/>
  <c r="J142" i="34"/>
  <c r="J149" i="34"/>
  <c r="J123" i="34"/>
  <c r="J127" i="34"/>
  <c r="J133" i="34"/>
  <c r="J145" i="34"/>
  <c r="J153" i="34"/>
  <c r="J143" i="34"/>
  <c r="J151" i="34"/>
  <c r="J135" i="34"/>
  <c r="J121" i="34"/>
  <c r="J140" i="34"/>
  <c r="J139" i="34"/>
  <c r="J147" i="34"/>
  <c r="J125" i="34"/>
  <c r="J146" i="34"/>
  <c r="J148" i="34"/>
  <c r="J154" i="34"/>
  <c r="J138" i="34"/>
  <c r="J132" i="34"/>
  <c r="J124" i="34"/>
  <c r="J113" i="34"/>
  <c r="J94" i="34"/>
  <c r="J77" i="34"/>
  <c r="J104" i="34"/>
  <c r="J112" i="34"/>
  <c r="J141" i="34"/>
  <c r="J152" i="34"/>
  <c r="J137" i="34"/>
  <c r="J129" i="34"/>
  <c r="J122" i="34"/>
  <c r="J105" i="34"/>
  <c r="J97" i="34"/>
  <c r="J92" i="34"/>
  <c r="J81" i="34"/>
  <c r="J136" i="34"/>
  <c r="J128" i="34"/>
  <c r="J120" i="34"/>
  <c r="J101" i="34"/>
  <c r="J85" i="34"/>
  <c r="J65" i="34"/>
  <c r="J117" i="34"/>
  <c r="J110" i="34"/>
  <c r="J73" i="34"/>
  <c r="J93" i="34"/>
  <c r="J82" i="34"/>
  <c r="J116" i="34"/>
  <c r="J102" i="34"/>
  <c r="J91" i="34"/>
  <c r="J72" i="34"/>
  <c r="J131" i="34"/>
  <c r="J144" i="34"/>
  <c r="J150" i="34"/>
  <c r="J134" i="34"/>
  <c r="J126" i="34"/>
  <c r="J118" i="34"/>
  <c r="J108" i="34"/>
  <c r="J71" i="34"/>
  <c r="J96" i="34"/>
  <c r="J88" i="34"/>
  <c r="J98" i="34"/>
  <c r="J86" i="34"/>
  <c r="J80" i="34"/>
  <c r="J69" i="34"/>
  <c r="J114" i="34"/>
  <c r="J107" i="34"/>
  <c r="J89" i="34"/>
  <c r="J79" i="34"/>
  <c r="J75" i="34"/>
  <c r="J109" i="34"/>
  <c r="J100" i="34"/>
  <c r="J76" i="34"/>
  <c r="J68" i="34"/>
  <c r="J84" i="34"/>
  <c r="K70" i="34"/>
  <c r="K82" i="34"/>
  <c r="K86" i="34"/>
  <c r="K98" i="34"/>
  <c r="K78" i="34"/>
  <c r="K65" i="34"/>
  <c r="K97" i="34"/>
  <c r="K105" i="34"/>
  <c r="K118" i="34"/>
  <c r="K145" i="34"/>
  <c r="K149" i="34"/>
  <c r="K121" i="34"/>
  <c r="K125" i="34"/>
  <c r="K151" i="34"/>
  <c r="K129" i="34"/>
  <c r="K135" i="34"/>
  <c r="K116" i="34"/>
  <c r="K89" i="34"/>
  <c r="K150" i="34"/>
  <c r="K126" i="34"/>
  <c r="K137" i="34"/>
  <c r="K152" i="34"/>
  <c r="K147" i="34"/>
  <c r="K131" i="34"/>
  <c r="K119" i="34"/>
  <c r="K110" i="34"/>
  <c r="K140" i="34"/>
  <c r="K77" i="34"/>
  <c r="K154" i="34"/>
  <c r="K144" i="34"/>
  <c r="K138" i="34"/>
  <c r="K123" i="34"/>
  <c r="K142" i="34"/>
  <c r="K136" i="34"/>
  <c r="K132" i="34"/>
  <c r="K113" i="34"/>
  <c r="K130" i="34"/>
  <c r="K124" i="34"/>
  <c r="K112" i="34"/>
  <c r="K148" i="34"/>
  <c r="K117" i="34"/>
  <c r="K106" i="34"/>
  <c r="K94" i="34"/>
  <c r="K88" i="34"/>
  <c r="K75" i="34"/>
  <c r="K69" i="34"/>
  <c r="K79" i="34"/>
  <c r="K74" i="34"/>
  <c r="K68" i="34"/>
  <c r="K85" i="34"/>
  <c r="K73" i="34"/>
  <c r="K122" i="34"/>
  <c r="K153" i="34"/>
  <c r="K146" i="34"/>
  <c r="K139" i="34"/>
  <c r="K114" i="34"/>
  <c r="K66" i="34"/>
  <c r="K120" i="34"/>
  <c r="K111" i="34"/>
  <c r="K133" i="34"/>
  <c r="K134" i="34"/>
  <c r="K128" i="34"/>
  <c r="K143" i="34"/>
  <c r="K96" i="34"/>
  <c r="K90" i="34"/>
  <c r="K104" i="34"/>
  <c r="K107" i="34"/>
  <c r="K99" i="34"/>
  <c r="K87" i="34"/>
  <c r="K76" i="34"/>
  <c r="K72" i="34"/>
  <c r="K127" i="34"/>
  <c r="K108" i="34"/>
  <c r="K141" i="34"/>
  <c r="K102" i="34"/>
  <c r="K100" i="34"/>
  <c r="K84" i="34"/>
  <c r="K115" i="34"/>
  <c r="K109" i="34"/>
  <c r="K80" i="34"/>
  <c r="K91" i="34"/>
  <c r="K101" i="34"/>
  <c r="K71" i="34"/>
  <c r="K83" i="34"/>
  <c r="K81" i="34"/>
  <c r="K67" i="34"/>
  <c r="K93" i="34"/>
  <c r="K95" i="34"/>
  <c r="K103" i="34"/>
  <c r="K92" i="34"/>
  <c r="C29" i="27"/>
  <c r="O86" i="21" l="1"/>
  <c r="O90" i="21"/>
  <c r="O94" i="21"/>
  <c r="O98" i="21"/>
  <c r="O88" i="21"/>
  <c r="O93" i="21"/>
  <c r="O99" i="21"/>
  <c r="O85" i="21"/>
  <c r="O92" i="21"/>
  <c r="O100" i="21"/>
  <c r="O89" i="21"/>
  <c r="O96" i="21"/>
  <c r="O91" i="21"/>
  <c r="O95" i="21"/>
  <c r="O87" i="21"/>
  <c r="O97" i="21"/>
  <c r="P88" i="21" l="1"/>
  <c r="P92" i="21"/>
  <c r="P96" i="21"/>
  <c r="P100" i="21"/>
  <c r="P86" i="21"/>
  <c r="P91" i="21"/>
  <c r="P97" i="21"/>
  <c r="P89" i="21"/>
  <c r="P95" i="21"/>
  <c r="P85" i="21"/>
  <c r="P93" i="21"/>
  <c r="P99" i="21"/>
  <c r="P94" i="21"/>
  <c r="P98" i="21"/>
  <c r="P90" i="21"/>
  <c r="P87" i="21"/>
  <c r="K64" i="34" l="1"/>
  <c r="J12" i="45"/>
  <c r="K12" i="45"/>
  <c r="L12" i="45"/>
  <c r="M12" i="45"/>
  <c r="N12" i="45"/>
  <c r="O12" i="45"/>
  <c r="P12" i="45"/>
  <c r="Q12" i="45"/>
  <c r="R12" i="45"/>
  <c r="S12" i="45"/>
  <c r="T12" i="45"/>
  <c r="U12" i="45"/>
  <c r="C39" i="34" l="1"/>
  <c r="C36" i="34"/>
  <c r="C22" i="34"/>
  <c r="L146" i="34" l="1"/>
  <c r="P146" i="34" s="1"/>
  <c r="I98" i="29" s="1"/>
  <c r="L147" i="34"/>
  <c r="P147" i="34" s="1"/>
  <c r="I99" i="29" s="1"/>
  <c r="L137" i="34"/>
  <c r="P137" i="34" s="1"/>
  <c r="I89" i="29" s="1"/>
  <c r="L127" i="34"/>
  <c r="L119" i="34"/>
  <c r="L111" i="34"/>
  <c r="P111" i="34" s="1"/>
  <c r="I63" i="29" s="1"/>
  <c r="L103" i="34"/>
  <c r="P103" i="34" s="1"/>
  <c r="I55" i="29" s="1"/>
  <c r="L95" i="34"/>
  <c r="L87" i="34"/>
  <c r="L79" i="34"/>
  <c r="P79" i="34" s="1"/>
  <c r="I31" i="29" s="1"/>
  <c r="L71" i="34"/>
  <c r="P71" i="34" s="1"/>
  <c r="I23" i="29" s="1"/>
  <c r="L143" i="34"/>
  <c r="P143" i="34" s="1"/>
  <c r="I95" i="29" s="1"/>
  <c r="L140" i="34"/>
  <c r="P140" i="34" s="1"/>
  <c r="I92" i="29" s="1"/>
  <c r="L132" i="34"/>
  <c r="P132" i="34" s="1"/>
  <c r="I84" i="29" s="1"/>
  <c r="L122" i="34"/>
  <c r="L114" i="34"/>
  <c r="L106" i="34"/>
  <c r="P106" i="34" s="1"/>
  <c r="I58" i="29" s="1"/>
  <c r="L98" i="34"/>
  <c r="P98" i="34" s="1"/>
  <c r="I50" i="29" s="1"/>
  <c r="L90" i="34"/>
  <c r="L82" i="34"/>
  <c r="L74" i="34"/>
  <c r="P74" i="34" s="1"/>
  <c r="I26" i="29" s="1"/>
  <c r="L66" i="34"/>
  <c r="P66" i="34" s="1"/>
  <c r="L142" i="34"/>
  <c r="P142" i="34" s="1"/>
  <c r="I94" i="29" s="1"/>
  <c r="L145" i="34"/>
  <c r="L135" i="34"/>
  <c r="P135" i="34" s="1"/>
  <c r="I87" i="29" s="1"/>
  <c r="L125" i="34"/>
  <c r="P125" i="34" s="1"/>
  <c r="I77" i="29" s="1"/>
  <c r="L117" i="34"/>
  <c r="L109" i="34"/>
  <c r="P109" i="34" s="1"/>
  <c r="I61" i="29" s="1"/>
  <c r="L101" i="34"/>
  <c r="P101" i="34" s="1"/>
  <c r="I53" i="29" s="1"/>
  <c r="L93" i="34"/>
  <c r="P93" i="34" s="1"/>
  <c r="I45" i="29" s="1"/>
  <c r="L85" i="34"/>
  <c r="L77" i="34"/>
  <c r="L69" i="34"/>
  <c r="P69" i="34" s="1"/>
  <c r="L131" i="34"/>
  <c r="P131" i="34" s="1"/>
  <c r="I83" i="29" s="1"/>
  <c r="L152" i="34"/>
  <c r="L138" i="34"/>
  <c r="P138" i="34" s="1"/>
  <c r="I90" i="29" s="1"/>
  <c r="L130" i="34"/>
  <c r="P130" i="34" s="1"/>
  <c r="I82" i="29" s="1"/>
  <c r="L120" i="34"/>
  <c r="P120" i="34" s="1"/>
  <c r="I72" i="29" s="1"/>
  <c r="L112" i="34"/>
  <c r="L104" i="34"/>
  <c r="P104" i="34" s="1"/>
  <c r="I56" i="29" s="1"/>
  <c r="L96" i="34"/>
  <c r="P96" i="34" s="1"/>
  <c r="I48" i="29" s="1"/>
  <c r="L88" i="34"/>
  <c r="P88" i="34" s="1"/>
  <c r="I40" i="29" s="1"/>
  <c r="L80" i="34"/>
  <c r="L72" i="34"/>
  <c r="L64" i="34"/>
  <c r="L154" i="34"/>
  <c r="L128" i="34"/>
  <c r="P128" i="34" s="1"/>
  <c r="I80" i="29" s="1"/>
  <c r="L141" i="34"/>
  <c r="L133" i="34"/>
  <c r="P133" i="34" s="1"/>
  <c r="I85" i="29" s="1"/>
  <c r="L123" i="34"/>
  <c r="P123" i="34" s="1"/>
  <c r="I75" i="29" s="1"/>
  <c r="L115" i="34"/>
  <c r="P115" i="34" s="1"/>
  <c r="I67" i="29" s="1"/>
  <c r="L107" i="34"/>
  <c r="L99" i="34"/>
  <c r="P99" i="34" s="1"/>
  <c r="I51" i="29" s="1"/>
  <c r="L91" i="34"/>
  <c r="P91" i="34" s="1"/>
  <c r="I43" i="29" s="1"/>
  <c r="L83" i="34"/>
  <c r="P83" i="34" s="1"/>
  <c r="I35" i="29" s="1"/>
  <c r="L75" i="34"/>
  <c r="L67" i="34"/>
  <c r="L153" i="34"/>
  <c r="L148" i="34"/>
  <c r="P148" i="34" s="1"/>
  <c r="I100" i="29" s="1"/>
  <c r="L136" i="34"/>
  <c r="L126" i="34"/>
  <c r="P126" i="34" s="1"/>
  <c r="I78" i="29" s="1"/>
  <c r="L118" i="34"/>
  <c r="P118" i="34" s="1"/>
  <c r="I70" i="29" s="1"/>
  <c r="L110" i="34"/>
  <c r="P110" i="34" s="1"/>
  <c r="I62" i="29" s="1"/>
  <c r="L102" i="34"/>
  <c r="L94" i="34"/>
  <c r="P94" i="34" s="1"/>
  <c r="I46" i="29" s="1"/>
  <c r="L86" i="34"/>
  <c r="P86" i="34" s="1"/>
  <c r="I38" i="29" s="1"/>
  <c r="L78" i="34"/>
  <c r="P78" i="34" s="1"/>
  <c r="I30" i="29" s="1"/>
  <c r="L70" i="34"/>
  <c r="L150" i="34"/>
  <c r="P150" i="34" s="1"/>
  <c r="I102" i="29" s="1"/>
  <c r="L151" i="34"/>
  <c r="P151" i="34" s="1"/>
  <c r="I103" i="29" s="1"/>
  <c r="L139" i="34"/>
  <c r="P139" i="34" s="1"/>
  <c r="I91" i="29" s="1"/>
  <c r="L129" i="34"/>
  <c r="P129" i="34" s="1"/>
  <c r="I81" i="29" s="1"/>
  <c r="L121" i="34"/>
  <c r="L113" i="34"/>
  <c r="P113" i="34" s="1"/>
  <c r="I65" i="29" s="1"/>
  <c r="L105" i="34"/>
  <c r="P105" i="34" s="1"/>
  <c r="I57" i="29" s="1"/>
  <c r="L97" i="34"/>
  <c r="P97" i="34" s="1"/>
  <c r="I49" i="29" s="1"/>
  <c r="L89" i="34"/>
  <c r="L81" i="34"/>
  <c r="P81" i="34" s="1"/>
  <c r="I33" i="29" s="1"/>
  <c r="L73" i="34"/>
  <c r="P73" i="34" s="1"/>
  <c r="I25" i="29" s="1"/>
  <c r="L65" i="34"/>
  <c r="P65" i="34" s="1"/>
  <c r="L149" i="34"/>
  <c r="P149" i="34" s="1"/>
  <c r="I101" i="29" s="1"/>
  <c r="L144" i="34"/>
  <c r="P144" i="34" s="1"/>
  <c r="I96" i="29" s="1"/>
  <c r="L134" i="34"/>
  <c r="P134" i="34" s="1"/>
  <c r="I86" i="29" s="1"/>
  <c r="L124" i="34"/>
  <c r="P124" i="34" s="1"/>
  <c r="I76" i="29" s="1"/>
  <c r="L116" i="34"/>
  <c r="L108" i="34"/>
  <c r="P108" i="34" s="1"/>
  <c r="I60" i="29" s="1"/>
  <c r="L100" i="34"/>
  <c r="P100" i="34" s="1"/>
  <c r="I52" i="29" s="1"/>
  <c r="L92" i="34"/>
  <c r="P92" i="34" s="1"/>
  <c r="I44" i="29" s="1"/>
  <c r="L84" i="34"/>
  <c r="L76" i="34"/>
  <c r="P76" i="34" s="1"/>
  <c r="I28" i="29" s="1"/>
  <c r="L68" i="34"/>
  <c r="P68" i="34" s="1"/>
  <c r="J64" i="34"/>
  <c r="P152" i="34"/>
  <c r="I104" i="29" s="1"/>
  <c r="P141" i="34"/>
  <c r="I93" i="29" s="1"/>
  <c r="P107" i="34"/>
  <c r="I59" i="29" s="1"/>
  <c r="P95" i="34"/>
  <c r="I47" i="29" s="1"/>
  <c r="P122" i="34"/>
  <c r="I74" i="29" s="1"/>
  <c r="P102" i="34"/>
  <c r="I54" i="29" s="1"/>
  <c r="P82" i="34"/>
  <c r="I34" i="29" s="1"/>
  <c r="P121" i="34"/>
  <c r="I73" i="29" s="1"/>
  <c r="P85" i="34"/>
  <c r="I37" i="29" s="1"/>
  <c r="P87" i="34"/>
  <c r="I39" i="29" s="1"/>
  <c r="P114" i="34"/>
  <c r="I66" i="29" s="1"/>
  <c r="P84" i="34"/>
  <c r="I36" i="29" s="1"/>
  <c r="P72" i="34"/>
  <c r="I24" i="29" s="1"/>
  <c r="P127" i="34"/>
  <c r="I79" i="29" s="1"/>
  <c r="P89" i="34"/>
  <c r="I41" i="29" s="1"/>
  <c r="P116" i="34"/>
  <c r="I68" i="29" s="1"/>
  <c r="P80" i="34"/>
  <c r="I32" i="29" s="1"/>
  <c r="P153" i="34"/>
  <c r="I105" i="29" s="1"/>
  <c r="P119" i="34"/>
  <c r="I71" i="29" s="1"/>
  <c r="P112" i="34"/>
  <c r="I64" i="29" s="1"/>
  <c r="P90" i="34"/>
  <c r="I42" i="29" s="1"/>
  <c r="P70" i="34"/>
  <c r="I22" i="29" s="1"/>
  <c r="P75" i="34"/>
  <c r="I27" i="29" s="1"/>
  <c r="P67" i="34"/>
  <c r="P154" i="34"/>
  <c r="I106" i="29" s="1"/>
  <c r="P136" i="34"/>
  <c r="I88" i="29" s="1"/>
  <c r="P117" i="34"/>
  <c r="I69" i="29" s="1"/>
  <c r="P77" i="34"/>
  <c r="I29" i="29" s="1"/>
  <c r="P145" i="34"/>
  <c r="I97" i="29" s="1"/>
  <c r="P64" i="34" l="1"/>
  <c r="I16" i="29" s="1"/>
  <c r="I17" i="29"/>
  <c r="K17" i="29" s="1"/>
  <c r="I20" i="29"/>
  <c r="I21" i="29"/>
  <c r="I18" i="29"/>
  <c r="I19" i="29"/>
  <c r="S19" i="29" s="1"/>
  <c r="R32" i="29"/>
  <c r="U24" i="29"/>
  <c r="Q26" i="29"/>
  <c r="N40" i="29"/>
  <c r="Y40" i="29"/>
  <c r="T40" i="29"/>
  <c r="L40" i="29"/>
  <c r="K40" i="29"/>
  <c r="V40" i="29"/>
  <c r="R40" i="29"/>
  <c r="S40" i="29"/>
  <c r="M40" i="29"/>
  <c r="O40" i="29"/>
  <c r="U40" i="29"/>
  <c r="Z40" i="29"/>
  <c r="W40" i="29"/>
  <c r="Q40" i="29"/>
  <c r="X40" i="29"/>
  <c r="P40" i="29"/>
  <c r="J106" i="57"/>
  <c r="X103" i="29"/>
  <c r="N103" i="29"/>
  <c r="W103" i="29"/>
  <c r="L103" i="29"/>
  <c r="S103" i="29"/>
  <c r="M103" i="29"/>
  <c r="Z103" i="29"/>
  <c r="Q103" i="29"/>
  <c r="O103" i="29"/>
  <c r="P103" i="29"/>
  <c r="U103" i="29"/>
  <c r="R103" i="29"/>
  <c r="K103" i="29"/>
  <c r="Y103" i="29"/>
  <c r="V103" i="29"/>
  <c r="T103"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T102" i="29"/>
  <c r="Y102" i="29"/>
  <c r="R102" i="29"/>
  <c r="S102" i="29"/>
  <c r="X102" i="29"/>
  <c r="O102" i="29"/>
  <c r="L102" i="29"/>
  <c r="Z102" i="29"/>
  <c r="M102" i="29"/>
  <c r="P102" i="29"/>
  <c r="W102" i="29"/>
  <c r="J105" i="57"/>
  <c r="Q102" i="29"/>
  <c r="K102" i="29"/>
  <c r="V102" i="29"/>
  <c r="N102" i="29"/>
  <c r="U102" i="29"/>
  <c r="J104" i="57"/>
  <c r="N101" i="29"/>
  <c r="K101" i="29"/>
  <c r="P101" i="29"/>
  <c r="Z101" i="29"/>
  <c r="X101" i="29"/>
  <c r="T101" i="29"/>
  <c r="Y101" i="29"/>
  <c r="V101" i="29"/>
  <c r="L101" i="29"/>
  <c r="O101" i="29"/>
  <c r="U101" i="29"/>
  <c r="W101" i="29"/>
  <c r="R101" i="29"/>
  <c r="Q101" i="29"/>
  <c r="S101" i="29"/>
  <c r="M101"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S65" i="29"/>
  <c r="W65" i="29"/>
  <c r="U65" i="29"/>
  <c r="Y65" i="29"/>
  <c r="T65" i="29"/>
  <c r="M65" i="29"/>
  <c r="O65" i="29"/>
  <c r="X65" i="29"/>
  <c r="K65" i="29"/>
  <c r="N65" i="29"/>
  <c r="L65" i="29"/>
  <c r="Q65" i="29"/>
  <c r="R65" i="29"/>
  <c r="P65" i="29"/>
  <c r="Z65" i="29"/>
  <c r="V65" i="29"/>
  <c r="T18" i="29"/>
  <c r="R58" i="29"/>
  <c r="Y58" i="29"/>
  <c r="W58" i="29"/>
  <c r="O58" i="29"/>
  <c r="X58" i="29"/>
  <c r="T58" i="29"/>
  <c r="N58" i="29"/>
  <c r="Q58" i="29"/>
  <c r="V58" i="29"/>
  <c r="M58" i="29"/>
  <c r="L58" i="29"/>
  <c r="Z58" i="29"/>
  <c r="S58" i="29"/>
  <c r="P58" i="29"/>
  <c r="K58" i="29"/>
  <c r="U58" i="29"/>
  <c r="J99" i="57"/>
  <c r="Q96" i="29"/>
  <c r="V96" i="29"/>
  <c r="N96" i="29"/>
  <c r="M96" i="29"/>
  <c r="R96" i="29"/>
  <c r="W96" i="29"/>
  <c r="T96" i="29"/>
  <c r="P96" i="29"/>
  <c r="L96" i="29"/>
  <c r="U96" i="29"/>
  <c r="Z96" i="29"/>
  <c r="Y96" i="29"/>
  <c r="X96" i="29"/>
  <c r="S96" i="29"/>
  <c r="K96" i="29"/>
  <c r="O96" i="29"/>
  <c r="P77" i="29"/>
  <c r="L77" i="29"/>
  <c r="U77" i="29"/>
  <c r="Q77" i="29"/>
  <c r="T77" i="29"/>
  <c r="R77" i="29"/>
  <c r="V77" i="29"/>
  <c r="Z77" i="29"/>
  <c r="X77" i="29"/>
  <c r="K77" i="29"/>
  <c r="Y77" i="29"/>
  <c r="N77" i="29"/>
  <c r="W77" i="29"/>
  <c r="S77" i="29"/>
  <c r="M77" i="29"/>
  <c r="O77" i="29"/>
  <c r="V106" i="29"/>
  <c r="M106" i="29"/>
  <c r="S106" i="29"/>
  <c r="Y106" i="29"/>
  <c r="Q106" i="29"/>
  <c r="O106" i="29"/>
  <c r="R106" i="29"/>
  <c r="T106" i="29"/>
  <c r="W106" i="29"/>
  <c r="J109" i="57"/>
  <c r="Z106" i="29"/>
  <c r="L106" i="29"/>
  <c r="P106" i="29"/>
  <c r="X106" i="29"/>
  <c r="N106" i="29"/>
  <c r="K106" i="29"/>
  <c r="U106"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S53" i="29"/>
  <c r="Y53" i="29"/>
  <c r="Z53" i="29"/>
  <c r="O53" i="29"/>
  <c r="N53" i="29"/>
  <c r="P53" i="29"/>
  <c r="Q53" i="29"/>
  <c r="L53" i="29"/>
  <c r="M53" i="29"/>
  <c r="X53" i="29"/>
  <c r="R53" i="29"/>
  <c r="U53" i="29"/>
  <c r="W53" i="29"/>
  <c r="T53" i="29"/>
  <c r="K53" i="29"/>
  <c r="V53"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U19" i="29"/>
  <c r="N19" i="29"/>
  <c r="P19" i="29"/>
  <c r="K19" i="29"/>
  <c r="M19"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L100" i="29"/>
  <c r="U100" i="29"/>
  <c r="K100" i="29"/>
  <c r="R100" i="29"/>
  <c r="V100" i="29"/>
  <c r="J103" i="57"/>
  <c r="N100" i="29"/>
  <c r="Q100" i="29"/>
  <c r="X100" i="29"/>
  <c r="P100" i="29"/>
  <c r="S100" i="29"/>
  <c r="T100" i="29"/>
  <c r="Z100" i="29"/>
  <c r="Y100" i="29"/>
  <c r="W100" i="29"/>
  <c r="O100" i="29"/>
  <c r="M100" i="29"/>
  <c r="O59" i="29"/>
  <c r="P59" i="29"/>
  <c r="K59" i="29"/>
  <c r="V59" i="29"/>
  <c r="R59" i="29"/>
  <c r="N59" i="29"/>
  <c r="T59" i="29"/>
  <c r="W59" i="29"/>
  <c r="X59" i="29"/>
  <c r="Q59" i="29"/>
  <c r="S59" i="29"/>
  <c r="U59" i="29"/>
  <c r="M59" i="29"/>
  <c r="Z59" i="29"/>
  <c r="L59" i="29"/>
  <c r="Y5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Q104" i="29"/>
  <c r="O104" i="29"/>
  <c r="Y104" i="29"/>
  <c r="Z104" i="29"/>
  <c r="S104" i="29"/>
  <c r="K104" i="29"/>
  <c r="U104" i="29"/>
  <c r="N104" i="29"/>
  <c r="X104" i="29"/>
  <c r="J107" i="57"/>
  <c r="P104" i="29"/>
  <c r="V104" i="29"/>
  <c r="M104" i="29"/>
  <c r="W104" i="29"/>
  <c r="T104" i="29"/>
  <c r="L104" i="29"/>
  <c r="R104"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L98" i="29"/>
  <c r="T98" i="29"/>
  <c r="W98" i="29"/>
  <c r="P98" i="29"/>
  <c r="Q98" i="29"/>
  <c r="X98" i="29"/>
  <c r="V98" i="29"/>
  <c r="K98" i="29"/>
  <c r="M98" i="29"/>
  <c r="S98" i="29"/>
  <c r="U98" i="29"/>
  <c r="R98" i="29"/>
  <c r="N98" i="29"/>
  <c r="O98" i="29"/>
  <c r="J101" i="57"/>
  <c r="Y98" i="29"/>
  <c r="Z98"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K41" i="29"/>
  <c r="X41" i="29"/>
  <c r="W41" i="29"/>
  <c r="Z41" i="29"/>
  <c r="N41" i="29"/>
  <c r="Q41" i="29"/>
  <c r="S41" i="29"/>
  <c r="O41" i="29"/>
  <c r="V41" i="29"/>
  <c r="M41" i="29"/>
  <c r="P41" i="29"/>
  <c r="R41" i="29"/>
  <c r="L41" i="29"/>
  <c r="T41" i="29"/>
  <c r="U41" i="29"/>
  <c r="Y41"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Q92" i="29"/>
  <c r="S92" i="29"/>
  <c r="U92" i="29"/>
  <c r="Y92" i="29"/>
  <c r="V92" i="29"/>
  <c r="L92" i="29"/>
  <c r="Z92" i="29"/>
  <c r="M92" i="29"/>
  <c r="R92" i="29"/>
  <c r="J95" i="57"/>
  <c r="X92" i="29"/>
  <c r="N92" i="29"/>
  <c r="O92" i="29"/>
  <c r="T92" i="29"/>
  <c r="W92" i="29"/>
  <c r="K92" i="29"/>
  <c r="P92"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O97" i="29"/>
  <c r="K97" i="29"/>
  <c r="Q97" i="29"/>
  <c r="P97" i="29"/>
  <c r="Y97" i="29"/>
  <c r="S97" i="29"/>
  <c r="J100" i="57"/>
  <c r="V97" i="29"/>
  <c r="X97" i="29"/>
  <c r="T97" i="29"/>
  <c r="L97" i="29"/>
  <c r="W97" i="29"/>
  <c r="Z97" i="29"/>
  <c r="U97" i="29"/>
  <c r="R97" i="29"/>
  <c r="M97" i="29"/>
  <c r="N97" i="29"/>
  <c r="L89" i="29"/>
  <c r="N89" i="29"/>
  <c r="R89" i="29"/>
  <c r="Z89" i="29"/>
  <c r="J92" i="57"/>
  <c r="Q89" i="29"/>
  <c r="K89" i="29"/>
  <c r="P89" i="29"/>
  <c r="O89" i="29"/>
  <c r="X89" i="29"/>
  <c r="V89" i="29"/>
  <c r="U89" i="29"/>
  <c r="Y89" i="29"/>
  <c r="T89" i="29"/>
  <c r="M89" i="29"/>
  <c r="S89" i="29"/>
  <c r="W89" i="29"/>
  <c r="S17" i="29"/>
  <c r="K63" i="29"/>
  <c r="W63" i="29"/>
  <c r="X63" i="29"/>
  <c r="Y63" i="29"/>
  <c r="V63" i="29"/>
  <c r="M63" i="29"/>
  <c r="T63" i="29"/>
  <c r="N63" i="29"/>
  <c r="O63" i="29"/>
  <c r="P63" i="29"/>
  <c r="L63" i="29"/>
  <c r="U63" i="29"/>
  <c r="Q63" i="29"/>
  <c r="S63" i="29"/>
  <c r="Z63" i="29"/>
  <c r="R63" i="29"/>
  <c r="R99" i="29"/>
  <c r="P99" i="29"/>
  <c r="S99" i="29"/>
  <c r="O99" i="29"/>
  <c r="U99" i="29"/>
  <c r="Y99" i="29"/>
  <c r="L99" i="29"/>
  <c r="K99" i="29"/>
  <c r="V99" i="29"/>
  <c r="X99" i="29"/>
  <c r="T99" i="29"/>
  <c r="J102" i="57"/>
  <c r="W99" i="29"/>
  <c r="M99" i="29"/>
  <c r="Q99" i="29"/>
  <c r="N99" i="29"/>
  <c r="Z99"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W55" i="29"/>
  <c r="Q55" i="29"/>
  <c r="R55" i="29"/>
  <c r="S55" i="29"/>
  <c r="U55" i="29"/>
  <c r="Z55" i="29"/>
  <c r="Y55" i="29"/>
  <c r="P55" i="29"/>
  <c r="O55" i="29"/>
  <c r="T55" i="29"/>
  <c r="N55" i="29"/>
  <c r="V55" i="29"/>
  <c r="K55" i="29"/>
  <c r="X55" i="29"/>
  <c r="M55" i="29"/>
  <c r="L55" i="29"/>
  <c r="P105" i="29"/>
  <c r="S105" i="29"/>
  <c r="X105" i="29"/>
  <c r="U105" i="29"/>
  <c r="W105" i="29"/>
  <c r="K105" i="29"/>
  <c r="O105" i="29"/>
  <c r="L105" i="29"/>
  <c r="Z105" i="29"/>
  <c r="T105" i="29"/>
  <c r="J108" i="57"/>
  <c r="N105" i="29"/>
  <c r="Y105" i="29"/>
  <c r="Q105" i="29"/>
  <c r="R105" i="29"/>
  <c r="M105" i="29"/>
  <c r="V105" i="29"/>
  <c r="P32" i="29"/>
  <c r="U32" i="29"/>
  <c r="X32" i="29"/>
  <c r="N32" i="29"/>
  <c r="Q32" i="29"/>
  <c r="R61" i="29"/>
  <c r="O61" i="29"/>
  <c r="N61" i="29"/>
  <c r="V61" i="29"/>
  <c r="T61" i="29"/>
  <c r="S61" i="29"/>
  <c r="U61" i="29"/>
  <c r="K61" i="29"/>
  <c r="Y61" i="29"/>
  <c r="Q61" i="29"/>
  <c r="L61" i="29"/>
  <c r="W61" i="29"/>
  <c r="M61" i="29"/>
  <c r="Z61" i="29"/>
  <c r="X61" i="29"/>
  <c r="P61" i="29"/>
  <c r="O16" i="29"/>
  <c r="M16" i="29"/>
  <c r="R16" i="29"/>
  <c r="W16" i="29"/>
  <c r="L16" i="29"/>
  <c r="T16" i="29"/>
  <c r="U16" i="29"/>
  <c r="Q16" i="29"/>
  <c r="V16" i="29"/>
  <c r="P16" i="29"/>
  <c r="S16" i="29"/>
  <c r="Y16" i="29"/>
  <c r="X16" i="29"/>
  <c r="Z16" i="29"/>
  <c r="K16" i="29"/>
  <c r="N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S45" i="29"/>
  <c r="Z45" i="29"/>
  <c r="M45" i="29"/>
  <c r="V45" i="29"/>
  <c r="R45" i="29"/>
  <c r="L45" i="29"/>
  <c r="Q45" i="29"/>
  <c r="U45" i="29"/>
  <c r="O45" i="29"/>
  <c r="T45" i="29"/>
  <c r="X45" i="29"/>
  <c r="N45" i="29"/>
  <c r="Y45" i="29"/>
  <c r="P45" i="29"/>
  <c r="K45" i="29"/>
  <c r="W45"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R102" i="57" l="1"/>
  <c r="U102" i="57"/>
  <c r="Y102" i="57"/>
  <c r="V102" i="57"/>
  <c r="Z102" i="57"/>
  <c r="T102" i="57"/>
  <c r="X102" i="57"/>
  <c r="AB102" i="57"/>
  <c r="S102" i="57"/>
  <c r="AA102" i="57"/>
  <c r="W102" i="57"/>
  <c r="R87" i="57"/>
  <c r="V87" i="57"/>
  <c r="Z87" i="57"/>
  <c r="S87" i="57"/>
  <c r="W87" i="57"/>
  <c r="AA87" i="57"/>
  <c r="U87" i="57"/>
  <c r="Y87" i="57"/>
  <c r="AB87" i="57"/>
  <c r="X87" i="57"/>
  <c r="T87" i="57"/>
  <c r="R84" i="57"/>
  <c r="T84" i="57"/>
  <c r="X84" i="57"/>
  <c r="AB84" i="57"/>
  <c r="U84" i="57"/>
  <c r="Y84" i="57"/>
  <c r="S84" i="57"/>
  <c r="W84" i="57"/>
  <c r="AA84" i="57"/>
  <c r="Z84" i="57"/>
  <c r="V84" i="57"/>
  <c r="R98" i="57"/>
  <c r="U98" i="57"/>
  <c r="Y98" i="57"/>
  <c r="V98" i="57"/>
  <c r="Z98" i="57"/>
  <c r="T98" i="57"/>
  <c r="X98" i="57"/>
  <c r="AB98" i="57"/>
  <c r="W98" i="57"/>
  <c r="AA98" i="57"/>
  <c r="S98" i="57"/>
  <c r="R86" i="57"/>
  <c r="T86" i="57"/>
  <c r="X86" i="57"/>
  <c r="AB86" i="57"/>
  <c r="U86" i="57"/>
  <c r="Y86" i="57"/>
  <c r="S86" i="57"/>
  <c r="W86" i="57"/>
  <c r="AA86" i="57"/>
  <c r="V86" i="57"/>
  <c r="Z86" i="57"/>
  <c r="R85" i="57"/>
  <c r="V85" i="57"/>
  <c r="Z85" i="57"/>
  <c r="S85" i="57"/>
  <c r="W85" i="57"/>
  <c r="AA85" i="57"/>
  <c r="U85" i="57"/>
  <c r="Y85" i="57"/>
  <c r="T85" i="57"/>
  <c r="AB85" i="57"/>
  <c r="X85" i="57"/>
  <c r="R90" i="57"/>
  <c r="U90" i="57"/>
  <c r="Y90" i="57"/>
  <c r="V90" i="57"/>
  <c r="Z90" i="57"/>
  <c r="T90" i="57"/>
  <c r="X90" i="57"/>
  <c r="AB90" i="57"/>
  <c r="W90" i="57"/>
  <c r="AA90" i="57"/>
  <c r="S90" i="57"/>
  <c r="R109" i="57"/>
  <c r="T109" i="57"/>
  <c r="X109" i="57"/>
  <c r="AB109" i="57"/>
  <c r="U109" i="57"/>
  <c r="Y109" i="57"/>
  <c r="S109" i="57"/>
  <c r="W109" i="57"/>
  <c r="AA109" i="57"/>
  <c r="Z109" i="57"/>
  <c r="V109" i="57"/>
  <c r="R88" i="57"/>
  <c r="T88" i="57"/>
  <c r="X88" i="57"/>
  <c r="AB88" i="57"/>
  <c r="U88" i="57"/>
  <c r="Y88" i="57"/>
  <c r="S88" i="57"/>
  <c r="W88" i="57"/>
  <c r="AA88" i="57"/>
  <c r="V88" i="57"/>
  <c r="Z88" i="57"/>
  <c r="R95" i="57"/>
  <c r="V95" i="57"/>
  <c r="Z95" i="57"/>
  <c r="S95" i="57"/>
  <c r="W95" i="57"/>
  <c r="AA95" i="57"/>
  <c r="U95" i="57"/>
  <c r="Y95" i="57"/>
  <c r="T95" i="57"/>
  <c r="AB95" i="57"/>
  <c r="X95" i="57"/>
  <c r="R94" i="57"/>
  <c r="T94" i="57"/>
  <c r="X94" i="57"/>
  <c r="AB94" i="57"/>
  <c r="U94" i="57"/>
  <c r="Y94" i="57"/>
  <c r="S94" i="57"/>
  <c r="W94" i="57"/>
  <c r="AA94" i="57"/>
  <c r="Z94" i="57"/>
  <c r="V94" i="57"/>
  <c r="R107" i="57"/>
  <c r="U107" i="57"/>
  <c r="Y107" i="57"/>
  <c r="V107" i="57"/>
  <c r="Z107" i="57"/>
  <c r="T107" i="57"/>
  <c r="X107" i="57"/>
  <c r="AB107" i="57"/>
  <c r="S107" i="57"/>
  <c r="W107" i="57"/>
  <c r="AA107" i="57"/>
  <c r="R91" i="57"/>
  <c r="V91" i="57"/>
  <c r="Z91" i="57"/>
  <c r="S91" i="57"/>
  <c r="W91" i="57"/>
  <c r="AA91" i="57"/>
  <c r="U91" i="57"/>
  <c r="Y91" i="57"/>
  <c r="X91" i="57"/>
  <c r="AB91" i="57"/>
  <c r="T91" i="57"/>
  <c r="R105" i="57"/>
  <c r="U105" i="57"/>
  <c r="Y105" i="57"/>
  <c r="V105" i="57"/>
  <c r="Z105" i="57"/>
  <c r="T105" i="57"/>
  <c r="X105" i="57"/>
  <c r="AB105" i="57"/>
  <c r="W105" i="57"/>
  <c r="AA105" i="57"/>
  <c r="S105" i="57"/>
  <c r="R106" i="57"/>
  <c r="S106" i="57"/>
  <c r="W106" i="57"/>
  <c r="AA106" i="57"/>
  <c r="T106" i="57"/>
  <c r="X106" i="57"/>
  <c r="AB106" i="57"/>
  <c r="V106" i="57"/>
  <c r="Z106" i="57"/>
  <c r="Y106" i="57"/>
  <c r="U106" i="57"/>
  <c r="R89" i="57"/>
  <c r="T89" i="57"/>
  <c r="X89" i="57"/>
  <c r="AB89" i="57"/>
  <c r="U89" i="57"/>
  <c r="Y89" i="57"/>
  <c r="S89" i="57"/>
  <c r="W89" i="57"/>
  <c r="AA89" i="57"/>
  <c r="V89" i="57"/>
  <c r="Z89" i="57"/>
  <c r="R97" i="57"/>
  <c r="T97" i="57"/>
  <c r="X97" i="57"/>
  <c r="AB97" i="57"/>
  <c r="U97" i="57"/>
  <c r="Y97" i="57"/>
  <c r="S97" i="57"/>
  <c r="W97" i="57"/>
  <c r="AA97" i="57"/>
  <c r="V97" i="57"/>
  <c r="Z97" i="57"/>
  <c r="R108" i="57"/>
  <c r="S108" i="57"/>
  <c r="W108" i="57"/>
  <c r="AA108" i="57"/>
  <c r="AE108" i="57"/>
  <c r="T108" i="57"/>
  <c r="X108" i="57"/>
  <c r="AB108" i="57"/>
  <c r="AF108" i="57"/>
  <c r="V108" i="57"/>
  <c r="Z108" i="57"/>
  <c r="AD108" i="57"/>
  <c r="Y108" i="57"/>
  <c r="AC108" i="57"/>
  <c r="U108" i="57"/>
  <c r="AG108" i="57"/>
  <c r="R100" i="57"/>
  <c r="U100" i="57"/>
  <c r="Y100" i="57"/>
  <c r="V100" i="57"/>
  <c r="Z100" i="57"/>
  <c r="T100" i="57"/>
  <c r="X100" i="57"/>
  <c r="AB100" i="57"/>
  <c r="S100" i="57"/>
  <c r="W100" i="57"/>
  <c r="AA100" i="57"/>
  <c r="R101" i="57"/>
  <c r="S101" i="57"/>
  <c r="W101" i="57"/>
  <c r="AA101" i="57"/>
  <c r="T101" i="57"/>
  <c r="X101" i="57"/>
  <c r="AB101" i="57"/>
  <c r="V101" i="57"/>
  <c r="Z101" i="57"/>
  <c r="Y101" i="57"/>
  <c r="U101" i="57"/>
  <c r="R99" i="57"/>
  <c r="S99" i="57"/>
  <c r="W99" i="57"/>
  <c r="AA99" i="57"/>
  <c r="T99" i="57"/>
  <c r="X99" i="57"/>
  <c r="AB99" i="57"/>
  <c r="V99" i="57"/>
  <c r="Z99" i="57"/>
  <c r="Y99" i="57"/>
  <c r="U99" i="57"/>
  <c r="R92" i="57"/>
  <c r="T92" i="57"/>
  <c r="X92" i="57"/>
  <c r="AB92" i="57"/>
  <c r="U92" i="57"/>
  <c r="Y92" i="57"/>
  <c r="S92" i="57"/>
  <c r="W92" i="57"/>
  <c r="AA92" i="57"/>
  <c r="Z92" i="57"/>
  <c r="V92" i="57"/>
  <c r="R93" i="57"/>
  <c r="V93" i="57"/>
  <c r="Z93" i="57"/>
  <c r="S93" i="57"/>
  <c r="W93" i="57"/>
  <c r="AA93" i="57"/>
  <c r="U93" i="57"/>
  <c r="Y93" i="57"/>
  <c r="T93" i="57"/>
  <c r="X93" i="57"/>
  <c r="AB93" i="57"/>
  <c r="R103" i="57"/>
  <c r="V103" i="57"/>
  <c r="Z103" i="57"/>
  <c r="S103" i="57"/>
  <c r="W103" i="57"/>
  <c r="AA103" i="57"/>
  <c r="U103" i="57"/>
  <c r="Y103" i="57"/>
  <c r="T103" i="57"/>
  <c r="AB103" i="57"/>
  <c r="X103" i="57"/>
  <c r="R96" i="57"/>
  <c r="S96" i="57"/>
  <c r="W96" i="57"/>
  <c r="AA96" i="57"/>
  <c r="T96" i="57"/>
  <c r="X96" i="57"/>
  <c r="AB96" i="57"/>
  <c r="V96" i="57"/>
  <c r="Z96" i="57"/>
  <c r="U96" i="57"/>
  <c r="Y96" i="57"/>
  <c r="R104" i="57"/>
  <c r="S104" i="57"/>
  <c r="W104" i="57"/>
  <c r="AA104" i="57"/>
  <c r="T104" i="57"/>
  <c r="X104" i="57"/>
  <c r="AB104" i="57"/>
  <c r="V104" i="57"/>
  <c r="Z104" i="57"/>
  <c r="U104" i="57"/>
  <c r="Y104" i="57"/>
  <c r="X17" i="29"/>
  <c r="W21" i="29"/>
  <c r="Y17" i="29"/>
  <c r="P17" i="29"/>
  <c r="Q17" i="29"/>
  <c r="R17" i="29"/>
  <c r="M17" i="29"/>
  <c r="U21" i="29"/>
  <c r="V17" i="29"/>
  <c r="O17" i="29"/>
  <c r="W17" i="29"/>
  <c r="U17" i="29"/>
  <c r="Q21" i="29"/>
  <c r="T17" i="29"/>
  <c r="N17" i="29"/>
  <c r="L17" i="29"/>
  <c r="Z17" i="29"/>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L32" i="29"/>
  <c r="V32" i="29"/>
  <c r="W26" i="29"/>
  <c r="M26" i="29"/>
  <c r="U26" i="29"/>
  <c r="N26" i="29"/>
  <c r="L26" i="29"/>
  <c r="V24" i="29"/>
  <c r="T24" i="29"/>
  <c r="P24" i="29"/>
  <c r="M32" i="29"/>
  <c r="W32" i="29"/>
  <c r="Y32" i="29"/>
  <c r="Z32" i="29"/>
  <c r="R26" i="29"/>
  <c r="K26" i="29"/>
  <c r="P26" i="29"/>
  <c r="Y26" i="29"/>
  <c r="Q24" i="29"/>
  <c r="K24" i="29"/>
  <c r="R24" i="29"/>
  <c r="W24" i="29"/>
  <c r="L24" i="29"/>
  <c r="O24" i="29"/>
  <c r="O32" i="29"/>
  <c r="K32" i="29"/>
  <c r="S32" i="29"/>
  <c r="T32" i="29"/>
  <c r="V26" i="29"/>
  <c r="T26" i="29"/>
  <c r="O26" i="29"/>
  <c r="Y24" i="29"/>
  <c r="Z24" i="29"/>
  <c r="S24" i="29"/>
  <c r="M106" i="57" l="1"/>
  <c r="M91" i="57"/>
  <c r="M107" i="57"/>
  <c r="M93" i="57"/>
  <c r="M90" i="57"/>
  <c r="M96" i="57"/>
  <c r="M103" i="57"/>
  <c r="M84" i="57"/>
  <c r="M109" i="57"/>
  <c r="M108" i="57"/>
  <c r="M88" i="57"/>
  <c r="M105" i="57"/>
  <c r="M86" i="57"/>
  <c r="M94" i="57"/>
  <c r="M92" i="57"/>
  <c r="M97" i="57"/>
  <c r="M95" i="57"/>
  <c r="AG95" i="57" s="1"/>
  <c r="M104" i="57"/>
  <c r="M98" i="57"/>
  <c r="M89" i="57"/>
  <c r="M100" i="57"/>
  <c r="M85" i="57"/>
  <c r="M87" i="57"/>
  <c r="M102" i="57"/>
  <c r="M101" i="57"/>
  <c r="M99" i="57"/>
  <c r="AC89" i="57" l="1"/>
  <c r="AD89" i="57"/>
  <c r="AF89" i="57"/>
  <c r="AG89" i="57"/>
  <c r="AE89" i="57"/>
  <c r="AF97" i="57"/>
  <c r="AG97" i="57"/>
  <c r="AE97" i="57"/>
  <c r="AC97" i="57"/>
  <c r="AD97" i="57"/>
  <c r="AF88" i="57"/>
  <c r="AG88" i="57"/>
  <c r="AG102" i="57"/>
  <c r="AE102" i="57"/>
  <c r="AC102" i="57"/>
  <c r="AD102" i="57"/>
  <c r="AF102" i="57"/>
  <c r="AD103" i="57"/>
  <c r="AE103" i="57"/>
  <c r="AG103" i="57"/>
  <c r="AF103" i="57"/>
  <c r="AC103" i="57"/>
  <c r="AG96" i="57"/>
  <c r="AD96" i="57"/>
  <c r="AC96" i="57"/>
  <c r="AE96" i="57"/>
  <c r="AF96" i="57"/>
  <c r="AC90" i="57"/>
  <c r="AD90" i="57"/>
  <c r="AF90" i="57"/>
  <c r="AE90" i="57"/>
  <c r="AG90" i="57"/>
  <c r="AF101" i="57"/>
  <c r="AC101" i="57"/>
  <c r="AG101" i="57"/>
  <c r="AD101" i="57"/>
  <c r="AE101" i="57"/>
  <c r="AE100" i="57"/>
  <c r="AF100" i="57"/>
  <c r="AC100" i="57"/>
  <c r="AD100" i="57"/>
  <c r="AG100" i="57"/>
  <c r="AE104" i="57"/>
  <c r="AF104" i="57"/>
  <c r="AD104" i="57"/>
  <c r="AG104" i="57"/>
  <c r="AC104" i="57"/>
  <c r="AC94" i="57"/>
  <c r="AG94" i="57"/>
  <c r="AD94" i="57"/>
  <c r="AE94" i="57"/>
  <c r="AF94" i="57"/>
  <c r="AE84" i="57"/>
  <c r="AF84" i="57"/>
  <c r="AC84" i="57"/>
  <c r="AD84" i="57"/>
  <c r="AG84" i="57"/>
  <c r="AC98" i="57"/>
  <c r="AG98" i="57"/>
  <c r="AD98" i="57"/>
  <c r="AF98" i="57"/>
  <c r="AE98" i="57"/>
  <c r="AE92" i="57"/>
  <c r="AF92" i="57"/>
  <c r="AD92" i="57"/>
  <c r="AG92" i="57"/>
  <c r="AC92" i="57"/>
  <c r="AE88" i="57"/>
  <c r="AC88" i="57"/>
  <c r="AD88" i="57"/>
  <c r="AC109" i="57"/>
  <c r="AG109" i="57"/>
  <c r="AE109" i="57"/>
  <c r="AF109" i="57"/>
  <c r="AD109" i="57"/>
  <c r="AF93" i="57"/>
  <c r="AC93" i="57"/>
  <c r="AG93" i="57"/>
  <c r="AD93" i="57"/>
  <c r="AE93" i="57"/>
  <c r="AE107" i="57"/>
  <c r="AF107" i="57"/>
  <c r="AG107" i="57"/>
  <c r="AC107" i="57"/>
  <c r="AD107" i="57"/>
  <c r="AF85" i="57"/>
  <c r="AC85" i="57"/>
  <c r="AG85" i="57"/>
  <c r="AD85" i="57"/>
  <c r="AE85" i="57"/>
  <c r="AC86" i="57"/>
  <c r="AG86" i="57"/>
  <c r="AD86" i="57"/>
  <c r="AE86" i="57"/>
  <c r="AF86" i="57"/>
  <c r="AF105" i="57"/>
  <c r="AC105" i="57"/>
  <c r="AG105" i="57"/>
  <c r="AD105" i="57"/>
  <c r="AE105" i="57"/>
  <c r="AD91" i="57"/>
  <c r="AE91" i="57"/>
  <c r="AG91" i="57"/>
  <c r="AC91" i="57"/>
  <c r="AF91" i="57"/>
  <c r="AD99" i="57"/>
  <c r="AE99" i="57"/>
  <c r="AF99" i="57"/>
  <c r="AG99" i="57"/>
  <c r="AC99" i="57"/>
  <c r="AD87" i="57"/>
  <c r="AE87" i="57"/>
  <c r="AC87" i="57"/>
  <c r="AF87" i="57"/>
  <c r="AG87" i="57"/>
  <c r="AD95" i="57"/>
  <c r="AE95" i="57"/>
  <c r="AC95" i="57"/>
  <c r="AF95" i="57"/>
  <c r="AD106" i="57"/>
  <c r="AC106" i="57"/>
  <c r="AE106" i="57"/>
  <c r="AF106" i="57"/>
  <c r="AG106" i="57"/>
  <c r="B29" i="27" l="1"/>
  <c r="C15" i="29" l="1"/>
  <c r="Z17" i="45" l="1"/>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J20" i="45" l="1"/>
  <c r="K20" i="45" s="1"/>
  <c r="L20" i="45" s="1"/>
  <c r="M20" i="45" s="1"/>
  <c r="N20" i="45" s="1"/>
  <c r="O20" i="45" s="1"/>
  <c r="P20" i="45" s="1"/>
  <c r="Q20" i="45" s="1"/>
  <c r="J24" i="45"/>
  <c r="K24" i="45" s="1"/>
  <c r="L24" i="45" s="1"/>
  <c r="M24" i="45" s="1"/>
  <c r="N24" i="45" s="1"/>
  <c r="O24" i="45" s="1"/>
  <c r="P24" i="45" s="1"/>
  <c r="Q24" i="45" s="1"/>
  <c r="R24" i="45" s="1"/>
  <c r="S24" i="45" s="1"/>
  <c r="T24" i="45" s="1"/>
  <c r="U24" i="45" s="1"/>
  <c r="J21" i="45"/>
  <c r="K21" i="45" s="1"/>
  <c r="L21" i="45" s="1"/>
  <c r="M21" i="45" s="1"/>
  <c r="N21" i="45" s="1"/>
  <c r="O21" i="45" s="1"/>
  <c r="P21" i="45" s="1"/>
  <c r="Q21" i="45" s="1"/>
  <c r="R21" i="45" s="1"/>
  <c r="S21" i="45" s="1"/>
  <c r="T21" i="45" s="1"/>
  <c r="U21" i="45" s="1"/>
  <c r="J25" i="45"/>
  <c r="K25" i="45" s="1"/>
  <c r="L25" i="45" s="1"/>
  <c r="M25" i="45" s="1"/>
  <c r="N25" i="45" s="1"/>
  <c r="O25" i="45" s="1"/>
  <c r="P25" i="45" s="1"/>
  <c r="Q25" i="45" s="1"/>
  <c r="R25" i="45" s="1"/>
  <c r="S25" i="45" s="1"/>
  <c r="T25" i="45" s="1"/>
  <c r="U25" i="45" s="1"/>
  <c r="J22" i="45"/>
  <c r="K22" i="45" s="1"/>
  <c r="L22" i="45" s="1"/>
  <c r="M22" i="45" s="1"/>
  <c r="N22" i="45" s="1"/>
  <c r="O22" i="45" s="1"/>
  <c r="P22" i="45" s="1"/>
  <c r="Q22" i="45" s="1"/>
  <c r="R22" i="45" s="1"/>
  <c r="S22" i="45" s="1"/>
  <c r="T22" i="45" s="1"/>
  <c r="U22" i="45" s="1"/>
  <c r="J23" i="45"/>
  <c r="K23" i="45" s="1"/>
  <c r="L23" i="45" s="1"/>
  <c r="M23" i="45" s="1"/>
  <c r="N23" i="45" s="1"/>
  <c r="O23" i="45" s="1"/>
  <c r="P23" i="45" s="1"/>
  <c r="Q23" i="45" s="1"/>
  <c r="R23" i="45" s="1"/>
  <c r="S23" i="45" s="1"/>
  <c r="T23" i="45" s="1"/>
  <c r="U23" i="45" s="1"/>
  <c r="L27" i="45"/>
  <c r="Q32" i="45"/>
  <c r="Y40" i="45"/>
  <c r="N29" i="45"/>
  <c r="V37" i="45"/>
  <c r="W38" i="45"/>
  <c r="K26" i="45"/>
  <c r="X29" i="27" s="1"/>
  <c r="P31" i="45"/>
  <c r="O30" i="45"/>
  <c r="T35" i="45"/>
  <c r="S34" i="45"/>
  <c r="X39" i="45"/>
  <c r="M28" i="45"/>
  <c r="U36" i="45"/>
  <c r="R33" i="45"/>
  <c r="Z41" i="45"/>
  <c r="V25" i="45" l="1"/>
  <c r="V21" i="45"/>
  <c r="AH43" i="27"/>
  <c r="AH42" i="27"/>
  <c r="AH40" i="27"/>
  <c r="AH38" i="27"/>
  <c r="AH39" i="27"/>
  <c r="AH41" i="27"/>
  <c r="V23" i="45"/>
  <c r="AH54" i="27"/>
  <c r="AH52" i="27"/>
  <c r="AH51" i="27"/>
  <c r="AH53" i="27"/>
  <c r="AH50" i="27"/>
  <c r="V24" i="45"/>
  <c r="V22" i="45"/>
  <c r="AH48" i="27"/>
  <c r="AH47" i="27"/>
  <c r="AH49" i="27"/>
  <c r="AH45" i="27"/>
  <c r="AH46" i="27"/>
  <c r="AH44" i="27"/>
  <c r="R20" i="45"/>
  <c r="X30" i="27"/>
  <c r="Z120" i="27"/>
  <c r="X114" i="27"/>
  <c r="X113" i="27"/>
  <c r="X111" i="27"/>
  <c r="X110" i="27"/>
  <c r="X109" i="27"/>
  <c r="X112" i="27"/>
  <c r="Y119" i="27"/>
  <c r="Y118" i="27"/>
  <c r="Y116" i="27"/>
  <c r="Y115" i="27"/>
  <c r="Y117" i="27"/>
  <c r="Q31" i="45"/>
  <c r="O29" i="45"/>
  <c r="Y39" i="45"/>
  <c r="Z39" i="45" s="1"/>
  <c r="M27" i="45"/>
  <c r="S33" i="45"/>
  <c r="V36" i="45"/>
  <c r="X38" i="45"/>
  <c r="Z40" i="45"/>
  <c r="U35" i="45"/>
  <c r="W37" i="45"/>
  <c r="N28" i="45"/>
  <c r="R32" i="45"/>
  <c r="T34" i="45"/>
  <c r="P30" i="45"/>
  <c r="L26" i="45"/>
  <c r="W22" i="45" l="1"/>
  <c r="AI49" i="27"/>
  <c r="AI48" i="27"/>
  <c r="AI47" i="27"/>
  <c r="AI46" i="27"/>
  <c r="AI44" i="27"/>
  <c r="AI45" i="27"/>
  <c r="W24" i="45"/>
  <c r="W21" i="45"/>
  <c r="AI43" i="27"/>
  <c r="AI41" i="27"/>
  <c r="AI42" i="27"/>
  <c r="AI38" i="27"/>
  <c r="AI40" i="27"/>
  <c r="AI39" i="27"/>
  <c r="W23" i="45"/>
  <c r="AI54" i="27"/>
  <c r="AI53" i="27"/>
  <c r="AI52" i="27"/>
  <c r="AI51" i="27"/>
  <c r="AI50" i="27"/>
  <c r="W25" i="45"/>
  <c r="Y30" i="27"/>
  <c r="S20" i="45"/>
  <c r="T20" i="45" s="1"/>
  <c r="U20" i="45" s="1"/>
  <c r="X107" i="27"/>
  <c r="X106" i="27"/>
  <c r="X105" i="27"/>
  <c r="X104" i="27"/>
  <c r="X103" i="27"/>
  <c r="X102" i="27"/>
  <c r="X108" i="27"/>
  <c r="Y114" i="27"/>
  <c r="Y113" i="27"/>
  <c r="Y112" i="27"/>
  <c r="Y111" i="27"/>
  <c r="Y110" i="27"/>
  <c r="Y109" i="27"/>
  <c r="AA120" i="27"/>
  <c r="Z117" i="27"/>
  <c r="Z116" i="27"/>
  <c r="Z115" i="27"/>
  <c r="Z118" i="27"/>
  <c r="Z119" i="27"/>
  <c r="N27" i="45"/>
  <c r="R31" i="45"/>
  <c r="T33" i="45"/>
  <c r="P29" i="45"/>
  <c r="V35" i="45"/>
  <c r="Y38" i="45"/>
  <c r="W36" i="45"/>
  <c r="X37" i="45"/>
  <c r="U34" i="45"/>
  <c r="S32" i="45"/>
  <c r="M26" i="45"/>
  <c r="Q30" i="45"/>
  <c r="O28" i="45"/>
  <c r="X25" i="45" l="1"/>
  <c r="X23" i="45"/>
  <c r="AJ53" i="27"/>
  <c r="AJ50" i="27"/>
  <c r="AJ54" i="27"/>
  <c r="AJ52" i="27"/>
  <c r="AJ51" i="27"/>
  <c r="X24" i="45"/>
  <c r="X21" i="45"/>
  <c r="AJ42" i="27"/>
  <c r="AJ38" i="27"/>
  <c r="AJ41" i="27"/>
  <c r="AJ40" i="27"/>
  <c r="AJ39" i="27"/>
  <c r="AJ43" i="27"/>
  <c r="V20" i="45"/>
  <c r="AH34" i="27"/>
  <c r="AH30" i="27"/>
  <c r="AH35" i="27"/>
  <c r="AH31" i="27"/>
  <c r="AH37" i="27"/>
  <c r="AH36" i="27"/>
  <c r="AH33" i="27"/>
  <c r="AH32" i="27"/>
  <c r="X22" i="45"/>
  <c r="AJ49" i="27"/>
  <c r="AJ46" i="27"/>
  <c r="AJ45" i="27"/>
  <c r="AJ48" i="27"/>
  <c r="AJ47" i="27"/>
  <c r="AJ44" i="27"/>
  <c r="Z113" i="27"/>
  <c r="Z112" i="27"/>
  <c r="Z111" i="27"/>
  <c r="Z109" i="27"/>
  <c r="Z110" i="27"/>
  <c r="Z114" i="27"/>
  <c r="U33" i="45"/>
  <c r="AA118" i="27"/>
  <c r="AA117" i="27"/>
  <c r="AA116" i="27"/>
  <c r="AA115" i="27"/>
  <c r="AA119" i="27"/>
  <c r="X100" i="27"/>
  <c r="X99" i="27"/>
  <c r="X97" i="27"/>
  <c r="X96" i="27"/>
  <c r="X95" i="27"/>
  <c r="X101" i="27"/>
  <c r="X98" i="27"/>
  <c r="AB120" i="27"/>
  <c r="Y108" i="27"/>
  <c r="Y107" i="27"/>
  <c r="Y106" i="27"/>
  <c r="Y104" i="27"/>
  <c r="Y103" i="27"/>
  <c r="Y105" i="27"/>
  <c r="Y102" i="27"/>
  <c r="O27" i="45"/>
  <c r="P27" i="45" s="1"/>
  <c r="Q29" i="45"/>
  <c r="R29" i="45" s="1"/>
  <c r="S31" i="45"/>
  <c r="X36" i="45"/>
  <c r="W35" i="45"/>
  <c r="Y37" i="45"/>
  <c r="Z38" i="45"/>
  <c r="R30" i="45"/>
  <c r="P28" i="45"/>
  <c r="N26" i="45"/>
  <c r="T32" i="45"/>
  <c r="V34" i="45"/>
  <c r="V33" i="45" l="1"/>
  <c r="AH118" i="27"/>
  <c r="AH116" i="27"/>
  <c r="AH115" i="27"/>
  <c r="AH117" i="27"/>
  <c r="W20" i="45"/>
  <c r="AI37" i="27"/>
  <c r="AI34" i="27"/>
  <c r="AI33" i="27"/>
  <c r="AI30" i="27"/>
  <c r="AI36" i="27"/>
  <c r="AI35" i="27"/>
  <c r="AI32" i="27"/>
  <c r="AI31" i="27"/>
  <c r="Y24" i="45"/>
  <c r="Y25" i="45"/>
  <c r="Y22" i="45"/>
  <c r="AK48" i="27"/>
  <c r="AK44" i="27"/>
  <c r="AK49" i="27"/>
  <c r="AK45" i="27"/>
  <c r="AK47" i="27"/>
  <c r="AK46" i="27"/>
  <c r="Y21" i="45"/>
  <c r="AK43" i="27"/>
  <c r="AK41" i="27"/>
  <c r="AK40" i="27"/>
  <c r="AK39" i="27"/>
  <c r="AK42" i="27"/>
  <c r="AK38" i="27"/>
  <c r="Y23" i="45"/>
  <c r="AK54" i="27"/>
  <c r="AK52" i="27"/>
  <c r="AK53" i="27"/>
  <c r="AK51" i="27"/>
  <c r="AK50" i="27"/>
  <c r="AC117" i="27"/>
  <c r="AC119" i="27"/>
  <c r="AC118" i="27"/>
  <c r="AC116" i="27"/>
  <c r="AC115" i="27"/>
  <c r="X94" i="27"/>
  <c r="X92" i="27"/>
  <c r="X91" i="27"/>
  <c r="X89" i="27"/>
  <c r="X93" i="27"/>
  <c r="X90" i="27"/>
  <c r="X88" i="27"/>
  <c r="AC120" i="27"/>
  <c r="Y93" i="27"/>
  <c r="Y92" i="27"/>
  <c r="Y90" i="27"/>
  <c r="Y89" i="27"/>
  <c r="Y88" i="27"/>
  <c r="Y94" i="27"/>
  <c r="Y91" i="27"/>
  <c r="AA114" i="27"/>
  <c r="AA113" i="27"/>
  <c r="AA112" i="27"/>
  <c r="AA110" i="27"/>
  <c r="AA109" i="27"/>
  <c r="AA111" i="27"/>
  <c r="T31" i="45"/>
  <c r="Z108" i="27"/>
  <c r="Z107" i="27"/>
  <c r="Z106" i="27"/>
  <c r="Z105" i="27"/>
  <c r="Z104" i="27"/>
  <c r="Z103" i="27"/>
  <c r="Z102" i="27"/>
  <c r="AB119" i="27"/>
  <c r="AB118" i="27"/>
  <c r="AB117" i="27"/>
  <c r="AB115" i="27"/>
  <c r="AB116" i="27"/>
  <c r="Y101" i="27"/>
  <c r="Y100" i="27"/>
  <c r="Y98" i="27"/>
  <c r="Y97" i="27"/>
  <c r="Y96" i="27"/>
  <c r="Y95" i="27"/>
  <c r="Y99" i="27"/>
  <c r="Z37" i="45"/>
  <c r="X35" i="45"/>
  <c r="Y36" i="45"/>
  <c r="U31" i="45"/>
  <c r="AH120" i="27" s="1"/>
  <c r="S30" i="45"/>
  <c r="O26" i="45"/>
  <c r="Q27" i="45"/>
  <c r="S29" i="45"/>
  <c r="W34" i="45"/>
  <c r="Q28" i="45"/>
  <c r="U32" i="45"/>
  <c r="W33" i="45"/>
  <c r="AH119" i="27" l="1"/>
  <c r="AH113" i="27"/>
  <c r="AH109" i="27"/>
  <c r="AH111" i="27"/>
  <c r="AH114" i="27"/>
  <c r="AH112" i="27"/>
  <c r="AH110" i="27"/>
  <c r="AJ118" i="27"/>
  <c r="AJ115" i="27"/>
  <c r="AJ117" i="27"/>
  <c r="AJ116" i="27"/>
  <c r="Z23" i="45"/>
  <c r="AL50" i="27"/>
  <c r="AL51" i="27"/>
  <c r="AL54" i="27"/>
  <c r="AL53" i="27"/>
  <c r="AL52" i="27"/>
  <c r="X20" i="45"/>
  <c r="AJ34" i="27"/>
  <c r="AJ30" i="27"/>
  <c r="AJ37" i="27"/>
  <c r="AJ36" i="27"/>
  <c r="AJ35" i="27"/>
  <c r="AJ33" i="27"/>
  <c r="AJ32" i="27"/>
  <c r="AJ31" i="27"/>
  <c r="AI119" i="27"/>
  <c r="AI118" i="27"/>
  <c r="AI117" i="27"/>
  <c r="AI115" i="27"/>
  <c r="AI116" i="27"/>
  <c r="Z22" i="45"/>
  <c r="AL46" i="27"/>
  <c r="AL44" i="27"/>
  <c r="AL47" i="27"/>
  <c r="AL49" i="27"/>
  <c r="AL48" i="27"/>
  <c r="AL45" i="27"/>
  <c r="Z21" i="45"/>
  <c r="AL41" i="27"/>
  <c r="AL43" i="27"/>
  <c r="AL42" i="27"/>
  <c r="AL38" i="27"/>
  <c r="AL39" i="27"/>
  <c r="AL40" i="27"/>
  <c r="Z24" i="45"/>
  <c r="Z25" i="45"/>
  <c r="X80" i="27"/>
  <c r="X79" i="27"/>
  <c r="X78" i="27"/>
  <c r="X77" i="27"/>
  <c r="X76" i="27"/>
  <c r="X75" i="27"/>
  <c r="Z101" i="27"/>
  <c r="Z99" i="27"/>
  <c r="Z98" i="27"/>
  <c r="Z97" i="27"/>
  <c r="Z96" i="27"/>
  <c r="Z100" i="27"/>
  <c r="Z95" i="27"/>
  <c r="AA108" i="27"/>
  <c r="AA106" i="27"/>
  <c r="AA105" i="27"/>
  <c r="AA104" i="27"/>
  <c r="AA103" i="27"/>
  <c r="AA107" i="27"/>
  <c r="AA102" i="27"/>
  <c r="AD119" i="27"/>
  <c r="AD117" i="27"/>
  <c r="AD116" i="27"/>
  <c r="AD115" i="27"/>
  <c r="AD118" i="27"/>
  <c r="X87" i="27"/>
  <c r="X86" i="27"/>
  <c r="X84" i="27"/>
  <c r="X83" i="27"/>
  <c r="X82" i="27"/>
  <c r="X81" i="27"/>
  <c r="X85" i="27"/>
  <c r="AB114" i="27"/>
  <c r="AB113" i="27"/>
  <c r="AB111" i="27"/>
  <c r="AB110" i="27"/>
  <c r="AB109" i="27"/>
  <c r="AB112" i="27"/>
  <c r="AD120" i="27"/>
  <c r="AB108" i="27"/>
  <c r="AB107" i="27"/>
  <c r="AB106" i="27"/>
  <c r="AB105" i="27"/>
  <c r="AB104" i="27"/>
  <c r="AB103" i="27"/>
  <c r="AB102" i="27"/>
  <c r="Z94" i="27"/>
  <c r="Z93" i="27"/>
  <c r="Z91" i="27"/>
  <c r="Z90" i="27"/>
  <c r="Z89" i="27"/>
  <c r="Z92" i="27"/>
  <c r="Z88" i="27"/>
  <c r="Y35" i="45"/>
  <c r="Z36" i="45"/>
  <c r="T30" i="45"/>
  <c r="X33" i="45"/>
  <c r="R28" i="45"/>
  <c r="R27" i="45"/>
  <c r="P26" i="45"/>
  <c r="V32" i="45"/>
  <c r="X34" i="45"/>
  <c r="T29" i="45"/>
  <c r="V31" i="45"/>
  <c r="AI120" i="27" s="1"/>
  <c r="AI114" i="27" l="1"/>
  <c r="AI113" i="27"/>
  <c r="AI112" i="27"/>
  <c r="AI110" i="27"/>
  <c r="AI109" i="27"/>
  <c r="AI111" i="27"/>
  <c r="AM40" i="27"/>
  <c r="AM39" i="27"/>
  <c r="AM43" i="27"/>
  <c r="AM41" i="27"/>
  <c r="AM42" i="27"/>
  <c r="AM38" i="27"/>
  <c r="Y20" i="45"/>
  <c r="AK37" i="27"/>
  <c r="AK36" i="27"/>
  <c r="AK35" i="27"/>
  <c r="AK33" i="27"/>
  <c r="AK32" i="27"/>
  <c r="AK31" i="27"/>
  <c r="AK34" i="27"/>
  <c r="AK30" i="27"/>
  <c r="AK117" i="27"/>
  <c r="AK115" i="27"/>
  <c r="AK118" i="27"/>
  <c r="AK116" i="27"/>
  <c r="AM45" i="27"/>
  <c r="AM49" i="27"/>
  <c r="AM48" i="27"/>
  <c r="AM47" i="27"/>
  <c r="AM46" i="27"/>
  <c r="AM44" i="27"/>
  <c r="AM54" i="27"/>
  <c r="AM53" i="27"/>
  <c r="AM52" i="27"/>
  <c r="AM51" i="27"/>
  <c r="AM50" i="27"/>
  <c r="AA100" i="27"/>
  <c r="AA99" i="27"/>
  <c r="AA98" i="27"/>
  <c r="AA97" i="27"/>
  <c r="AA95" i="27"/>
  <c r="AA96" i="27"/>
  <c r="AA101" i="27"/>
  <c r="AC108" i="27"/>
  <c r="AC107" i="27"/>
  <c r="AC106" i="27"/>
  <c r="AC104" i="27"/>
  <c r="AC103" i="27"/>
  <c r="AC102" i="27"/>
  <c r="AC105" i="27"/>
  <c r="AC114" i="27"/>
  <c r="AC113" i="27"/>
  <c r="AC112" i="27"/>
  <c r="AC111" i="27"/>
  <c r="AC110" i="27"/>
  <c r="AC109" i="27"/>
  <c r="Y87" i="27"/>
  <c r="Y85" i="27"/>
  <c r="Y84" i="27"/>
  <c r="Y83" i="27"/>
  <c r="Y81" i="27"/>
  <c r="Y86" i="27"/>
  <c r="Y82" i="27"/>
  <c r="AE119" i="27"/>
  <c r="AE118" i="27"/>
  <c r="AE117" i="27"/>
  <c r="AE116" i="27"/>
  <c r="AE115" i="27"/>
  <c r="AA94" i="27"/>
  <c r="AA92" i="27"/>
  <c r="AA91" i="27"/>
  <c r="AA90" i="27"/>
  <c r="AA89" i="27"/>
  <c r="AA93" i="27"/>
  <c r="AA88" i="27"/>
  <c r="AE120" i="27"/>
  <c r="Y77" i="27"/>
  <c r="Y80" i="27"/>
  <c r="Y79" i="27"/>
  <c r="Y76" i="27"/>
  <c r="Y75" i="27"/>
  <c r="Y78" i="27"/>
  <c r="Z35" i="45"/>
  <c r="Y34" i="45"/>
  <c r="Q26" i="45"/>
  <c r="S27" i="45"/>
  <c r="U30" i="45"/>
  <c r="Y33" i="45"/>
  <c r="W31" i="45"/>
  <c r="W32" i="45"/>
  <c r="U29" i="45"/>
  <c r="S28" i="45"/>
  <c r="AJ120" i="27" l="1"/>
  <c r="AJ119" i="27"/>
  <c r="AH68" i="27"/>
  <c r="AH67" i="27"/>
  <c r="AH106" i="27"/>
  <c r="AH105" i="27"/>
  <c r="AH108" i="27"/>
  <c r="AH107" i="27"/>
  <c r="AH92" i="27"/>
  <c r="AH94" i="27"/>
  <c r="AH93" i="27"/>
  <c r="AH90" i="27"/>
  <c r="AH89" i="27"/>
  <c r="AH88" i="27"/>
  <c r="AH91" i="27"/>
  <c r="AH95" i="27"/>
  <c r="AH96" i="27"/>
  <c r="Z20" i="45"/>
  <c r="AL37" i="27"/>
  <c r="AL36" i="27"/>
  <c r="AL33" i="27"/>
  <c r="AL32" i="27"/>
  <c r="AL34" i="27"/>
  <c r="AL30" i="27"/>
  <c r="AL35" i="27"/>
  <c r="AL31" i="27"/>
  <c r="AJ112" i="27"/>
  <c r="AJ111" i="27"/>
  <c r="AJ114" i="27"/>
  <c r="AJ113" i="27"/>
  <c r="AJ110" i="27"/>
  <c r="AJ109" i="27"/>
  <c r="AL118" i="27"/>
  <c r="AL116" i="27"/>
  <c r="AL115" i="27"/>
  <c r="AL117" i="27"/>
  <c r="Z79" i="27"/>
  <c r="Z80" i="27"/>
  <c r="Z75" i="27"/>
  <c r="Z77" i="27"/>
  <c r="Z78" i="27"/>
  <c r="Z76" i="27"/>
  <c r="Z86" i="27"/>
  <c r="Z85" i="27"/>
  <c r="Z84" i="27"/>
  <c r="Z82" i="27"/>
  <c r="Z81" i="27"/>
  <c r="Z83" i="27"/>
  <c r="Z87" i="27"/>
  <c r="AB93" i="27"/>
  <c r="AB90" i="27"/>
  <c r="AB92" i="27"/>
  <c r="AB91" i="27"/>
  <c r="AB89" i="27"/>
  <c r="AB94" i="27"/>
  <c r="AB88" i="27"/>
  <c r="X68" i="27"/>
  <c r="X66" i="27"/>
  <c r="X63" i="27"/>
  <c r="X62" i="27"/>
  <c r="X65" i="27"/>
  <c r="X64" i="27"/>
  <c r="X67" i="27"/>
  <c r="AB101" i="27"/>
  <c r="AB98" i="27"/>
  <c r="AB100" i="27"/>
  <c r="AB99" i="27"/>
  <c r="AB96" i="27"/>
  <c r="AB95" i="27"/>
  <c r="AB97" i="27"/>
  <c r="AF119" i="27"/>
  <c r="AF118" i="27"/>
  <c r="AF117" i="27"/>
  <c r="AF116" i="27"/>
  <c r="AF115" i="27"/>
  <c r="X71" i="27"/>
  <c r="X74" i="27"/>
  <c r="X73" i="27"/>
  <c r="X72" i="27"/>
  <c r="X70" i="27"/>
  <c r="X69" i="27"/>
  <c r="AD110" i="27"/>
  <c r="AD113" i="27"/>
  <c r="AD112" i="27"/>
  <c r="AD111" i="27"/>
  <c r="AD109" i="27"/>
  <c r="AD114" i="27"/>
  <c r="AD108" i="27"/>
  <c r="AD107" i="27"/>
  <c r="AD106" i="27"/>
  <c r="AD105" i="27"/>
  <c r="AD104" i="27"/>
  <c r="AD103" i="27"/>
  <c r="AD102" i="27"/>
  <c r="AF120" i="27"/>
  <c r="T28" i="45"/>
  <c r="V29" i="45"/>
  <c r="X31" i="45"/>
  <c r="Z34" i="45"/>
  <c r="V30" i="45"/>
  <c r="X32" i="45"/>
  <c r="Z33" i="45"/>
  <c r="T27" i="45"/>
  <c r="R26" i="45"/>
  <c r="Y29" i="27" s="1"/>
  <c r="C63" i="34"/>
  <c r="J63" i="34" s="1"/>
  <c r="D63" i="34"/>
  <c r="K63" i="34" s="1"/>
  <c r="N63" i="34"/>
  <c r="B63" i="34"/>
  <c r="AI68" i="27" l="1"/>
  <c r="AI67" i="27"/>
  <c r="AI105" i="27"/>
  <c r="AI106" i="27"/>
  <c r="AI108" i="27"/>
  <c r="AI107" i="27"/>
  <c r="AK120" i="27"/>
  <c r="AK119" i="27"/>
  <c r="AI89" i="27"/>
  <c r="AI93" i="27"/>
  <c r="AI91" i="27"/>
  <c r="AI88" i="27"/>
  <c r="AI94" i="27"/>
  <c r="AI92" i="27"/>
  <c r="AI90" i="27"/>
  <c r="AK114" i="27"/>
  <c r="AK110" i="27"/>
  <c r="AK111" i="27"/>
  <c r="AK113" i="27"/>
  <c r="AK109" i="27"/>
  <c r="AK112" i="27"/>
  <c r="AM36" i="27"/>
  <c r="AM35" i="27"/>
  <c r="AM32" i="27"/>
  <c r="AM31" i="27"/>
  <c r="AM37" i="27"/>
  <c r="AM33" i="27"/>
  <c r="AM34" i="27"/>
  <c r="AM30" i="27"/>
  <c r="AI96" i="27"/>
  <c r="AI95" i="27"/>
  <c r="AM116" i="27"/>
  <c r="AM115" i="27"/>
  <c r="AM118" i="27"/>
  <c r="AM117" i="27"/>
  <c r="Y74" i="27"/>
  <c r="Y73" i="27"/>
  <c r="Y72" i="27"/>
  <c r="Y71" i="27"/>
  <c r="Y70" i="27"/>
  <c r="Y69" i="27"/>
  <c r="AA87" i="27"/>
  <c r="AA86" i="27"/>
  <c r="AA83" i="27"/>
  <c r="AA82" i="27"/>
  <c r="AA81" i="27"/>
  <c r="AA85" i="27"/>
  <c r="AA84" i="27"/>
  <c r="AG117" i="27"/>
  <c r="AG119" i="27"/>
  <c r="AG118" i="27"/>
  <c r="AG116" i="27"/>
  <c r="AG115" i="27"/>
  <c r="AC99" i="27"/>
  <c r="AC101" i="27"/>
  <c r="AC100" i="27"/>
  <c r="AC97" i="27"/>
  <c r="AC96" i="27"/>
  <c r="AC98" i="27"/>
  <c r="AC95" i="27"/>
  <c r="Y67" i="27"/>
  <c r="Y66" i="27"/>
  <c r="Y64" i="27"/>
  <c r="Y63" i="27"/>
  <c r="Y62" i="27"/>
  <c r="Y68" i="27"/>
  <c r="Y65" i="27"/>
  <c r="AE103" i="27"/>
  <c r="AE102" i="27"/>
  <c r="AE108" i="27"/>
  <c r="AE106" i="27"/>
  <c r="AE105" i="27"/>
  <c r="AE104" i="27"/>
  <c r="AE107" i="27"/>
  <c r="AA80" i="27"/>
  <c r="AA79" i="27"/>
  <c r="AA78" i="27"/>
  <c r="AA77" i="27"/>
  <c r="AA75" i="27"/>
  <c r="AA76" i="27"/>
  <c r="AE114" i="27"/>
  <c r="AE113" i="27"/>
  <c r="AE112" i="27"/>
  <c r="AE110" i="27"/>
  <c r="AE109" i="27"/>
  <c r="AE111" i="27"/>
  <c r="AG120" i="27"/>
  <c r="AC94" i="27"/>
  <c r="AC91" i="27"/>
  <c r="AC93" i="27"/>
  <c r="AC92" i="27"/>
  <c r="AC89" i="27"/>
  <c r="AC88" i="27"/>
  <c r="AC90" i="27"/>
  <c r="Y32" i="45"/>
  <c r="S26" i="45"/>
  <c r="Z29" i="27" s="1"/>
  <c r="W30" i="45"/>
  <c r="U27" i="45"/>
  <c r="W29" i="45"/>
  <c r="Y31" i="45"/>
  <c r="U28" i="45"/>
  <c r="AL119" i="27" l="1"/>
  <c r="AL120" i="27"/>
  <c r="AH59" i="27"/>
  <c r="AH62" i="27"/>
  <c r="AH61" i="27"/>
  <c r="AH60" i="27"/>
  <c r="AH102" i="27"/>
  <c r="AH101" i="27"/>
  <c r="AH65" i="27"/>
  <c r="AH66" i="27"/>
  <c r="AH63" i="27"/>
  <c r="AH64" i="27"/>
  <c r="AH104" i="27"/>
  <c r="AH103" i="27"/>
  <c r="AJ108" i="27"/>
  <c r="AJ107" i="27"/>
  <c r="AJ68" i="27"/>
  <c r="AJ67" i="27"/>
  <c r="AJ106" i="27"/>
  <c r="AJ105" i="27"/>
  <c r="AJ94" i="27"/>
  <c r="AJ92" i="27"/>
  <c r="AJ88" i="27"/>
  <c r="AJ93" i="27"/>
  <c r="AJ91" i="27"/>
  <c r="AJ89" i="27"/>
  <c r="AJ90" i="27"/>
  <c r="AL114" i="27"/>
  <c r="AL112" i="27"/>
  <c r="AL110" i="27"/>
  <c r="AL113" i="27"/>
  <c r="AL109" i="27"/>
  <c r="AL111" i="27"/>
  <c r="AH80" i="27"/>
  <c r="AH79" i="27"/>
  <c r="AH78" i="27"/>
  <c r="AH75" i="27"/>
  <c r="AH77" i="27"/>
  <c r="AH76" i="27"/>
  <c r="AH87" i="27"/>
  <c r="AH84" i="27"/>
  <c r="AH86" i="27"/>
  <c r="AH85" i="27"/>
  <c r="AH81" i="27"/>
  <c r="AH83" i="27"/>
  <c r="AH82" i="27"/>
  <c r="AJ96" i="27"/>
  <c r="AJ95" i="27"/>
  <c r="AB75" i="27"/>
  <c r="AB80" i="27"/>
  <c r="AB79" i="27"/>
  <c r="AB78" i="27"/>
  <c r="AB76" i="27"/>
  <c r="AB77" i="27"/>
  <c r="AD92" i="27"/>
  <c r="AD94" i="27"/>
  <c r="AD93" i="27"/>
  <c r="AD90" i="27"/>
  <c r="AD89" i="27"/>
  <c r="AD91" i="27"/>
  <c r="AD88" i="27"/>
  <c r="X60" i="27"/>
  <c r="X61" i="27"/>
  <c r="X59" i="27"/>
  <c r="X58" i="27"/>
  <c r="X57" i="27"/>
  <c r="X56" i="27"/>
  <c r="Z65" i="27"/>
  <c r="Z62" i="27"/>
  <c r="Z68" i="27"/>
  <c r="Z67" i="27"/>
  <c r="Z66" i="27"/>
  <c r="Z64" i="27"/>
  <c r="Z63" i="27"/>
  <c r="Z73" i="27"/>
  <c r="Z74" i="27"/>
  <c r="Z72" i="27"/>
  <c r="Z71" i="27"/>
  <c r="Z70" i="27"/>
  <c r="Z69" i="27"/>
  <c r="AB81" i="27"/>
  <c r="AB85" i="27"/>
  <c r="AB87" i="27"/>
  <c r="AB84" i="27"/>
  <c r="AB83" i="27"/>
  <c r="AB82" i="27"/>
  <c r="AB86" i="27"/>
  <c r="AD100" i="27"/>
  <c r="AD95" i="27"/>
  <c r="AD101" i="27"/>
  <c r="AD98" i="27"/>
  <c r="AD97" i="27"/>
  <c r="AD99" i="27"/>
  <c r="AD96" i="27"/>
  <c r="AF112" i="27"/>
  <c r="AF114" i="27"/>
  <c r="AF113" i="27"/>
  <c r="AF111" i="27"/>
  <c r="AF110" i="27"/>
  <c r="AF109" i="27"/>
  <c r="AF108" i="27"/>
  <c r="AF107" i="27"/>
  <c r="AF106" i="27"/>
  <c r="AF105" i="27"/>
  <c r="AF103" i="27"/>
  <c r="AF102" i="27"/>
  <c r="AF104" i="27"/>
  <c r="X55" i="27"/>
  <c r="X53" i="27"/>
  <c r="X52" i="27"/>
  <c r="X51" i="27"/>
  <c r="X50" i="27"/>
  <c r="X54" i="27"/>
  <c r="Z31" i="45"/>
  <c r="V27" i="45"/>
  <c r="X30" i="45"/>
  <c r="T26" i="45"/>
  <c r="AA29" i="27" s="1"/>
  <c r="V28" i="45"/>
  <c r="X29" i="45"/>
  <c r="Z32" i="45"/>
  <c r="AK107" i="27" l="1"/>
  <c r="AK108" i="27"/>
  <c r="AK68" i="27"/>
  <c r="AK67" i="27"/>
  <c r="AK106" i="27"/>
  <c r="AK105" i="27"/>
  <c r="AI61" i="27"/>
  <c r="AI60" i="27"/>
  <c r="AI59" i="27"/>
  <c r="AI62" i="27"/>
  <c r="AI102" i="27"/>
  <c r="AI101" i="27"/>
  <c r="AI64" i="27"/>
  <c r="AI65" i="27"/>
  <c r="AI66" i="27"/>
  <c r="AI63" i="27"/>
  <c r="AI104" i="27"/>
  <c r="AI103" i="27"/>
  <c r="AM120" i="27"/>
  <c r="AM119" i="27"/>
  <c r="AM111" i="27"/>
  <c r="AM114" i="27"/>
  <c r="AM113" i="27"/>
  <c r="AM112" i="27"/>
  <c r="AM110" i="27"/>
  <c r="AM109" i="27"/>
  <c r="AK95" i="27"/>
  <c r="AK96" i="27"/>
  <c r="AK91" i="27"/>
  <c r="AK90" i="27"/>
  <c r="AK94" i="27"/>
  <c r="AK93" i="27"/>
  <c r="AK92" i="27"/>
  <c r="AK89" i="27"/>
  <c r="AK88" i="27"/>
  <c r="AI80" i="27"/>
  <c r="AI78" i="27"/>
  <c r="AI77" i="27"/>
  <c r="AI79" i="27"/>
  <c r="AI76" i="27"/>
  <c r="AI75" i="27"/>
  <c r="AI87" i="27"/>
  <c r="AI85" i="27"/>
  <c r="AI86" i="27"/>
  <c r="AI84" i="27"/>
  <c r="AI83" i="27"/>
  <c r="AI82" i="27"/>
  <c r="AI81" i="27"/>
  <c r="AC87" i="27"/>
  <c r="AC86" i="27"/>
  <c r="AC82" i="27"/>
  <c r="AC85" i="27"/>
  <c r="AC84" i="27"/>
  <c r="AC83" i="27"/>
  <c r="AC81" i="27"/>
  <c r="Y51" i="27"/>
  <c r="Y55" i="27"/>
  <c r="Y53" i="27"/>
  <c r="Y52" i="27"/>
  <c r="Y50" i="27"/>
  <c r="Y54" i="27"/>
  <c r="AG114" i="27"/>
  <c r="AG112" i="27"/>
  <c r="AG111" i="27"/>
  <c r="AG110" i="27"/>
  <c r="AG109" i="27"/>
  <c r="AG113" i="27"/>
  <c r="AC78" i="27"/>
  <c r="AC76" i="27"/>
  <c r="AC80" i="27"/>
  <c r="AC79" i="27"/>
  <c r="AC77" i="27"/>
  <c r="AC75" i="27"/>
  <c r="Y61" i="27"/>
  <c r="Y60" i="27"/>
  <c r="Y59" i="27"/>
  <c r="Y58" i="27"/>
  <c r="Y56" i="27"/>
  <c r="Y57" i="27"/>
  <c r="AA74" i="27"/>
  <c r="AA73" i="27"/>
  <c r="AA72" i="27"/>
  <c r="AA71" i="27"/>
  <c r="AA69" i="27"/>
  <c r="AA70" i="27"/>
  <c r="AE93" i="27"/>
  <c r="AE94" i="27"/>
  <c r="AE91" i="27"/>
  <c r="AE90" i="27"/>
  <c r="AE92" i="27"/>
  <c r="AE89" i="27"/>
  <c r="AE88" i="27"/>
  <c r="AE101" i="27"/>
  <c r="AE96" i="27"/>
  <c r="AE99" i="27"/>
  <c r="AE98" i="27"/>
  <c r="AE95" i="27"/>
  <c r="AE100" i="27"/>
  <c r="AE97" i="27"/>
  <c r="AA66" i="27"/>
  <c r="AA68" i="27"/>
  <c r="AA67" i="27"/>
  <c r="AA65" i="27"/>
  <c r="AA64" i="27"/>
  <c r="AA63" i="27"/>
  <c r="AA62" i="27"/>
  <c r="AG105" i="27"/>
  <c r="AG108" i="27"/>
  <c r="AG107" i="27"/>
  <c r="AG106" i="27"/>
  <c r="AG104" i="27"/>
  <c r="AG103" i="27"/>
  <c r="AG102" i="27"/>
  <c r="U26" i="45"/>
  <c r="Y30" i="45"/>
  <c r="Y29" i="45"/>
  <c r="W28" i="45"/>
  <c r="W27" i="45"/>
  <c r="AL108" i="27" l="1"/>
  <c r="AL107" i="27"/>
  <c r="AL68" i="27"/>
  <c r="AL67" i="27"/>
  <c r="AL105" i="27"/>
  <c r="AL106" i="27"/>
  <c r="AH57" i="27"/>
  <c r="AH56" i="27"/>
  <c r="AH55" i="27"/>
  <c r="AH58" i="27"/>
  <c r="AH99" i="27"/>
  <c r="AH100" i="27"/>
  <c r="AH97" i="27"/>
  <c r="AH98" i="27"/>
  <c r="AJ62" i="27"/>
  <c r="AJ61" i="27"/>
  <c r="AJ60" i="27"/>
  <c r="AJ59" i="27"/>
  <c r="AJ102" i="27"/>
  <c r="AJ101" i="27"/>
  <c r="AJ65" i="27"/>
  <c r="AJ63" i="27"/>
  <c r="AJ64" i="27"/>
  <c r="AJ66" i="27"/>
  <c r="AJ103" i="27"/>
  <c r="AJ104" i="27"/>
  <c r="AJ86" i="27"/>
  <c r="AJ87" i="27"/>
  <c r="AJ85" i="27"/>
  <c r="AJ83" i="27"/>
  <c r="AJ82" i="27"/>
  <c r="AJ84" i="27"/>
  <c r="AJ81" i="27"/>
  <c r="AJ77" i="27"/>
  <c r="AJ79" i="27"/>
  <c r="AJ76" i="27"/>
  <c r="AJ80" i="27"/>
  <c r="AJ75" i="27"/>
  <c r="AJ78" i="27"/>
  <c r="AB29" i="27"/>
  <c r="AH29" i="27"/>
  <c r="AH74" i="27"/>
  <c r="AH70" i="27"/>
  <c r="AH73" i="27"/>
  <c r="AH71" i="27"/>
  <c r="AH69" i="27"/>
  <c r="AH72" i="27"/>
  <c r="AL88" i="27"/>
  <c r="AL92" i="27"/>
  <c r="AL91" i="27"/>
  <c r="AL94" i="27"/>
  <c r="AL93" i="27"/>
  <c r="AL90" i="27"/>
  <c r="AL89" i="27"/>
  <c r="AL96" i="27"/>
  <c r="AL95" i="27"/>
  <c r="AF94" i="27"/>
  <c r="AF89" i="27"/>
  <c r="AF92" i="27"/>
  <c r="AF91" i="27"/>
  <c r="AF90" i="27"/>
  <c r="AF93" i="27"/>
  <c r="AF88" i="27"/>
  <c r="Z61" i="27"/>
  <c r="Z60" i="27"/>
  <c r="Z59" i="27"/>
  <c r="Z57" i="27"/>
  <c r="Z56" i="27"/>
  <c r="Z58" i="27"/>
  <c r="AB64" i="27"/>
  <c r="AB67" i="27"/>
  <c r="AB68" i="27"/>
  <c r="AB66" i="27"/>
  <c r="AB63" i="27"/>
  <c r="AB62" i="27"/>
  <c r="AB65" i="27"/>
  <c r="Z54" i="27"/>
  <c r="Z55" i="27"/>
  <c r="Z53" i="27"/>
  <c r="Z52" i="27"/>
  <c r="Z51" i="27"/>
  <c r="Z50" i="27"/>
  <c r="X49" i="27"/>
  <c r="X48" i="27"/>
  <c r="X47" i="27"/>
  <c r="X45" i="27"/>
  <c r="X44" i="27"/>
  <c r="X46" i="27"/>
  <c r="AF97" i="27"/>
  <c r="AF100" i="27"/>
  <c r="AF99" i="27"/>
  <c r="AF98" i="27"/>
  <c r="AF96" i="27"/>
  <c r="AF95" i="27"/>
  <c r="AF101" i="27"/>
  <c r="AD78" i="27"/>
  <c r="AD76" i="27"/>
  <c r="AD77" i="27"/>
  <c r="AD80" i="27"/>
  <c r="AD75" i="27"/>
  <c r="AD79" i="27"/>
  <c r="X43" i="27"/>
  <c r="X42" i="27"/>
  <c r="X41" i="27"/>
  <c r="X40" i="27"/>
  <c r="X39" i="27"/>
  <c r="X38" i="27"/>
  <c r="AD83" i="27"/>
  <c r="AD87" i="27"/>
  <c r="AD86" i="27"/>
  <c r="AD85" i="27"/>
  <c r="AD84" i="27"/>
  <c r="AD82" i="27"/>
  <c r="AD81" i="27"/>
  <c r="AB74" i="27"/>
  <c r="AB73" i="27"/>
  <c r="AB72" i="27"/>
  <c r="AB70" i="27"/>
  <c r="AB69" i="27"/>
  <c r="AB71" i="27"/>
  <c r="Z30" i="45"/>
  <c r="X27" i="45"/>
  <c r="V26" i="45"/>
  <c r="X28" i="45"/>
  <c r="Z29" i="45"/>
  <c r="AI56" i="27" l="1"/>
  <c r="AI57" i="27"/>
  <c r="AI58" i="27"/>
  <c r="AI55" i="27"/>
  <c r="AI99" i="27"/>
  <c r="AI97" i="27"/>
  <c r="AI100" i="27"/>
  <c r="AI98" i="27"/>
  <c r="AK60" i="27"/>
  <c r="AK62" i="27"/>
  <c r="AK61" i="27"/>
  <c r="AK59" i="27"/>
  <c r="AK102" i="27"/>
  <c r="AK101" i="27"/>
  <c r="AM68" i="27"/>
  <c r="AM67" i="27"/>
  <c r="AM106" i="27"/>
  <c r="AM105" i="27"/>
  <c r="AM108" i="27"/>
  <c r="AM107" i="27"/>
  <c r="AK65" i="27"/>
  <c r="AK66" i="27"/>
  <c r="AK64" i="27"/>
  <c r="AK63" i="27"/>
  <c r="AK104" i="27"/>
  <c r="AK103" i="27"/>
  <c r="AM96" i="27"/>
  <c r="AM95" i="27"/>
  <c r="AC29" i="27"/>
  <c r="AI74" i="27"/>
  <c r="AI70" i="27"/>
  <c r="AI73" i="27"/>
  <c r="AI72" i="27"/>
  <c r="AI71" i="27"/>
  <c r="AI69" i="27"/>
  <c r="AI29" i="27"/>
  <c r="AK75" i="27"/>
  <c r="AK79" i="27"/>
  <c r="AK77" i="27"/>
  <c r="AK76" i="27"/>
  <c r="AK80" i="27"/>
  <c r="AK78" i="27"/>
  <c r="AK82" i="27"/>
  <c r="AK81" i="27"/>
  <c r="AK87" i="27"/>
  <c r="AK83" i="27"/>
  <c r="AK86" i="27"/>
  <c r="AK85" i="27"/>
  <c r="AK84" i="27"/>
  <c r="AM94" i="27"/>
  <c r="AM93" i="27"/>
  <c r="AM90" i="27"/>
  <c r="AM92" i="27"/>
  <c r="AM89" i="27"/>
  <c r="AM91" i="27"/>
  <c r="AM88" i="27"/>
  <c r="AE85" i="27"/>
  <c r="AE84" i="27"/>
  <c r="AE87" i="27"/>
  <c r="AE86" i="27"/>
  <c r="AE83" i="27"/>
  <c r="AE82" i="27"/>
  <c r="AE81" i="27"/>
  <c r="AG98" i="27"/>
  <c r="AG95" i="27"/>
  <c r="AG101" i="27"/>
  <c r="AG100" i="27"/>
  <c r="AG97" i="27"/>
  <c r="AG96" i="27"/>
  <c r="AG99" i="27"/>
  <c r="AE78" i="27"/>
  <c r="AE80" i="27"/>
  <c r="AE79" i="27"/>
  <c r="AE77" i="27"/>
  <c r="AE75" i="27"/>
  <c r="AE76" i="27"/>
  <c r="Y49" i="27"/>
  <c r="Y48" i="27"/>
  <c r="Y46" i="27"/>
  <c r="Y45" i="27"/>
  <c r="Y44" i="27"/>
  <c r="Y47" i="27"/>
  <c r="AC68" i="27"/>
  <c r="AC67" i="27"/>
  <c r="AC66" i="27"/>
  <c r="AC64" i="27"/>
  <c r="AC63" i="27"/>
  <c r="AC62" i="27"/>
  <c r="AC65" i="27"/>
  <c r="AC74" i="27"/>
  <c r="AC73" i="27"/>
  <c r="AC72" i="27"/>
  <c r="AC71" i="27"/>
  <c r="AC70" i="27"/>
  <c r="AC69" i="27"/>
  <c r="Y43" i="27"/>
  <c r="Y42" i="27"/>
  <c r="Y41" i="27"/>
  <c r="Y40" i="27"/>
  <c r="Y38" i="27"/>
  <c r="Y39" i="27"/>
  <c r="AG90" i="27"/>
  <c r="AG93" i="27"/>
  <c r="AG92" i="27"/>
  <c r="AG91" i="27"/>
  <c r="AG89" i="27"/>
  <c r="AG94" i="27"/>
  <c r="AG88" i="27"/>
  <c r="AA55" i="27"/>
  <c r="AA53" i="27"/>
  <c r="AA54" i="27"/>
  <c r="AA52" i="27"/>
  <c r="AA51" i="27"/>
  <c r="AA50" i="27"/>
  <c r="AA61" i="27"/>
  <c r="AA60" i="27"/>
  <c r="AA58" i="27"/>
  <c r="AA57" i="27"/>
  <c r="AA56" i="27"/>
  <c r="AA59" i="27"/>
  <c r="Y27" i="45"/>
  <c r="Y28" i="45"/>
  <c r="W26" i="45"/>
  <c r="AJ58" i="27" l="1"/>
  <c r="AJ55" i="27"/>
  <c r="AJ57" i="27"/>
  <c r="AJ56" i="27"/>
  <c r="AJ99" i="27"/>
  <c r="AJ100" i="27"/>
  <c r="AJ97" i="27"/>
  <c r="AJ98" i="27"/>
  <c r="AL59" i="27"/>
  <c r="AL62" i="27"/>
  <c r="AL61" i="27"/>
  <c r="AL60" i="27"/>
  <c r="AL102" i="27"/>
  <c r="AL101" i="27"/>
  <c r="AL66" i="27"/>
  <c r="AL63" i="27"/>
  <c r="AL65" i="27"/>
  <c r="AL64" i="27"/>
  <c r="AL103" i="27"/>
  <c r="AL104" i="27"/>
  <c r="AL87" i="27"/>
  <c r="AL84" i="27"/>
  <c r="AL83" i="27"/>
  <c r="AL86" i="27"/>
  <c r="AL85" i="27"/>
  <c r="AL81" i="27"/>
  <c r="AL82" i="27"/>
  <c r="AL78" i="27"/>
  <c r="AL76" i="27"/>
  <c r="AL80" i="27"/>
  <c r="AL77" i="27"/>
  <c r="AL79" i="27"/>
  <c r="AL75" i="27"/>
  <c r="AD29" i="27"/>
  <c r="AJ73" i="27"/>
  <c r="AJ72" i="27"/>
  <c r="AJ69" i="27"/>
  <c r="AJ74" i="27"/>
  <c r="AJ71" i="27"/>
  <c r="AJ70" i="27"/>
  <c r="AJ29" i="27"/>
  <c r="Z44" i="27"/>
  <c r="Z49" i="27"/>
  <c r="Z47" i="27"/>
  <c r="Z46" i="27"/>
  <c r="Z45" i="27"/>
  <c r="Z48" i="27"/>
  <c r="AB56" i="27"/>
  <c r="AB61" i="27"/>
  <c r="AB59" i="27"/>
  <c r="AB58" i="27"/>
  <c r="AB57" i="27"/>
  <c r="AB60" i="27"/>
  <c r="AD68" i="27"/>
  <c r="AD67" i="27"/>
  <c r="AD66" i="27"/>
  <c r="AD65" i="27"/>
  <c r="AD64" i="27"/>
  <c r="AD63" i="27"/>
  <c r="AD62" i="27"/>
  <c r="AF85" i="27"/>
  <c r="AF86" i="27"/>
  <c r="AF87" i="27"/>
  <c r="AF84" i="27"/>
  <c r="AF83" i="27"/>
  <c r="AF82" i="27"/>
  <c r="AF81" i="27"/>
  <c r="AD69" i="27"/>
  <c r="AD74" i="27"/>
  <c r="AD72" i="27"/>
  <c r="AD71" i="27"/>
  <c r="AD70" i="27"/>
  <c r="AD73" i="27"/>
  <c r="Z43" i="27"/>
  <c r="Z42" i="27"/>
  <c r="Z41" i="27"/>
  <c r="Z39" i="27"/>
  <c r="Z40" i="27"/>
  <c r="Z38" i="27"/>
  <c r="X37" i="27"/>
  <c r="X36" i="27"/>
  <c r="X35" i="27"/>
  <c r="X33" i="27"/>
  <c r="X32" i="27"/>
  <c r="X31" i="27"/>
  <c r="X34" i="27"/>
  <c r="AF77" i="27"/>
  <c r="AF76" i="27"/>
  <c r="AF80" i="27"/>
  <c r="AF79" i="27"/>
  <c r="AF78" i="27"/>
  <c r="AF75" i="27"/>
  <c r="AB55" i="27"/>
  <c r="AB53" i="27"/>
  <c r="AB52" i="27"/>
  <c r="AB51" i="27"/>
  <c r="AB50" i="27"/>
  <c r="AB54" i="27"/>
  <c r="Z28" i="45"/>
  <c r="X26" i="45"/>
  <c r="Z27" i="45"/>
  <c r="G15" i="29"/>
  <c r="B15" i="29"/>
  <c r="AK57" i="27" l="1"/>
  <c r="AK55" i="27"/>
  <c r="AK58" i="27"/>
  <c r="AK56" i="27"/>
  <c r="AK98" i="27"/>
  <c r="AK99" i="27"/>
  <c r="AK100" i="27"/>
  <c r="AK97" i="27"/>
  <c r="AM63" i="27"/>
  <c r="AM64" i="27"/>
  <c r="AM66" i="27"/>
  <c r="AM65" i="27"/>
  <c r="AM103" i="27"/>
  <c r="AM104" i="27"/>
  <c r="AM60" i="27"/>
  <c r="AM59" i="27"/>
  <c r="AM62" i="27"/>
  <c r="AM61" i="27"/>
  <c r="AM102" i="27"/>
  <c r="AM101" i="27"/>
  <c r="AM86" i="27"/>
  <c r="AM85" i="27"/>
  <c r="AM84" i="27"/>
  <c r="AM83" i="27"/>
  <c r="AM82" i="27"/>
  <c r="AM81" i="27"/>
  <c r="AM87" i="27"/>
  <c r="AM79" i="27"/>
  <c r="AM76" i="27"/>
  <c r="AM75" i="27"/>
  <c r="AM78" i="27"/>
  <c r="AM77" i="27"/>
  <c r="AM80" i="27"/>
  <c r="AE29" i="27"/>
  <c r="AK72" i="27"/>
  <c r="AK71" i="27"/>
  <c r="AK73" i="27"/>
  <c r="AK69" i="27"/>
  <c r="AK74" i="27"/>
  <c r="AK70" i="27"/>
  <c r="AK29" i="27"/>
  <c r="AG77" i="27"/>
  <c r="AG76" i="27"/>
  <c r="AG78" i="27"/>
  <c r="AG80" i="27"/>
  <c r="AG79" i="27"/>
  <c r="AG75" i="27"/>
  <c r="AA48" i="27"/>
  <c r="AA47" i="27"/>
  <c r="AA46" i="27"/>
  <c r="AA45" i="27"/>
  <c r="AA44" i="27"/>
  <c r="AA49" i="27"/>
  <c r="AC55" i="27"/>
  <c r="AC53" i="27"/>
  <c r="AC52" i="27"/>
  <c r="AC50" i="27"/>
  <c r="AC54" i="27"/>
  <c r="AC51" i="27"/>
  <c r="Y37" i="27"/>
  <c r="Y36" i="27"/>
  <c r="Y35" i="27"/>
  <c r="Y34" i="27"/>
  <c r="Y33" i="27"/>
  <c r="Y32" i="27"/>
  <c r="Y31" i="27"/>
  <c r="AG86" i="27"/>
  <c r="AG87" i="27"/>
  <c r="AG82" i="27"/>
  <c r="AG85" i="27"/>
  <c r="AG84" i="27"/>
  <c r="AG83" i="27"/>
  <c r="AG81" i="27"/>
  <c r="AE68" i="27"/>
  <c r="AE67" i="27"/>
  <c r="AE64" i="27"/>
  <c r="AE63" i="27"/>
  <c r="AE62" i="27"/>
  <c r="AE66" i="27"/>
  <c r="AE65" i="27"/>
  <c r="AE70" i="27"/>
  <c r="AE74" i="27"/>
  <c r="AE73" i="27"/>
  <c r="AE72" i="27"/>
  <c r="AE71" i="27"/>
  <c r="AE69" i="27"/>
  <c r="AC57" i="27"/>
  <c r="AC61" i="27"/>
  <c r="AC60" i="27"/>
  <c r="AC59" i="27"/>
  <c r="AC58" i="27"/>
  <c r="AC56" i="27"/>
  <c r="O64" i="21"/>
  <c r="AA42" i="27"/>
  <c r="AA40" i="27"/>
  <c r="AA39" i="27"/>
  <c r="AA43" i="27"/>
  <c r="AA41" i="27"/>
  <c r="AA38" i="27"/>
  <c r="Y26" i="45"/>
  <c r="AL58" i="27" l="1"/>
  <c r="AL56" i="27"/>
  <c r="AL57" i="27"/>
  <c r="AL55" i="27"/>
  <c r="AL99" i="27"/>
  <c r="AL97" i="27"/>
  <c r="AL100" i="27"/>
  <c r="AL98" i="27"/>
  <c r="P64" i="21"/>
  <c r="AF29" i="27"/>
  <c r="AL74" i="27"/>
  <c r="AL70" i="27"/>
  <c r="AL73" i="27"/>
  <c r="AL71" i="27"/>
  <c r="AL69" i="27"/>
  <c r="AL72" i="27"/>
  <c r="AL29" i="27"/>
  <c r="AF65" i="27"/>
  <c r="AF67" i="27"/>
  <c r="AF68" i="27"/>
  <c r="AF66" i="27"/>
  <c r="AF64" i="27"/>
  <c r="AF63" i="27"/>
  <c r="AF62" i="27"/>
  <c r="AB43" i="27"/>
  <c r="AB42" i="27"/>
  <c r="AB41" i="27"/>
  <c r="AB40" i="27"/>
  <c r="AB39" i="27"/>
  <c r="AB38" i="27"/>
  <c r="O65" i="21"/>
  <c r="AF71" i="27"/>
  <c r="AF74" i="27"/>
  <c r="AF73" i="27"/>
  <c r="AF72" i="27"/>
  <c r="AF70" i="27"/>
  <c r="AF69" i="27"/>
  <c r="Z37" i="27"/>
  <c r="Z35" i="27"/>
  <c r="Z34" i="27"/>
  <c r="Z33" i="27"/>
  <c r="Z31" i="27"/>
  <c r="Z30" i="27"/>
  <c r="Z32" i="27"/>
  <c r="Z36" i="27"/>
  <c r="AD58" i="27"/>
  <c r="AD61" i="27"/>
  <c r="AD60" i="27"/>
  <c r="AD59" i="27"/>
  <c r="AD57" i="27"/>
  <c r="AD56" i="27"/>
  <c r="AB46" i="27"/>
  <c r="AB49" i="27"/>
  <c r="AB48" i="27"/>
  <c r="AB47" i="27"/>
  <c r="AB45" i="27"/>
  <c r="AB44" i="27"/>
  <c r="AD55" i="27"/>
  <c r="AD54" i="27"/>
  <c r="AD53" i="27"/>
  <c r="AD52" i="27"/>
  <c r="AD51" i="27"/>
  <c r="AD50" i="27"/>
  <c r="Z26" i="45"/>
  <c r="AM58" i="27" l="1"/>
  <c r="AM56" i="27"/>
  <c r="AM57" i="27"/>
  <c r="AM55" i="27"/>
  <c r="AM100" i="27"/>
  <c r="AM97" i="27"/>
  <c r="AM98" i="27"/>
  <c r="AM99" i="27"/>
  <c r="P65" i="21"/>
  <c r="AG29" i="27"/>
  <c r="AM73" i="27"/>
  <c r="AM72" i="27"/>
  <c r="AM71" i="27"/>
  <c r="AM69" i="27"/>
  <c r="AM74" i="27"/>
  <c r="AM70" i="27"/>
  <c r="AM29" i="27"/>
  <c r="AC47" i="27"/>
  <c r="AC49" i="27"/>
  <c r="AC48" i="27"/>
  <c r="AC46" i="27"/>
  <c r="AC45" i="27"/>
  <c r="AC44" i="27"/>
  <c r="AG65" i="27"/>
  <c r="AG68" i="27"/>
  <c r="AG67" i="27"/>
  <c r="AG66" i="27"/>
  <c r="AG64" i="27"/>
  <c r="AG63" i="27"/>
  <c r="AG62" i="27"/>
  <c r="AA37" i="27"/>
  <c r="AA36" i="27"/>
  <c r="AA35" i="27"/>
  <c r="AA34" i="27"/>
  <c r="AA32" i="27"/>
  <c r="AA31" i="27"/>
  <c r="AA30" i="27"/>
  <c r="AA33" i="27"/>
  <c r="AC42" i="27"/>
  <c r="AC41" i="27"/>
  <c r="AC40" i="27"/>
  <c r="AC43" i="27"/>
  <c r="AC39" i="27"/>
  <c r="AC38" i="27"/>
  <c r="AE52" i="27"/>
  <c r="AE51" i="27"/>
  <c r="AE50" i="27"/>
  <c r="AE55" i="27"/>
  <c r="AE54" i="27"/>
  <c r="AE53" i="27"/>
  <c r="AG72" i="27"/>
  <c r="AG74" i="27"/>
  <c r="AG73" i="27"/>
  <c r="AG71" i="27"/>
  <c r="AG70" i="27"/>
  <c r="AG69" i="27"/>
  <c r="O66" i="21"/>
  <c r="AE59" i="27"/>
  <c r="AE61" i="27"/>
  <c r="AE60" i="27"/>
  <c r="AE58" i="27"/>
  <c r="AE57" i="27"/>
  <c r="AE56" i="27"/>
  <c r="P66" i="21" l="1"/>
  <c r="AF60" i="27"/>
  <c r="AF56" i="27"/>
  <c r="AF61" i="27"/>
  <c r="AF59" i="27"/>
  <c r="AF58" i="27"/>
  <c r="AF57" i="27"/>
  <c r="O67" i="21"/>
  <c r="AD43" i="27"/>
  <c r="AD42" i="27"/>
  <c r="AD41" i="27"/>
  <c r="AD38" i="27"/>
  <c r="AD40" i="27"/>
  <c r="AD39" i="27"/>
  <c r="AD48" i="27"/>
  <c r="AD49" i="27"/>
  <c r="AD47" i="27"/>
  <c r="AD46" i="27"/>
  <c r="AD45" i="27"/>
  <c r="AD44" i="27"/>
  <c r="AB30" i="27"/>
  <c r="AB37" i="27"/>
  <c r="AB36" i="27"/>
  <c r="AB35" i="27"/>
  <c r="AB33" i="27"/>
  <c r="AB32" i="27"/>
  <c r="AB31" i="27"/>
  <c r="AB34" i="27"/>
  <c r="AF50" i="27"/>
  <c r="AF54" i="27"/>
  <c r="AF55" i="27"/>
  <c r="AF53" i="27"/>
  <c r="AF52" i="27"/>
  <c r="AF51" i="27"/>
  <c r="B34" i="28"/>
  <c r="I56" i="21" s="1"/>
  <c r="P67" i="21" l="1"/>
  <c r="AE49" i="27"/>
  <c r="AE48" i="27"/>
  <c r="AE47" i="27"/>
  <c r="AE46" i="27"/>
  <c r="AE45" i="27"/>
  <c r="AE44" i="27"/>
  <c r="AG54" i="27"/>
  <c r="AG51" i="27"/>
  <c r="AG55" i="27"/>
  <c r="AG53" i="27"/>
  <c r="AG52" i="27"/>
  <c r="AG50" i="27"/>
  <c r="AC37" i="27"/>
  <c r="AC36" i="27"/>
  <c r="AC35" i="27"/>
  <c r="AC34" i="27"/>
  <c r="AC33" i="27"/>
  <c r="AC32" i="27"/>
  <c r="AC30" i="27"/>
  <c r="AC31" i="27"/>
  <c r="AE43" i="27"/>
  <c r="AE41" i="27"/>
  <c r="AE42" i="27"/>
  <c r="AE40" i="27"/>
  <c r="AE38" i="27"/>
  <c r="AE39" i="27"/>
  <c r="AG61" i="27"/>
  <c r="AG60" i="27"/>
  <c r="AG59" i="27"/>
  <c r="AG58" i="27"/>
  <c r="AG57" i="27"/>
  <c r="AG56" i="27"/>
  <c r="O68" i="21"/>
  <c r="O74" i="21"/>
  <c r="P68" i="21" l="1"/>
  <c r="AF49" i="27"/>
  <c r="AF48" i="27"/>
  <c r="AF47" i="27"/>
  <c r="AF46" i="27"/>
  <c r="AF45" i="27"/>
  <c r="AF44" i="27"/>
  <c r="AD32" i="27"/>
  <c r="AD37" i="27"/>
  <c r="AD35" i="27"/>
  <c r="AD34" i="27"/>
  <c r="AD33" i="27"/>
  <c r="AD31" i="27"/>
  <c r="AD30" i="27"/>
  <c r="AD36" i="27"/>
  <c r="AF42" i="27"/>
  <c r="AF43" i="27"/>
  <c r="AF41" i="27"/>
  <c r="AF40" i="27"/>
  <c r="AF39" i="27"/>
  <c r="AF38" i="27"/>
  <c r="O69" i="21"/>
  <c r="O75" i="21"/>
  <c r="P69" i="21" l="1"/>
  <c r="O70" i="21"/>
  <c r="AG43" i="27"/>
  <c r="AG42" i="27"/>
  <c r="AG41" i="27"/>
  <c r="AG40" i="27"/>
  <c r="AG39" i="27"/>
  <c r="AG38" i="27"/>
  <c r="AG47" i="27"/>
  <c r="AG49" i="27"/>
  <c r="AG48" i="27"/>
  <c r="AG46" i="27"/>
  <c r="AG45" i="27"/>
  <c r="AG44" i="27"/>
  <c r="AE37" i="27"/>
  <c r="AE36" i="27"/>
  <c r="AE35" i="27"/>
  <c r="AE34" i="27"/>
  <c r="AE32" i="27"/>
  <c r="AE31" i="27"/>
  <c r="AE30" i="27"/>
  <c r="AE33" i="27"/>
  <c r="O76" i="21"/>
  <c r="P70" i="21" l="1"/>
  <c r="AF34" i="27"/>
  <c r="AF37" i="27"/>
  <c r="AF36" i="27"/>
  <c r="AF35" i="27"/>
  <c r="AF33" i="27"/>
  <c r="AF32" i="27"/>
  <c r="AF31" i="27"/>
  <c r="AF30" i="27"/>
  <c r="O71" i="21"/>
  <c r="O72" i="21" l="1"/>
  <c r="AG37" i="27"/>
  <c r="AG36" i="27"/>
  <c r="AG34" i="27"/>
  <c r="AG33" i="27"/>
  <c r="AG32" i="27"/>
  <c r="AG31" i="27"/>
  <c r="AG30" i="27"/>
  <c r="AG35" i="27"/>
  <c r="P71" i="21"/>
  <c r="O77" i="21"/>
  <c r="P72" i="21" l="1"/>
  <c r="O73" i="21"/>
  <c r="O78" i="21"/>
  <c r="G63" i="34"/>
  <c r="F63" i="34"/>
  <c r="D15" i="29"/>
  <c r="P73" i="21" l="1"/>
  <c r="L63" i="34"/>
  <c r="P63" i="34" s="1"/>
  <c r="I15" i="29" s="1"/>
  <c r="M15" i="29" s="1"/>
  <c r="M9" i="29" s="1"/>
  <c r="O79" i="21"/>
  <c r="I123" i="28"/>
  <c r="I119" i="28"/>
  <c r="I117" i="28"/>
  <c r="I121" i="28"/>
  <c r="I118" i="28"/>
  <c r="I120" i="28"/>
  <c r="I122" i="28"/>
  <c r="I116" i="28"/>
  <c r="I112" i="28"/>
  <c r="I110" i="28"/>
  <c r="I115" i="28"/>
  <c r="I111" i="28"/>
  <c r="I113" i="28"/>
  <c r="I114" i="28"/>
  <c r="I109" i="28"/>
  <c r="P74" i="21" l="1"/>
  <c r="K15" i="29"/>
  <c r="K9" i="29" s="1"/>
  <c r="S15" i="29"/>
  <c r="S9" i="29" s="1"/>
  <c r="Q15" i="29"/>
  <c r="Q9" i="29" s="1"/>
  <c r="P15" i="29"/>
  <c r="P9" i="29" s="1"/>
  <c r="G117" i="27"/>
  <c r="AO117" i="27" s="1"/>
  <c r="K117" i="27"/>
  <c r="AS117" i="27" s="1"/>
  <c r="I117" i="27"/>
  <c r="AQ117" i="27" s="1"/>
  <c r="L117" i="27"/>
  <c r="AT117" i="27" s="1"/>
  <c r="H117" i="27"/>
  <c r="AP117" i="27" s="1"/>
  <c r="J117" i="27"/>
  <c r="AR117" i="27" s="1"/>
  <c r="J118" i="27"/>
  <c r="AR118" i="27" s="1"/>
  <c r="L118" i="27"/>
  <c r="AT118" i="27" s="1"/>
  <c r="K118" i="27"/>
  <c r="AS118" i="27" s="1"/>
  <c r="I118" i="27"/>
  <c r="AQ118" i="27" s="1"/>
  <c r="H118" i="27"/>
  <c r="AP118" i="27" s="1"/>
  <c r="G118" i="27"/>
  <c r="AO118" i="27" s="1"/>
  <c r="I115" i="27"/>
  <c r="AQ115" i="27" s="1"/>
  <c r="K115" i="27"/>
  <c r="AS115" i="27" s="1"/>
  <c r="J115" i="27"/>
  <c r="AR115" i="27" s="1"/>
  <c r="L115" i="27"/>
  <c r="AT115" i="27" s="1"/>
  <c r="H115" i="27"/>
  <c r="AP115" i="27" s="1"/>
  <c r="G115" i="27"/>
  <c r="AO115" i="27" s="1"/>
  <c r="T113" i="27"/>
  <c r="BB113" i="27" s="1"/>
  <c r="U113" i="27"/>
  <c r="BC113" i="27" s="1"/>
  <c r="S113" i="27"/>
  <c r="BA113" i="27" s="1"/>
  <c r="H113" i="27"/>
  <c r="AP113" i="27" s="1"/>
  <c r="V113" i="27"/>
  <c r="BD113" i="27" s="1"/>
  <c r="J113" i="27"/>
  <c r="AR113" i="27" s="1"/>
  <c r="I113" i="27"/>
  <c r="AQ113" i="27" s="1"/>
  <c r="G113" i="27"/>
  <c r="AO113" i="27" s="1"/>
  <c r="R113" i="27"/>
  <c r="AZ113" i="27" s="1"/>
  <c r="K113" i="27"/>
  <c r="AS113" i="27" s="1"/>
  <c r="L116" i="27"/>
  <c r="AT116" i="27" s="1"/>
  <c r="K116" i="27"/>
  <c r="AS116" i="27" s="1"/>
  <c r="G116" i="27"/>
  <c r="AO116" i="27" s="1"/>
  <c r="H116" i="27"/>
  <c r="AP116" i="27" s="1"/>
  <c r="J116" i="27"/>
  <c r="AR116" i="27" s="1"/>
  <c r="I116" i="27"/>
  <c r="AQ116" i="27" s="1"/>
  <c r="H112" i="27"/>
  <c r="AP112" i="27" s="1"/>
  <c r="G112" i="27"/>
  <c r="AO112" i="27" s="1"/>
  <c r="J112" i="27"/>
  <c r="AR112" i="27" s="1"/>
  <c r="K112" i="27"/>
  <c r="AS112" i="27" s="1"/>
  <c r="I112" i="27"/>
  <c r="AQ112" i="27" s="1"/>
  <c r="S114" i="27"/>
  <c r="BA114" i="27" s="1"/>
  <c r="N114" i="27"/>
  <c r="AV114" i="27" s="1"/>
  <c r="M114" i="27"/>
  <c r="AU114" i="27" s="1"/>
  <c r="J114" i="27"/>
  <c r="AR114" i="27" s="1"/>
  <c r="U114" i="27"/>
  <c r="BC114" i="27" s="1"/>
  <c r="P114" i="27"/>
  <c r="AX114" i="27" s="1"/>
  <c r="O114" i="27"/>
  <c r="AW114" i="27" s="1"/>
  <c r="R114" i="27"/>
  <c r="AZ114" i="27" s="1"/>
  <c r="T114" i="27"/>
  <c r="BB114" i="27" s="1"/>
  <c r="H114" i="27"/>
  <c r="AP114" i="27" s="1"/>
  <c r="K114" i="27"/>
  <c r="AS114" i="27" s="1"/>
  <c r="Q114" i="27"/>
  <c r="AY114" i="27" s="1"/>
  <c r="L114" i="27"/>
  <c r="AT114" i="27" s="1"/>
  <c r="G114" i="27"/>
  <c r="AO114" i="27" s="1"/>
  <c r="I114" i="27"/>
  <c r="AQ114" i="27" s="1"/>
  <c r="V114" i="27"/>
  <c r="BD114" i="27" s="1"/>
  <c r="P75" i="21" l="1"/>
  <c r="Z119" i="28"/>
  <c r="P119" i="28"/>
  <c r="T119" i="28"/>
  <c r="N117" i="28"/>
  <c r="L121" i="28"/>
  <c r="O121" i="28"/>
  <c r="K118" i="28"/>
  <c r="AC118" i="28" s="1"/>
  <c r="Z118" i="28"/>
  <c r="W118" i="28"/>
  <c r="X118" i="28"/>
  <c r="K120" i="28"/>
  <c r="AC120" i="28" s="1"/>
  <c r="P120" i="28"/>
  <c r="O120" i="28"/>
  <c r="L123" i="28"/>
  <c r="O123" i="28"/>
  <c r="N122" i="28"/>
  <c r="U119" i="28"/>
  <c r="L119" i="28"/>
  <c r="S119" i="28"/>
  <c r="Y119" i="28"/>
  <c r="R119" i="28"/>
  <c r="K117" i="28"/>
  <c r="AC117" i="28" s="1"/>
  <c r="N121" i="28"/>
  <c r="O118" i="28"/>
  <c r="M118" i="28"/>
  <c r="Y118" i="28"/>
  <c r="N120" i="28"/>
  <c r="M120" i="28"/>
  <c r="N123" i="28"/>
  <c r="M119" i="28"/>
  <c r="O119" i="28"/>
  <c r="X119" i="28"/>
  <c r="N119" i="28"/>
  <c r="W119" i="28"/>
  <c r="M117" i="28"/>
  <c r="K121" i="28"/>
  <c r="AC121" i="28" s="1"/>
  <c r="AD121" i="28" s="1"/>
  <c r="P121" i="28"/>
  <c r="V118" i="28"/>
  <c r="N118" i="28"/>
  <c r="L122" i="28"/>
  <c r="O122" i="28"/>
  <c r="K119" i="28"/>
  <c r="AC119" i="28" s="1"/>
  <c r="AD119" i="28" s="1"/>
  <c r="AE119" i="28" s="1"/>
  <c r="V119" i="28"/>
  <c r="Q119" i="28"/>
  <c r="O117" i="28"/>
  <c r="L117" i="28"/>
  <c r="M121" i="28"/>
  <c r="L118" i="28"/>
  <c r="L120" i="28"/>
  <c r="K123" i="28"/>
  <c r="AC123" i="28" s="1"/>
  <c r="AD123" i="28" s="1"/>
  <c r="M123" i="28"/>
  <c r="P123" i="28"/>
  <c r="P122" i="28"/>
  <c r="M122" i="28"/>
  <c r="K122" i="28"/>
  <c r="AC122" i="28" s="1"/>
  <c r="H105" i="27"/>
  <c r="K109" i="27"/>
  <c r="S107" i="27"/>
  <c r="U108" i="27"/>
  <c r="P108" i="27"/>
  <c r="Q108" i="27"/>
  <c r="H108" i="27"/>
  <c r="G108" i="27"/>
  <c r="G111" i="27"/>
  <c r="I111" i="27"/>
  <c r="J106" i="27"/>
  <c r="K110" i="27"/>
  <c r="I104" i="27"/>
  <c r="J107" i="27"/>
  <c r="T108" i="27"/>
  <c r="M108" i="27"/>
  <c r="N108" i="27"/>
  <c r="J108" i="27"/>
  <c r="J111" i="27"/>
  <c r="H111" i="27"/>
  <c r="K111" i="27"/>
  <c r="H106" i="27"/>
  <c r="G106" i="27"/>
  <c r="J110" i="27"/>
  <c r="G110" i="27"/>
  <c r="J104" i="27"/>
  <c r="V107" i="27"/>
  <c r="I107" i="27"/>
  <c r="J105" i="27"/>
  <c r="J109" i="27"/>
  <c r="T107" i="27"/>
  <c r="Q107" i="27"/>
  <c r="V108" i="27"/>
  <c r="L108" i="27"/>
  <c r="I108" i="27"/>
  <c r="I106" i="27"/>
  <c r="I110" i="27"/>
  <c r="H110" i="27"/>
  <c r="G104" i="27"/>
  <c r="H109" i="27"/>
  <c r="G105" i="27"/>
  <c r="I105" i="27"/>
  <c r="I109" i="27"/>
  <c r="G109" i="27"/>
  <c r="U107" i="27"/>
  <c r="H107" i="27"/>
  <c r="G107" i="27"/>
  <c r="S108" i="27"/>
  <c r="O108" i="27"/>
  <c r="K108" i="27"/>
  <c r="AS108" i="27" s="1"/>
  <c r="V106" i="27"/>
  <c r="H104" i="27"/>
  <c r="AE121" i="28" l="1"/>
  <c r="AF121" i="28" s="1"/>
  <c r="AG121" i="28" s="1"/>
  <c r="AH121" i="28" s="1"/>
  <c r="AF119" i="28"/>
  <c r="AG119" i="28" s="1"/>
  <c r="AH119" i="28" s="1"/>
  <c r="AE123" i="28"/>
  <c r="AF123" i="28" s="1"/>
  <c r="AG123" i="28" s="1"/>
  <c r="AH123" i="28" s="1"/>
  <c r="AD120" i="28"/>
  <c r="AE120" i="28" s="1"/>
  <c r="AF120" i="28" s="1"/>
  <c r="AG120" i="28" s="1"/>
  <c r="AH120" i="28" s="1"/>
  <c r="AD122" i="28"/>
  <c r="AE122" i="28" s="1"/>
  <c r="AF122" i="28" s="1"/>
  <c r="AG122" i="28" s="1"/>
  <c r="AH122" i="28" s="1"/>
  <c r="AD118" i="28"/>
  <c r="AE118" i="28" s="1"/>
  <c r="AF118" i="28" s="1"/>
  <c r="AG118" i="28" s="1"/>
  <c r="AD117" i="28"/>
  <c r="AE117" i="28" s="1"/>
  <c r="AF117" i="28" s="1"/>
  <c r="AG117" i="28" s="1"/>
  <c r="AI119" i="28"/>
  <c r="AJ119" i="28" s="1"/>
  <c r="AK119" i="28" s="1"/>
  <c r="AL119" i="28" s="1"/>
  <c r="AM119" i="28" s="1"/>
  <c r="AN119" i="28" s="1"/>
  <c r="AO119" i="28" s="1"/>
  <c r="AP119" i="28" s="1"/>
  <c r="AQ119" i="28" s="1"/>
  <c r="AR119" i="28" s="1"/>
  <c r="P76" i="21"/>
  <c r="AQ105" i="27"/>
  <c r="M110" i="28" s="1"/>
  <c r="AQ106" i="27"/>
  <c r="M111" i="28" s="1"/>
  <c r="AT108" i="27"/>
  <c r="P113" i="28" s="1"/>
  <c r="AY107" i="27"/>
  <c r="U112" i="28" s="1"/>
  <c r="AR109" i="27"/>
  <c r="N114" i="28" s="1"/>
  <c r="AQ107" i="27"/>
  <c r="M112" i="28" s="1"/>
  <c r="AR104" i="27"/>
  <c r="N109" i="28" s="1"/>
  <c r="AP111" i="27"/>
  <c r="L116" i="28" s="1"/>
  <c r="AR108" i="27"/>
  <c r="N113" i="28" s="1"/>
  <c r="AR107" i="27"/>
  <c r="N112" i="28" s="1"/>
  <c r="AO111" i="27"/>
  <c r="K116" i="28" s="1"/>
  <c r="AC116" i="28" s="1"/>
  <c r="AY108" i="27"/>
  <c r="U113" i="28" s="1"/>
  <c r="AS109" i="27"/>
  <c r="O114" i="28" s="1"/>
  <c r="AP105" i="27"/>
  <c r="L110" i="28" s="1"/>
  <c r="AP104" i="27"/>
  <c r="L109" i="28" s="1"/>
  <c r="AO107" i="27"/>
  <c r="K112" i="28" s="1"/>
  <c r="AC112" i="28" s="1"/>
  <c r="AO109" i="27"/>
  <c r="K114" i="28" s="1"/>
  <c r="AC114" i="28" s="1"/>
  <c r="AO105" i="27"/>
  <c r="K110" i="28" s="1"/>
  <c r="AC110" i="28" s="1"/>
  <c r="AD110" i="28" s="1"/>
  <c r="AP110" i="27"/>
  <c r="L115" i="28" s="1"/>
  <c r="BD108" i="27"/>
  <c r="Z113" i="28" s="1"/>
  <c r="BB107" i="27"/>
  <c r="X112" i="28" s="1"/>
  <c r="BD107" i="27"/>
  <c r="Z112" i="28" s="1"/>
  <c r="AO110" i="27"/>
  <c r="K115" i="28" s="1"/>
  <c r="AC115" i="28" s="1"/>
  <c r="AD115" i="28" s="1"/>
  <c r="AO106" i="27"/>
  <c r="K111" i="28" s="1"/>
  <c r="AC111" i="28" s="1"/>
  <c r="AR111" i="27"/>
  <c r="N116" i="28" s="1"/>
  <c r="AV108" i="27"/>
  <c r="R113" i="28" s="1"/>
  <c r="AS110" i="27"/>
  <c r="O115" i="28" s="1"/>
  <c r="AR106" i="27"/>
  <c r="N111" i="28" s="1"/>
  <c r="AX108" i="27"/>
  <c r="T113" i="28" s="1"/>
  <c r="AW108" i="27"/>
  <c r="S113" i="28" s="1"/>
  <c r="AP107" i="27"/>
  <c r="L112" i="28" s="1"/>
  <c r="AQ109" i="27"/>
  <c r="M114" i="28" s="1"/>
  <c r="AO104" i="27"/>
  <c r="K109" i="28" s="1"/>
  <c r="AC109" i="28" s="1"/>
  <c r="AQ110" i="27"/>
  <c r="M115" i="28" s="1"/>
  <c r="AQ108" i="27"/>
  <c r="M113" i="28" s="1"/>
  <c r="AP106" i="27"/>
  <c r="L111" i="28" s="1"/>
  <c r="AU108" i="27"/>
  <c r="Q113" i="28" s="1"/>
  <c r="AO108" i="27"/>
  <c r="K113" i="28" s="1"/>
  <c r="AC113" i="28" s="1"/>
  <c r="BC108" i="27"/>
  <c r="Y113" i="28" s="1"/>
  <c r="BA107" i="27"/>
  <c r="W112" i="28" s="1"/>
  <c r="BD106" i="27"/>
  <c r="Z111" i="28" s="1"/>
  <c r="BA108" i="27"/>
  <c r="W113" i="28" s="1"/>
  <c r="BC107" i="27"/>
  <c r="Y112" i="28" s="1"/>
  <c r="AP109" i="27"/>
  <c r="L114" i="28" s="1"/>
  <c r="AR105" i="27"/>
  <c r="N110" i="28" s="1"/>
  <c r="AR110" i="27"/>
  <c r="N115" i="28" s="1"/>
  <c r="AS111" i="27"/>
  <c r="O116" i="28" s="1"/>
  <c r="BB108" i="27"/>
  <c r="X113" i="28" s="1"/>
  <c r="AQ104" i="27"/>
  <c r="M109" i="28" s="1"/>
  <c r="AQ111" i="27"/>
  <c r="M116" i="28" s="1"/>
  <c r="AP108" i="27"/>
  <c r="L113" i="28" s="1"/>
  <c r="O113" i="28"/>
  <c r="AD112" i="28" l="1"/>
  <c r="AE112" i="28" s="1"/>
  <c r="AF112" i="28" s="1"/>
  <c r="AE110" i="28"/>
  <c r="AF110" i="28" s="1"/>
  <c r="AE115" i="28"/>
  <c r="AF115" i="28" s="1"/>
  <c r="AG115" i="28" s="1"/>
  <c r="AD111" i="28"/>
  <c r="AE111" i="28" s="1"/>
  <c r="AF111" i="28" s="1"/>
  <c r="AD109" i="28"/>
  <c r="AE109" i="28" s="1"/>
  <c r="AF109" i="28" s="1"/>
  <c r="AD114" i="28"/>
  <c r="AE114" i="28" s="1"/>
  <c r="AF114" i="28" s="1"/>
  <c r="AG114" i="28" s="1"/>
  <c r="AD116" i="28"/>
  <c r="AE116" i="28" s="1"/>
  <c r="AF116" i="28" s="1"/>
  <c r="AG116" i="28" s="1"/>
  <c r="AD113" i="28"/>
  <c r="AE113" i="28" s="1"/>
  <c r="AF113" i="28" s="1"/>
  <c r="AG113" i="28" s="1"/>
  <c r="AH113" i="28" s="1"/>
  <c r="AI113" i="28" s="1"/>
  <c r="AJ113" i="28" s="1"/>
  <c r="AK113" i="28" s="1"/>
  <c r="AL113" i="28" s="1"/>
  <c r="AM113" i="28" s="1"/>
  <c r="P77" i="21"/>
  <c r="I124" i="28"/>
  <c r="I125" i="28"/>
  <c r="P78" i="21" l="1"/>
  <c r="P79" i="21"/>
  <c r="M120" i="27"/>
  <c r="H120" i="27"/>
  <c r="L120" i="27"/>
  <c r="J120" i="27"/>
  <c r="I120" i="27"/>
  <c r="G120" i="27"/>
  <c r="K120" i="27"/>
  <c r="M119" i="27"/>
  <c r="O119" i="27"/>
  <c r="L119" i="27"/>
  <c r="S119" i="27"/>
  <c r="Q119" i="27"/>
  <c r="N119" i="27"/>
  <c r="U119" i="27"/>
  <c r="R119" i="27"/>
  <c r="I119" i="27"/>
  <c r="J119" i="27"/>
  <c r="H119" i="27"/>
  <c r="K119" i="27"/>
  <c r="P119" i="27"/>
  <c r="V119" i="27"/>
  <c r="T119" i="27"/>
  <c r="G119" i="27"/>
  <c r="BB119" i="27" l="1"/>
  <c r="AS119" i="27"/>
  <c r="AQ119" i="27"/>
  <c r="AY119" i="27"/>
  <c r="AR120" i="27"/>
  <c r="N125" i="28" s="1"/>
  <c r="AU120" i="27"/>
  <c r="Q125" i="28" s="1"/>
  <c r="BD119" i="27"/>
  <c r="AZ119" i="27"/>
  <c r="AT119" i="27"/>
  <c r="AS120" i="27"/>
  <c r="O125" i="28" s="1"/>
  <c r="AO119" i="27"/>
  <c r="AX119" i="27"/>
  <c r="AP119" i="27"/>
  <c r="BC119" i="27"/>
  <c r="AW119" i="27"/>
  <c r="AO120" i="27"/>
  <c r="K125" i="28" s="1"/>
  <c r="AC125" i="28" s="1"/>
  <c r="AT120" i="27"/>
  <c r="P125" i="28" s="1"/>
  <c r="AR119" i="27"/>
  <c r="AV119" i="27"/>
  <c r="BA119" i="27"/>
  <c r="AU119" i="27"/>
  <c r="AQ120" i="27"/>
  <c r="M125" i="28" s="1"/>
  <c r="AP120" i="27"/>
  <c r="L125" i="28" s="1"/>
  <c r="R108" i="27"/>
  <c r="R107" i="27"/>
  <c r="X124" i="28" l="1"/>
  <c r="W124" i="28"/>
  <c r="P124" i="28"/>
  <c r="R69" i="21"/>
  <c r="T124" i="28"/>
  <c r="R124" i="28"/>
  <c r="S124" i="28"/>
  <c r="N124" i="28"/>
  <c r="R67" i="21"/>
  <c r="K124" i="28"/>
  <c r="AC124" i="28" s="1"/>
  <c r="S64" i="21" s="1"/>
  <c r="R64" i="21"/>
  <c r="U124" i="28"/>
  <c r="Y124" i="28"/>
  <c r="V124" i="28"/>
  <c r="M124" i="28"/>
  <c r="R66" i="21"/>
  <c r="Q124" i="28"/>
  <c r="R70" i="21"/>
  <c r="L124" i="28"/>
  <c r="R65" i="21"/>
  <c r="Z124" i="28"/>
  <c r="O124" i="28"/>
  <c r="R68" i="21"/>
  <c r="AD125" i="28"/>
  <c r="AE125" i="28" s="1"/>
  <c r="AF125" i="28" s="1"/>
  <c r="AG125" i="28" s="1"/>
  <c r="AH125" i="28" s="1"/>
  <c r="AI125" i="28" s="1"/>
  <c r="AZ108" i="27"/>
  <c r="V113" i="28" s="1"/>
  <c r="AN113" i="28" s="1"/>
  <c r="AO113" i="28" s="1"/>
  <c r="AP113" i="28" s="1"/>
  <c r="AQ113" i="28" s="1"/>
  <c r="AR113" i="28" s="1"/>
  <c r="AZ107" i="27"/>
  <c r="V112" i="28" s="1"/>
  <c r="AD124" i="28" l="1"/>
  <c r="AE124" i="28" s="1"/>
  <c r="S65" i="21"/>
  <c r="AF124" i="28" l="1"/>
  <c r="S66" i="21"/>
  <c r="AG124" i="28" l="1"/>
  <c r="S67" i="21"/>
  <c r="AH124" i="28" l="1"/>
  <c r="S68" i="21"/>
  <c r="I105" i="28"/>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S69" i="21" l="1"/>
  <c r="AI124" i="28"/>
  <c r="R23" i="57"/>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N47" i="27" s="1"/>
  <c r="AV47" i="27" s="1"/>
  <c r="T36" i="57"/>
  <c r="X36" i="57"/>
  <c r="AB36" i="57"/>
  <c r="Q47" i="27" s="1"/>
  <c r="AY47" i="27" s="1"/>
  <c r="V36" i="57"/>
  <c r="W36" i="57"/>
  <c r="S36" i="57"/>
  <c r="AA36" i="57"/>
  <c r="Z36" i="57"/>
  <c r="T25" i="57"/>
  <c r="X25" i="57"/>
  <c r="AB25" i="57"/>
  <c r="R25" i="57"/>
  <c r="U25" i="57"/>
  <c r="Y25" i="57"/>
  <c r="S25" i="57"/>
  <c r="W25" i="57"/>
  <c r="AA25" i="57"/>
  <c r="Z25" i="57"/>
  <c r="V25" i="57"/>
  <c r="V29" i="57"/>
  <c r="Z29" i="57"/>
  <c r="U29" i="57"/>
  <c r="Y29" i="57"/>
  <c r="R29" i="57"/>
  <c r="S29" i="57"/>
  <c r="AA29" i="57"/>
  <c r="T29" i="57"/>
  <c r="AB29" i="57"/>
  <c r="X29" i="57"/>
  <c r="W29" i="57"/>
  <c r="R40" i="57"/>
  <c r="U40" i="57"/>
  <c r="Y40" i="57"/>
  <c r="V40" i="57"/>
  <c r="Z40" i="57"/>
  <c r="T40" i="57"/>
  <c r="X40" i="57"/>
  <c r="AB40" i="57"/>
  <c r="W40" i="57"/>
  <c r="AA40" i="57"/>
  <c r="S40" i="57"/>
  <c r="R44" i="57"/>
  <c r="S44" i="57"/>
  <c r="W44" i="57"/>
  <c r="AA44" i="57"/>
  <c r="T44" i="57"/>
  <c r="I55" i="27" s="1"/>
  <c r="AQ55" i="27" s="1"/>
  <c r="X44" i="57"/>
  <c r="AB44" i="57"/>
  <c r="V44" i="57"/>
  <c r="K55" i="27" s="1"/>
  <c r="AS55" i="27" s="1"/>
  <c r="Z44" i="57"/>
  <c r="O55" i="27" s="1"/>
  <c r="AW55" i="27" s="1"/>
  <c r="U44" i="57"/>
  <c r="J55" i="27" s="1"/>
  <c r="AR55" i="27" s="1"/>
  <c r="Y44" i="57"/>
  <c r="R26" i="57"/>
  <c r="U26" i="57"/>
  <c r="Y26" i="57"/>
  <c r="T26" i="57"/>
  <c r="X26" i="57"/>
  <c r="AB26" i="57"/>
  <c r="V26" i="57"/>
  <c r="W26" i="57"/>
  <c r="S26" i="57"/>
  <c r="AA26" i="57"/>
  <c r="Z26" i="57"/>
  <c r="R77" i="57"/>
  <c r="G88" i="27" s="1"/>
  <c r="AO88" i="27" s="1"/>
  <c r="U77" i="57"/>
  <c r="Y77" i="57"/>
  <c r="S77" i="57"/>
  <c r="X77" i="57"/>
  <c r="T77" i="57"/>
  <c r="Z77" i="57"/>
  <c r="W77" i="57"/>
  <c r="AB77" i="57"/>
  <c r="AA77" i="57"/>
  <c r="V77" i="57"/>
  <c r="V61" i="57"/>
  <c r="Z61" i="57"/>
  <c r="S61" i="57"/>
  <c r="W61" i="57"/>
  <c r="AA61" i="57"/>
  <c r="U61" i="57"/>
  <c r="Y61" i="57"/>
  <c r="R61" i="57"/>
  <c r="X61" i="57"/>
  <c r="AB61" i="57"/>
  <c r="Q72" i="27" s="1"/>
  <c r="AY72" i="27" s="1"/>
  <c r="T61" i="57"/>
  <c r="R69" i="57"/>
  <c r="U69" i="57"/>
  <c r="J80" i="27" s="1"/>
  <c r="AR80" i="27" s="1"/>
  <c r="Y69" i="57"/>
  <c r="AG69" i="57"/>
  <c r="V80" i="27" s="1"/>
  <c r="BD80" i="27" s="1"/>
  <c r="T69" i="57"/>
  <c r="I80" i="27" s="1"/>
  <c r="AQ80" i="27" s="1"/>
  <c r="X69" i="57"/>
  <c r="AB69" i="57"/>
  <c r="W69" i="57"/>
  <c r="L80" i="27" s="1"/>
  <c r="AT80" i="27" s="1"/>
  <c r="Z69" i="57"/>
  <c r="V69" i="57"/>
  <c r="S69" i="57"/>
  <c r="AA69" i="57"/>
  <c r="P80" i="27" s="1"/>
  <c r="AX80" i="27" s="1"/>
  <c r="R79" i="57"/>
  <c r="G90" i="27" s="1"/>
  <c r="AO90" i="27" s="1"/>
  <c r="U79" i="57"/>
  <c r="Y79" i="57"/>
  <c r="T79" i="57"/>
  <c r="Z79" i="57"/>
  <c r="V79" i="57"/>
  <c r="AA79" i="57"/>
  <c r="S79" i="57"/>
  <c r="X79" i="57"/>
  <c r="AB79" i="57"/>
  <c r="W79" i="57"/>
  <c r="R28" i="57"/>
  <c r="T28" i="57"/>
  <c r="X28" i="57"/>
  <c r="AB28" i="57"/>
  <c r="S28" i="57"/>
  <c r="W28" i="57"/>
  <c r="AA28" i="57"/>
  <c r="U28" i="57"/>
  <c r="V28" i="57"/>
  <c r="Z28" i="57"/>
  <c r="Y28" i="57"/>
  <c r="R76" i="57"/>
  <c r="T76" i="57"/>
  <c r="I87" i="27" s="1"/>
  <c r="AQ87" i="27" s="1"/>
  <c r="X76" i="57"/>
  <c r="M87" i="27" s="1"/>
  <c r="AU87" i="27" s="1"/>
  <c r="AB76" i="57"/>
  <c r="Q87" i="27" s="1"/>
  <c r="AY87" i="27" s="1"/>
  <c r="W76" i="57"/>
  <c r="S76" i="57"/>
  <c r="H87" i="27" s="1"/>
  <c r="AP87" i="27" s="1"/>
  <c r="Y76" i="57"/>
  <c r="V76" i="57"/>
  <c r="AA76" i="57"/>
  <c r="P87" i="27" s="1"/>
  <c r="AX87" i="27" s="1"/>
  <c r="U76" i="57"/>
  <c r="J87" i="27" s="1"/>
  <c r="AR87" i="27" s="1"/>
  <c r="Z76" i="57"/>
  <c r="O87" i="27" s="1"/>
  <c r="AW87" i="27" s="1"/>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Z56" i="57"/>
  <c r="S56" i="57"/>
  <c r="W56" i="57"/>
  <c r="AA56" i="57"/>
  <c r="U56" i="57"/>
  <c r="Y56" i="57"/>
  <c r="N67" i="27" s="1"/>
  <c r="AV67" i="27" s="1"/>
  <c r="T56" i="57"/>
  <c r="X56" i="57"/>
  <c r="AB56" i="57"/>
  <c r="R75" i="57"/>
  <c r="S75" i="57"/>
  <c r="W75" i="57"/>
  <c r="AA75" i="57"/>
  <c r="AE75" i="57"/>
  <c r="T86" i="27" s="1"/>
  <c r="BB86" i="27" s="1"/>
  <c r="V75" i="57"/>
  <c r="AB75" i="57"/>
  <c r="AG75" i="57"/>
  <c r="X75" i="57"/>
  <c r="AC75" i="57"/>
  <c r="R86" i="27" s="1"/>
  <c r="AZ86" i="27" s="1"/>
  <c r="U75" i="57"/>
  <c r="Z75" i="57"/>
  <c r="AF75" i="57"/>
  <c r="T75" i="57"/>
  <c r="AD75" i="57"/>
  <c r="Y75" i="57"/>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S80" i="57"/>
  <c r="W80" i="57"/>
  <c r="AA80" i="57"/>
  <c r="U80" i="57"/>
  <c r="Z80" i="57"/>
  <c r="V80" i="57"/>
  <c r="AB80" i="57"/>
  <c r="T80" i="57"/>
  <c r="Y80" i="57"/>
  <c r="X80" i="57"/>
  <c r="R74" i="57"/>
  <c r="V74" i="57"/>
  <c r="Z74" i="57"/>
  <c r="U74" i="57"/>
  <c r="Y74" i="57"/>
  <c r="X74" i="57"/>
  <c r="S74" i="57"/>
  <c r="AA74" i="57"/>
  <c r="W74" i="57"/>
  <c r="AB74" i="57"/>
  <c r="T74" i="57"/>
  <c r="R68" i="57"/>
  <c r="T68" i="57"/>
  <c r="X68" i="57"/>
  <c r="M79" i="27" s="1"/>
  <c r="AU79" i="27" s="1"/>
  <c r="AB68" i="57"/>
  <c r="S68" i="57"/>
  <c r="W68" i="57"/>
  <c r="AA68" i="57"/>
  <c r="V68" i="57"/>
  <c r="Y68" i="57"/>
  <c r="U68" i="57"/>
  <c r="Z68" i="57"/>
  <c r="O79" i="27" s="1"/>
  <c r="AW79" i="27" s="1"/>
  <c r="R19" i="57"/>
  <c r="U19" i="57"/>
  <c r="Y19" i="57"/>
  <c r="V19" i="57"/>
  <c r="Z19" i="57"/>
  <c r="T19" i="57"/>
  <c r="X19" i="57"/>
  <c r="AB19" i="57"/>
  <c r="AA19" i="57"/>
  <c r="W19" i="57"/>
  <c r="S19" i="57"/>
  <c r="T18" i="57"/>
  <c r="U18" i="57"/>
  <c r="S18" i="57"/>
  <c r="W18" i="57"/>
  <c r="V18" i="57"/>
  <c r="AA18" i="57"/>
  <c r="X18" i="57"/>
  <c r="AB18" i="57"/>
  <c r="Z18" i="57"/>
  <c r="Y18" i="57"/>
  <c r="R63" i="57"/>
  <c r="G74" i="27" s="1"/>
  <c r="AO74" i="27" s="1"/>
  <c r="T63" i="57"/>
  <c r="X63" i="57"/>
  <c r="M74" i="27" s="1"/>
  <c r="AU74" i="27" s="1"/>
  <c r="AB63" i="57"/>
  <c r="AF63" i="57"/>
  <c r="U74" i="27" s="1"/>
  <c r="BC74" i="27" s="1"/>
  <c r="S63" i="57"/>
  <c r="H74" i="27" s="1"/>
  <c r="AP74" i="27" s="1"/>
  <c r="W63" i="57"/>
  <c r="AA63" i="57"/>
  <c r="Z63" i="57"/>
  <c r="U63" i="57"/>
  <c r="J74" i="27" s="1"/>
  <c r="AR74" i="27" s="1"/>
  <c r="Y63" i="57"/>
  <c r="N74" i="27" s="1"/>
  <c r="AV74" i="27" s="1"/>
  <c r="AG63" i="57"/>
  <c r="V63" i="57"/>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L73" i="27" s="1"/>
  <c r="AT73" i="27" s="1"/>
  <c r="AA62" i="57"/>
  <c r="P73" i="27" s="1"/>
  <c r="AX73" i="27" s="1"/>
  <c r="T62" i="57"/>
  <c r="X62" i="57"/>
  <c r="V62" i="57"/>
  <c r="Z62" i="57"/>
  <c r="O73" i="27" s="1"/>
  <c r="AW73" i="27" s="1"/>
  <c r="Y62" i="57"/>
  <c r="N73" i="27" s="1"/>
  <c r="AV73" i="27" s="1"/>
  <c r="AB62" i="57"/>
  <c r="U62" i="57"/>
  <c r="R47" i="57"/>
  <c r="T47" i="57"/>
  <c r="X47" i="57"/>
  <c r="AB47" i="57"/>
  <c r="U47" i="57"/>
  <c r="Y47" i="57"/>
  <c r="S47" i="57"/>
  <c r="W47" i="57"/>
  <c r="AA47" i="57"/>
  <c r="V47" i="57"/>
  <c r="Z47" i="57"/>
  <c r="R42" i="57"/>
  <c r="U42" i="57"/>
  <c r="Y42" i="57"/>
  <c r="V42" i="57"/>
  <c r="Z42" i="57"/>
  <c r="T42" i="57"/>
  <c r="X42" i="57"/>
  <c r="AB42" i="57"/>
  <c r="S42" i="57"/>
  <c r="W42" i="57"/>
  <c r="AA42" i="57"/>
  <c r="P53" i="27" s="1"/>
  <c r="AX53" i="27" s="1"/>
  <c r="R64" i="57"/>
  <c r="U64" i="57"/>
  <c r="Y64" i="57"/>
  <c r="T64" i="57"/>
  <c r="X64" i="57"/>
  <c r="AB64" i="57"/>
  <c r="S64" i="57"/>
  <c r="AA64" i="57"/>
  <c r="V64" i="57"/>
  <c r="Z64" i="57"/>
  <c r="W64" i="57"/>
  <c r="R57" i="57"/>
  <c r="G68" i="27" s="1"/>
  <c r="AO68" i="27" s="1"/>
  <c r="S57" i="57"/>
  <c r="W57" i="57"/>
  <c r="L68" i="27" s="1"/>
  <c r="AT68" i="27" s="1"/>
  <c r="AA57" i="57"/>
  <c r="P68" i="27" s="1"/>
  <c r="AX68" i="27" s="1"/>
  <c r="T57" i="57"/>
  <c r="X57" i="57"/>
  <c r="AB57" i="57"/>
  <c r="V57" i="57"/>
  <c r="K68" i="27" s="1"/>
  <c r="AS68" i="27" s="1"/>
  <c r="Z57" i="57"/>
  <c r="U57" i="57"/>
  <c r="J68" i="27" s="1"/>
  <c r="AR68" i="27" s="1"/>
  <c r="Y57" i="57"/>
  <c r="N68" i="27" s="1"/>
  <c r="AV68" i="27" s="1"/>
  <c r="R48" i="57"/>
  <c r="V48" i="57"/>
  <c r="Z48" i="57"/>
  <c r="S48" i="57"/>
  <c r="W48" i="57"/>
  <c r="AA48" i="57"/>
  <c r="U48" i="57"/>
  <c r="Y48" i="57"/>
  <c r="X48" i="57"/>
  <c r="AB48" i="57"/>
  <c r="T48" i="57"/>
  <c r="R53" i="57"/>
  <c r="U53" i="57"/>
  <c r="Y53" i="57"/>
  <c r="V53" i="57"/>
  <c r="Z53" i="57"/>
  <c r="T53" i="57"/>
  <c r="X53" i="57"/>
  <c r="AB53" i="57"/>
  <c r="W53" i="57"/>
  <c r="AA53" i="57"/>
  <c r="S53" i="57"/>
  <c r="R38" i="57"/>
  <c r="V38" i="57"/>
  <c r="K49" i="27" s="1"/>
  <c r="AS49" i="27" s="1"/>
  <c r="Z38" i="57"/>
  <c r="U38" i="57"/>
  <c r="AA38" i="57"/>
  <c r="P49" i="27" s="1"/>
  <c r="AX49" i="27" s="1"/>
  <c r="W38" i="57"/>
  <c r="L49" i="27" s="1"/>
  <c r="AT49" i="27" s="1"/>
  <c r="AB38" i="57"/>
  <c r="T38" i="57"/>
  <c r="Y38" i="57"/>
  <c r="X38" i="57"/>
  <c r="M49" i="27" s="1"/>
  <c r="AU49" i="27" s="1"/>
  <c r="S38" i="57"/>
  <c r="R51" i="57"/>
  <c r="U51" i="57"/>
  <c r="Y51" i="57"/>
  <c r="V51" i="57"/>
  <c r="Z51" i="57"/>
  <c r="T51" i="57"/>
  <c r="X51" i="57"/>
  <c r="AB51" i="57"/>
  <c r="AA51" i="57"/>
  <c r="W51" i="57"/>
  <c r="S51" i="57"/>
  <c r="R22" i="57"/>
  <c r="S22" i="57"/>
  <c r="W22" i="57"/>
  <c r="AA22" i="57"/>
  <c r="T22" i="57"/>
  <c r="X22" i="57"/>
  <c r="AB22" i="57"/>
  <c r="V22" i="57"/>
  <c r="Z22" i="57"/>
  <c r="Y22" i="57"/>
  <c r="U22" i="57"/>
  <c r="R78" i="57"/>
  <c r="S78" i="57"/>
  <c r="H89" i="27" s="1"/>
  <c r="AP89" i="27" s="1"/>
  <c r="W78" i="57"/>
  <c r="AA78" i="57"/>
  <c r="T78" i="57"/>
  <c r="Y78" i="57"/>
  <c r="U78" i="57"/>
  <c r="Z78" i="57"/>
  <c r="X78" i="57"/>
  <c r="V78" i="57"/>
  <c r="AB78" i="57"/>
  <c r="R43" i="57"/>
  <c r="V43" i="57"/>
  <c r="Z43" i="57"/>
  <c r="AD43" i="57"/>
  <c r="S43" i="57"/>
  <c r="W43" i="57"/>
  <c r="L54" i="27" s="1"/>
  <c r="AT54" i="27" s="1"/>
  <c r="AA43" i="57"/>
  <c r="P54" i="27" s="1"/>
  <c r="AX54" i="27" s="1"/>
  <c r="AE43" i="57"/>
  <c r="U43" i="57"/>
  <c r="J54" i="27" s="1"/>
  <c r="AR54" i="27" s="1"/>
  <c r="Y43" i="57"/>
  <c r="N54" i="27" s="1"/>
  <c r="AV54" i="27" s="1"/>
  <c r="AC43" i="57"/>
  <c r="R54" i="27" s="1"/>
  <c r="AZ54" i="27" s="1"/>
  <c r="AG43" i="57"/>
  <c r="T43" i="57"/>
  <c r="X43" i="57"/>
  <c r="M54" i="27" s="1"/>
  <c r="AU54" i="27" s="1"/>
  <c r="AF43" i="57"/>
  <c r="U54" i="27" s="1"/>
  <c r="BC54" i="27" s="1"/>
  <c r="AB43" i="57"/>
  <c r="T45" i="57"/>
  <c r="X45" i="57"/>
  <c r="AB45" i="57"/>
  <c r="R45" i="57"/>
  <c r="U45" i="57"/>
  <c r="Y45" i="57"/>
  <c r="S45" i="57"/>
  <c r="W45" i="57"/>
  <c r="AA45" i="57"/>
  <c r="V45" i="57"/>
  <c r="Z45" i="57"/>
  <c r="R70" i="57"/>
  <c r="V70" i="57"/>
  <c r="Z70" i="57"/>
  <c r="U70" i="57"/>
  <c r="Y70" i="57"/>
  <c r="X70" i="57"/>
  <c r="S70" i="57"/>
  <c r="AA70" i="57"/>
  <c r="W70" i="57"/>
  <c r="AB70" i="57"/>
  <c r="T70" i="57"/>
  <c r="R81" i="57"/>
  <c r="G92" i="27" s="1"/>
  <c r="AO92" i="27" s="1"/>
  <c r="U81" i="57"/>
  <c r="Y81" i="57"/>
  <c r="V81" i="57"/>
  <c r="AA81" i="57"/>
  <c r="W81" i="57"/>
  <c r="AB81" i="57"/>
  <c r="T81" i="57"/>
  <c r="Z81" i="57"/>
  <c r="X81" i="57"/>
  <c r="S81" i="57"/>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S30" i="57"/>
  <c r="W30" i="57"/>
  <c r="AA30" i="57"/>
  <c r="Y30" i="57"/>
  <c r="Z30" i="57"/>
  <c r="V30" i="57"/>
  <c r="U30" i="57"/>
  <c r="R82" i="57"/>
  <c r="T82" i="57"/>
  <c r="X82" i="57"/>
  <c r="AB82" i="57"/>
  <c r="Q93" i="27" s="1"/>
  <c r="AY93" i="27" s="1"/>
  <c r="S82" i="57"/>
  <c r="H93" i="27" s="1"/>
  <c r="AP93" i="27" s="1"/>
  <c r="Y82" i="57"/>
  <c r="U82" i="57"/>
  <c r="Z82" i="57"/>
  <c r="O93" i="27" s="1"/>
  <c r="AW93" i="27" s="1"/>
  <c r="W82" i="57"/>
  <c r="V82" i="57"/>
  <c r="AA82" i="57"/>
  <c r="P93" i="27" s="1"/>
  <c r="AX93" i="27" s="1"/>
  <c r="R27" i="57"/>
  <c r="V27" i="57"/>
  <c r="Z27" i="57"/>
  <c r="U27" i="57"/>
  <c r="Y27" i="57"/>
  <c r="W27" i="57"/>
  <c r="X27" i="57"/>
  <c r="T27" i="57"/>
  <c r="AB27" i="57"/>
  <c r="S27" i="57"/>
  <c r="AA27" i="57"/>
  <c r="R50" i="57"/>
  <c r="T50" i="57"/>
  <c r="I61" i="27" s="1"/>
  <c r="AQ61" i="27" s="1"/>
  <c r="X50" i="57"/>
  <c r="AB50" i="57"/>
  <c r="Q61" i="27" s="1"/>
  <c r="AY61" i="27" s="1"/>
  <c r="U50" i="57"/>
  <c r="Y50" i="57"/>
  <c r="N61" i="27" s="1"/>
  <c r="AV61" i="27" s="1"/>
  <c r="S50" i="57"/>
  <c r="H61" i="27" s="1"/>
  <c r="AP61" i="27" s="1"/>
  <c r="W50" i="57"/>
  <c r="L61" i="27" s="1"/>
  <c r="AT61" i="27" s="1"/>
  <c r="AA50" i="57"/>
  <c r="Z50" i="57"/>
  <c r="O61" i="27" s="1"/>
  <c r="AW61" i="27" s="1"/>
  <c r="V50" i="57"/>
  <c r="K61" i="27" s="1"/>
  <c r="AS61" i="27" s="1"/>
  <c r="R41" i="57"/>
  <c r="S41" i="57"/>
  <c r="W41" i="57"/>
  <c r="AA41" i="57"/>
  <c r="T41" i="57"/>
  <c r="X41" i="57"/>
  <c r="AB41" i="57"/>
  <c r="V41" i="57"/>
  <c r="Z41" i="57"/>
  <c r="Y41" i="57"/>
  <c r="U41" i="57"/>
  <c r="R24" i="57"/>
  <c r="S24" i="57"/>
  <c r="W24" i="57"/>
  <c r="AA24" i="57"/>
  <c r="T24" i="57"/>
  <c r="X24" i="57"/>
  <c r="AB24" i="57"/>
  <c r="V24" i="57"/>
  <c r="Z24" i="57"/>
  <c r="Y24" i="57"/>
  <c r="U24" i="57"/>
  <c r="R67" i="57"/>
  <c r="S67" i="57"/>
  <c r="W67" i="57"/>
  <c r="AA67" i="57"/>
  <c r="V67" i="57"/>
  <c r="Z67" i="57"/>
  <c r="U67" i="57"/>
  <c r="X67" i="57"/>
  <c r="T67" i="57"/>
  <c r="AB67" i="57"/>
  <c r="Y67" i="57"/>
  <c r="R35" i="57"/>
  <c r="S35" i="57"/>
  <c r="W35" i="57"/>
  <c r="AA35" i="57"/>
  <c r="V35" i="57"/>
  <c r="Z35" i="57"/>
  <c r="X35" i="57"/>
  <c r="Y35" i="57"/>
  <c r="U35" i="57"/>
  <c r="T35" i="57"/>
  <c r="AB35" i="57"/>
  <c r="R49" i="57"/>
  <c r="S49" i="57"/>
  <c r="W49" i="57"/>
  <c r="L60" i="27" s="1"/>
  <c r="AT60" i="27" s="1"/>
  <c r="AA49" i="57"/>
  <c r="T49" i="57"/>
  <c r="X49" i="57"/>
  <c r="M60" i="27" s="1"/>
  <c r="AU60" i="27" s="1"/>
  <c r="AB49" i="57"/>
  <c r="Q60" i="27" s="1"/>
  <c r="AY60" i="27" s="1"/>
  <c r="V49" i="57"/>
  <c r="K60" i="27" s="1"/>
  <c r="AS60" i="27" s="1"/>
  <c r="Z49" i="57"/>
  <c r="O60" i="27" s="1"/>
  <c r="AW60" i="27" s="1"/>
  <c r="Y49" i="57"/>
  <c r="N60" i="27" s="1"/>
  <c r="AV60" i="27" s="1"/>
  <c r="U49" i="57"/>
  <c r="J60" i="27" s="1"/>
  <c r="AR60" i="27" s="1"/>
  <c r="R83" i="57"/>
  <c r="U83" i="57"/>
  <c r="J94" i="27" s="1"/>
  <c r="AR94" i="27" s="1"/>
  <c r="Y83" i="57"/>
  <c r="N94" i="27" s="1"/>
  <c r="AV94" i="27" s="1"/>
  <c r="T83" i="57"/>
  <c r="I94" i="27" s="1"/>
  <c r="AQ94" i="27" s="1"/>
  <c r="Z83" i="57"/>
  <c r="V83" i="57"/>
  <c r="K94" i="27" s="1"/>
  <c r="AS94" i="27" s="1"/>
  <c r="AA83" i="57"/>
  <c r="P94" i="27" s="1"/>
  <c r="AX94" i="27" s="1"/>
  <c r="S83" i="57"/>
  <c r="H94" i="27" s="1"/>
  <c r="AP94" i="27" s="1"/>
  <c r="X83" i="57"/>
  <c r="M94" i="27" s="1"/>
  <c r="AU94" i="27" s="1"/>
  <c r="W83" i="57"/>
  <c r="AB83" i="57"/>
  <c r="Q94" i="27" s="1"/>
  <c r="AY94" i="27" s="1"/>
  <c r="R32" i="57"/>
  <c r="G43" i="27" s="1"/>
  <c r="AO43" i="27" s="1"/>
  <c r="V32" i="57"/>
  <c r="K43" i="27" s="1"/>
  <c r="AS43" i="27" s="1"/>
  <c r="Z32" i="57"/>
  <c r="O43" i="27" s="1"/>
  <c r="AW43" i="27" s="1"/>
  <c r="U32" i="57"/>
  <c r="J43" i="27" s="1"/>
  <c r="AR43" i="27" s="1"/>
  <c r="Y32" i="57"/>
  <c r="N43" i="27" s="1"/>
  <c r="AV43" i="27" s="1"/>
  <c r="S32" i="57"/>
  <c r="H43" i="27" s="1"/>
  <c r="AP43" i="27" s="1"/>
  <c r="AA32" i="57"/>
  <c r="P43" i="27" s="1"/>
  <c r="AX43" i="27" s="1"/>
  <c r="T32" i="57"/>
  <c r="I43" i="27" s="1"/>
  <c r="AQ43" i="27" s="1"/>
  <c r="AB32" i="57"/>
  <c r="Q43" i="27" s="1"/>
  <c r="AY43" i="27" s="1"/>
  <c r="X32" i="57"/>
  <c r="M43" i="27" s="1"/>
  <c r="AU43" i="27" s="1"/>
  <c r="W32" i="57"/>
  <c r="L43" i="27" s="1"/>
  <c r="AT43" i="27" s="1"/>
  <c r="R55" i="57"/>
  <c r="U55" i="57"/>
  <c r="Y55" i="57"/>
  <c r="AC55" i="57"/>
  <c r="R66" i="27" s="1"/>
  <c r="AZ66" i="27" s="1"/>
  <c r="AG55" i="57"/>
  <c r="V66" i="27" s="1"/>
  <c r="BD66" i="27" s="1"/>
  <c r="V55" i="57"/>
  <c r="Z55" i="57"/>
  <c r="AD55" i="57"/>
  <c r="T55" i="57"/>
  <c r="X55" i="57"/>
  <c r="AB55" i="57"/>
  <c r="Q66" i="27" s="1"/>
  <c r="AY66" i="27" s="1"/>
  <c r="AF55" i="57"/>
  <c r="U66" i="27" s="1"/>
  <c r="BC66" i="27" s="1"/>
  <c r="S55" i="57"/>
  <c r="W55" i="57"/>
  <c r="AE55" i="57"/>
  <c r="T66" i="27" s="1"/>
  <c r="BB66" i="27" s="1"/>
  <c r="AA55" i="57"/>
  <c r="P66" i="27" s="1"/>
  <c r="AX66" i="27" s="1"/>
  <c r="R31" i="57"/>
  <c r="G42" i="27" s="1"/>
  <c r="AO42" i="27" s="1"/>
  <c r="U31" i="57"/>
  <c r="J42" i="27" s="1"/>
  <c r="AR42" i="27" s="1"/>
  <c r="Y31" i="57"/>
  <c r="N42" i="27" s="1"/>
  <c r="AV42" i="27" s="1"/>
  <c r="AC31" i="57"/>
  <c r="R42" i="27" s="1"/>
  <c r="AZ42" i="27" s="1"/>
  <c r="AG31" i="57"/>
  <c r="V42" i="27" s="1"/>
  <c r="BD42" i="27" s="1"/>
  <c r="T31" i="57"/>
  <c r="I42" i="27" s="1"/>
  <c r="AQ42" i="27" s="1"/>
  <c r="X31" i="57"/>
  <c r="M42" i="27" s="1"/>
  <c r="AU42" i="27" s="1"/>
  <c r="AB31" i="57"/>
  <c r="Q42" i="27" s="1"/>
  <c r="AY42" i="27" s="1"/>
  <c r="AF31" i="57"/>
  <c r="U42" i="27" s="1"/>
  <c r="BC42" i="27" s="1"/>
  <c r="Z31" i="57"/>
  <c r="O42" i="27" s="1"/>
  <c r="AW42" i="27" s="1"/>
  <c r="S31" i="57"/>
  <c r="H42" i="27" s="1"/>
  <c r="AP42" i="27" s="1"/>
  <c r="AA31" i="57"/>
  <c r="P42" i="27" s="1"/>
  <c r="AX42" i="27" s="1"/>
  <c r="W31" i="57"/>
  <c r="L42" i="27" s="1"/>
  <c r="AT42" i="27" s="1"/>
  <c r="AE31" i="57"/>
  <c r="T42" i="27" s="1"/>
  <c r="BB42" i="27" s="1"/>
  <c r="AD31" i="57"/>
  <c r="V31" i="57"/>
  <c r="K42" i="27" s="1"/>
  <c r="AS42" i="27" s="1"/>
  <c r="R46" i="57"/>
  <c r="V46" i="57"/>
  <c r="Z46" i="57"/>
  <c r="S46" i="57"/>
  <c r="W46" i="57"/>
  <c r="AA46" i="57"/>
  <c r="U46" i="57"/>
  <c r="Y46" i="57"/>
  <c r="AB46" i="57"/>
  <c r="X46" i="57"/>
  <c r="T46" i="57"/>
  <c r="R37" i="57"/>
  <c r="U37" i="57"/>
  <c r="J48" i="27" s="1"/>
  <c r="AR48" i="27" s="1"/>
  <c r="Y37" i="57"/>
  <c r="N48" i="27" s="1"/>
  <c r="AV48" i="27" s="1"/>
  <c r="T37" i="57"/>
  <c r="I48" i="27" s="1"/>
  <c r="AQ48" i="27" s="1"/>
  <c r="Z37" i="57"/>
  <c r="O48" i="27" s="1"/>
  <c r="AW48" i="27" s="1"/>
  <c r="V37" i="57"/>
  <c r="K48" i="27" s="1"/>
  <c r="AS48" i="27" s="1"/>
  <c r="AA37" i="57"/>
  <c r="P48" i="27" s="1"/>
  <c r="AX48" i="27" s="1"/>
  <c r="S37" i="57"/>
  <c r="H48" i="27" s="1"/>
  <c r="AP48" i="27" s="1"/>
  <c r="X37" i="57"/>
  <c r="M48" i="27" s="1"/>
  <c r="AU48" i="27" s="1"/>
  <c r="W37" i="57"/>
  <c r="L48" i="27" s="1"/>
  <c r="AT48" i="27" s="1"/>
  <c r="AB37" i="57"/>
  <c r="Q48" i="27" s="1"/>
  <c r="AY48" i="27" s="1"/>
  <c r="Q73" i="27"/>
  <c r="AY73" i="27" s="1"/>
  <c r="O68" i="27"/>
  <c r="AW68" i="27" s="1"/>
  <c r="H68" i="27"/>
  <c r="AP68" i="27" s="1"/>
  <c r="I68" i="27"/>
  <c r="AQ68" i="27" s="1"/>
  <c r="O59" i="27"/>
  <c r="AW59" i="27" s="1"/>
  <c r="Q59" i="27"/>
  <c r="AY59" i="27" s="1"/>
  <c r="P59" i="27"/>
  <c r="AX59" i="27" s="1"/>
  <c r="Q49" i="27"/>
  <c r="AY49" i="27" s="1"/>
  <c r="J49" i="27"/>
  <c r="AR49" i="27" s="1"/>
  <c r="P67" i="27"/>
  <c r="AX67" i="27" s="1"/>
  <c r="M67" i="27"/>
  <c r="AU67" i="27" s="1"/>
  <c r="K67" i="27"/>
  <c r="AS67" i="27" s="1"/>
  <c r="G85" i="27"/>
  <c r="AO85" i="27" s="1"/>
  <c r="N79" i="27"/>
  <c r="AV79" i="27" s="1"/>
  <c r="R18" i="57"/>
  <c r="P74" i="27"/>
  <c r="AX74" i="27" s="1"/>
  <c r="I74" i="27"/>
  <c r="AQ74" i="27" s="1"/>
  <c r="V74" i="27"/>
  <c r="BD74" i="27" s="1"/>
  <c r="M73" i="27"/>
  <c r="AU73" i="27" s="1"/>
  <c r="O53" i="27"/>
  <c r="AW53" i="27" s="1"/>
  <c r="N53" i="27"/>
  <c r="AV53" i="27" s="1"/>
  <c r="Q53" i="27"/>
  <c r="AY53" i="27" s="1"/>
  <c r="M68" i="27"/>
  <c r="AU68" i="27" s="1"/>
  <c r="Q68" i="27"/>
  <c r="AY68" i="27" s="1"/>
  <c r="N49" i="27"/>
  <c r="AV49" i="27" s="1"/>
  <c r="S42" i="27"/>
  <c r="BA42" i="27" s="1"/>
  <c r="M80" i="27"/>
  <c r="AU80" i="27" s="1"/>
  <c r="H80" i="27"/>
  <c r="AP80" i="27" s="1"/>
  <c r="N80" i="27"/>
  <c r="AV80" i="27" s="1"/>
  <c r="O80" i="27"/>
  <c r="AW80" i="27" s="1"/>
  <c r="K54" i="27"/>
  <c r="AS54" i="27" s="1"/>
  <c r="Q54" i="27"/>
  <c r="AY54" i="27" s="1"/>
  <c r="V54" i="27"/>
  <c r="BD54" i="27" s="1"/>
  <c r="H90" i="27"/>
  <c r="AP90" i="27" s="1"/>
  <c r="M47" i="27"/>
  <c r="AU47" i="27" s="1"/>
  <c r="O47" i="27"/>
  <c r="AW47" i="27" s="1"/>
  <c r="H92" i="27"/>
  <c r="AP92" i="27" s="1"/>
  <c r="J61" i="27"/>
  <c r="AR61" i="27" s="1"/>
  <c r="P61" i="27"/>
  <c r="AX61" i="27" s="1"/>
  <c r="M61" i="27"/>
  <c r="AU61" i="27" s="1"/>
  <c r="L87" i="27"/>
  <c r="AT87" i="27" s="1"/>
  <c r="K87" i="27"/>
  <c r="AS87" i="27" s="1"/>
  <c r="N87" i="27"/>
  <c r="AV87" i="27" s="1"/>
  <c r="P60" i="27"/>
  <c r="AX60" i="27" s="1"/>
  <c r="L94" i="27"/>
  <c r="AT94" i="27" s="1"/>
  <c r="M55" i="27"/>
  <c r="AU55" i="27" s="1"/>
  <c r="Q55" i="27"/>
  <c r="AY55" i="27" s="1"/>
  <c r="H55" i="27"/>
  <c r="AP55" i="27" s="1"/>
  <c r="P55" i="27"/>
  <c r="AX55" i="27" s="1"/>
  <c r="N55" i="27"/>
  <c r="AV55" i="27" s="1"/>
  <c r="H88" i="27"/>
  <c r="AP88" i="27" s="1"/>
  <c r="P86" i="27"/>
  <c r="AX86" i="27" s="1"/>
  <c r="N86" i="27"/>
  <c r="AV86" i="27" s="1"/>
  <c r="O86" i="27"/>
  <c r="AW86" i="27" s="1"/>
  <c r="P79" i="27"/>
  <c r="AX79" i="27" s="1"/>
  <c r="K74" i="27"/>
  <c r="AS74" i="27" s="1"/>
  <c r="Q74" i="27"/>
  <c r="AY74" i="27" s="1"/>
  <c r="S54" i="27"/>
  <c r="BA54" i="27" s="1"/>
  <c r="O94" i="27"/>
  <c r="AW94" i="27" s="1"/>
  <c r="Q80" i="27"/>
  <c r="AY80" i="27" s="1"/>
  <c r="K80" i="27"/>
  <c r="AS80" i="27" s="1"/>
  <c r="L55" i="27"/>
  <c r="AT55" i="27" s="1"/>
  <c r="O49" i="27"/>
  <c r="AW49" i="27" s="1"/>
  <c r="G81" i="27"/>
  <c r="AO81" i="27" s="1"/>
  <c r="O67" i="27"/>
  <c r="AW67" i="27" s="1"/>
  <c r="S86" i="27"/>
  <c r="BA86" i="27" s="1"/>
  <c r="Q79" i="27"/>
  <c r="AY79" i="27" s="1"/>
  <c r="T54" i="27"/>
  <c r="BB54" i="27" s="1"/>
  <c r="Q67" i="27"/>
  <c r="AY67" i="27" s="1"/>
  <c r="Q86" i="27"/>
  <c r="AY86" i="27" s="1"/>
  <c r="P47" i="27"/>
  <c r="AX47" i="27" s="1"/>
  <c r="P101" i="27"/>
  <c r="AX101" i="27" s="1"/>
  <c r="T101" i="27"/>
  <c r="BB101" i="27" s="1"/>
  <c r="Q101" i="27"/>
  <c r="AY101" i="27" s="1"/>
  <c r="R101" i="27"/>
  <c r="AZ101" i="27" s="1"/>
  <c r="Q100" i="27"/>
  <c r="AY100" i="27" s="1"/>
  <c r="R100" i="27"/>
  <c r="AZ100" i="27" s="1"/>
  <c r="O54" i="27"/>
  <c r="AW54" i="27" s="1"/>
  <c r="O74" i="27"/>
  <c r="AW74" i="27" s="1"/>
  <c r="N101" i="27"/>
  <c r="AV101" i="27" s="1"/>
  <c r="O101" i="27"/>
  <c r="AW101" i="27" s="1"/>
  <c r="G97" i="27"/>
  <c r="AO97" i="27" s="1"/>
  <c r="H97" i="27"/>
  <c r="AP97" i="27" s="1"/>
  <c r="I97" i="27"/>
  <c r="AQ97" i="27" s="1"/>
  <c r="L67" i="27"/>
  <c r="AT67" i="27" s="1"/>
  <c r="V86" i="27"/>
  <c r="BD86" i="27" s="1"/>
  <c r="H91" i="27"/>
  <c r="AP91" i="27" s="1"/>
  <c r="H96" i="27"/>
  <c r="AP96" i="27" s="1"/>
  <c r="G96" i="27"/>
  <c r="AO96" i="27" s="1"/>
  <c r="I96" i="27"/>
  <c r="AQ96" i="27" s="1"/>
  <c r="I98" i="27"/>
  <c r="AQ98" i="27" s="1"/>
  <c r="H98" i="27"/>
  <c r="AP98" i="27" s="1"/>
  <c r="G98" i="27"/>
  <c r="AO98" i="27" s="1"/>
  <c r="I54" i="27"/>
  <c r="AQ54" i="27" s="1"/>
  <c r="L74" i="27"/>
  <c r="AT74" i="27" s="1"/>
  <c r="H102" i="27"/>
  <c r="AP102" i="27" s="1"/>
  <c r="G102" i="27"/>
  <c r="AO102" i="27" s="1"/>
  <c r="I102" i="27"/>
  <c r="AQ102" i="27" s="1"/>
  <c r="J102" i="27"/>
  <c r="AR102" i="27" s="1"/>
  <c r="I95" i="27"/>
  <c r="AQ95" i="27" s="1"/>
  <c r="H95" i="27"/>
  <c r="AP95" i="27" s="1"/>
  <c r="G95" i="27"/>
  <c r="AO95" i="27" s="1"/>
  <c r="G99" i="27"/>
  <c r="AO99" i="27" s="1"/>
  <c r="H99" i="27"/>
  <c r="AP99" i="27" s="1"/>
  <c r="I99" i="27"/>
  <c r="AQ99" i="27" s="1"/>
  <c r="V99" i="27"/>
  <c r="BD99" i="27" s="1"/>
  <c r="H49" i="27"/>
  <c r="AP49" i="27" s="1"/>
  <c r="I49" i="27"/>
  <c r="AQ49" i="27" s="1"/>
  <c r="G101" i="27"/>
  <c r="AO101" i="27" s="1"/>
  <c r="J101" i="27"/>
  <c r="AR101" i="27" s="1"/>
  <c r="I101" i="27"/>
  <c r="AQ101" i="27" s="1"/>
  <c r="H101" i="27"/>
  <c r="AP101" i="27" s="1"/>
  <c r="M101" i="27"/>
  <c r="AU101" i="27" s="1"/>
  <c r="K101" i="27"/>
  <c r="AS101" i="27" s="1"/>
  <c r="L101" i="27"/>
  <c r="AT101" i="27" s="1"/>
  <c r="V101" i="27"/>
  <c r="BD101" i="27" s="1"/>
  <c r="U101" i="27"/>
  <c r="BC101" i="27" s="1"/>
  <c r="G100" i="27"/>
  <c r="AO100" i="27" s="1"/>
  <c r="P100" i="27"/>
  <c r="AX100" i="27" s="1"/>
  <c r="H100" i="27"/>
  <c r="AP100" i="27" s="1"/>
  <c r="I100" i="27"/>
  <c r="AQ100" i="27" s="1"/>
  <c r="V100" i="27"/>
  <c r="BD100" i="27" s="1"/>
  <c r="U100" i="27"/>
  <c r="BC100" i="27" s="1"/>
  <c r="S100" i="27"/>
  <c r="BA100" i="27" s="1"/>
  <c r="T100" i="27"/>
  <c r="BB100" i="27" s="1"/>
  <c r="AJ124" i="28" l="1"/>
  <c r="AK124" i="28" s="1"/>
  <c r="AL124" i="28" s="1"/>
  <c r="AM124" i="28" s="1"/>
  <c r="AN124" i="28" s="1"/>
  <c r="AO124" i="28" s="1"/>
  <c r="AP124" i="28" s="1"/>
  <c r="S70" i="21"/>
  <c r="G94" i="27"/>
  <c r="AO94" i="27" s="1"/>
  <c r="K99" i="28" s="1"/>
  <c r="AC99" i="28" s="1"/>
  <c r="G86" i="27"/>
  <c r="AO86" i="27" s="1"/>
  <c r="K91" i="28" s="1"/>
  <c r="AC91" i="28" s="1"/>
  <c r="G91" i="27"/>
  <c r="AO91" i="27" s="1"/>
  <c r="K96" i="28" s="1"/>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4" i="28" s="1"/>
  <c r="AC94" i="28" s="1"/>
  <c r="G93" i="27"/>
  <c r="AO93" i="27" s="1"/>
  <c r="K98" i="28" s="1"/>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M59" i="57"/>
  <c r="M61" i="57"/>
  <c r="M77" i="57"/>
  <c r="M67" i="57"/>
  <c r="M24" i="57"/>
  <c r="M41" i="57"/>
  <c r="M72" i="57"/>
  <c r="M39" i="57"/>
  <c r="M31" i="57"/>
  <c r="M55" i="57"/>
  <c r="M32" i="57"/>
  <c r="M22" i="57"/>
  <c r="M42" i="57"/>
  <c r="M47" i="57"/>
  <c r="M19" i="57"/>
  <c r="M54" i="57"/>
  <c r="M20" i="57"/>
  <c r="H103" i="27"/>
  <c r="I103" i="27"/>
  <c r="G103" i="27"/>
  <c r="J103" i="2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D24" i="57" l="1"/>
  <c r="AG24" i="57"/>
  <c r="AE24" i="57"/>
  <c r="AF24" i="57"/>
  <c r="AC24" i="57"/>
  <c r="AG57" i="57"/>
  <c r="V68" i="27" s="1"/>
  <c r="BD68" i="27" s="1"/>
  <c r="AD57" i="57"/>
  <c r="S68" i="27" s="1"/>
  <c r="BA68" i="27" s="1"/>
  <c r="AC57" i="57"/>
  <c r="R68" i="27" s="1"/>
  <c r="AZ68" i="27" s="1"/>
  <c r="AF57" i="57"/>
  <c r="U68" i="27" s="1"/>
  <c r="BC68" i="27" s="1"/>
  <c r="AE57" i="57"/>
  <c r="AF68" i="57"/>
  <c r="U79" i="27" s="1"/>
  <c r="BC79" i="27" s="1"/>
  <c r="AE68" i="57"/>
  <c r="T79" i="27" s="1"/>
  <c r="BB79" i="27" s="1"/>
  <c r="AG68" i="57"/>
  <c r="V79" i="27" s="1"/>
  <c r="BD79" i="27" s="1"/>
  <c r="AD68" i="57"/>
  <c r="S79" i="27" s="1"/>
  <c r="BA79" i="27" s="1"/>
  <c r="AC68" i="57"/>
  <c r="R79" i="27" s="1"/>
  <c r="AZ79" i="27" s="1"/>
  <c r="AG81" i="57"/>
  <c r="V92" i="27" s="1"/>
  <c r="BD92" i="27" s="1"/>
  <c r="AE81" i="57"/>
  <c r="T92" i="27" s="1"/>
  <c r="BB92" i="27" s="1"/>
  <c r="AF81" i="57"/>
  <c r="U92" i="27" s="1"/>
  <c r="BC92" i="27" s="1"/>
  <c r="AG44" i="57"/>
  <c r="V55" i="27" s="1"/>
  <c r="BD55" i="27" s="1"/>
  <c r="AE44" i="57"/>
  <c r="T55" i="27" s="1"/>
  <c r="BB55" i="27" s="1"/>
  <c r="AF44" i="57"/>
  <c r="U55" i="27" s="1"/>
  <c r="BC55" i="27" s="1"/>
  <c r="AD44" i="57"/>
  <c r="S55" i="27" s="1"/>
  <c r="BA55" i="27" s="1"/>
  <c r="AC44" i="57"/>
  <c r="R55" i="27" s="1"/>
  <c r="AZ55" i="27" s="1"/>
  <c r="AF61" i="57"/>
  <c r="U72" i="27" s="1"/>
  <c r="BC72" i="27" s="1"/>
  <c r="AD61" i="57"/>
  <c r="S72" i="27" s="1"/>
  <c r="BA72" i="27" s="1"/>
  <c r="AE61" i="57"/>
  <c r="T72" i="27" s="1"/>
  <c r="BB72" i="27" s="1"/>
  <c r="AG61" i="57"/>
  <c r="V72" i="27" s="1"/>
  <c r="BD72" i="27" s="1"/>
  <c r="AC61" i="57"/>
  <c r="R72" i="27" s="1"/>
  <c r="AZ72" i="27" s="1"/>
  <c r="AC69" i="57"/>
  <c r="AF69" i="57"/>
  <c r="U80" i="27" s="1"/>
  <c r="BC80" i="27" s="1"/>
  <c r="AE69" i="57"/>
  <c r="T80" i="27" s="1"/>
  <c r="BB80" i="27" s="1"/>
  <c r="AD69" i="57"/>
  <c r="S80" i="27" s="1"/>
  <c r="BA80" i="27" s="1"/>
  <c r="AD37" i="57"/>
  <c r="AE37" i="57"/>
  <c r="T48" i="27" s="1"/>
  <c r="BB48" i="27" s="1"/>
  <c r="AF37" i="57"/>
  <c r="U48" i="27" s="1"/>
  <c r="BC48" i="27" s="1"/>
  <c r="AG37" i="57"/>
  <c r="V48" i="27" s="1"/>
  <c r="BD48" i="27" s="1"/>
  <c r="AC37" i="57"/>
  <c r="R48" i="27" s="1"/>
  <c r="AZ48" i="27" s="1"/>
  <c r="AD50" i="57"/>
  <c r="S61" i="27" s="1"/>
  <c r="BA61" i="27" s="1"/>
  <c r="AF50" i="57"/>
  <c r="U61" i="27" s="1"/>
  <c r="BC61" i="27" s="1"/>
  <c r="AE50" i="57"/>
  <c r="T61" i="27" s="1"/>
  <c r="BB61" i="27" s="1"/>
  <c r="AC50" i="57"/>
  <c r="R61" i="27" s="1"/>
  <c r="AZ61" i="27" s="1"/>
  <c r="AG50" i="57"/>
  <c r="V61" i="27" s="1"/>
  <c r="BD61" i="27" s="1"/>
  <c r="AD25" i="57"/>
  <c r="AF25" i="57"/>
  <c r="AC25" i="57"/>
  <c r="AE25" i="57"/>
  <c r="AG25" i="57"/>
  <c r="AD38" i="57"/>
  <c r="S49" i="27" s="1"/>
  <c r="BA49" i="27" s="1"/>
  <c r="AE38" i="57"/>
  <c r="T49" i="27" s="1"/>
  <c r="BB49" i="27" s="1"/>
  <c r="AF38" i="57"/>
  <c r="U49" i="27" s="1"/>
  <c r="BC49" i="27" s="1"/>
  <c r="AG38" i="57"/>
  <c r="V49" i="27" s="1"/>
  <c r="BD49" i="27" s="1"/>
  <c r="AC38" i="57"/>
  <c r="R49" i="27" s="1"/>
  <c r="AZ49" i="27" s="1"/>
  <c r="AC74" i="57"/>
  <c r="AG74" i="57"/>
  <c r="V85" i="27" s="1"/>
  <c r="BD85" i="27" s="1"/>
  <c r="AE74" i="57"/>
  <c r="T85" i="27" s="1"/>
  <c r="BB85" i="27" s="1"/>
  <c r="AF74" i="57"/>
  <c r="U85" i="27" s="1"/>
  <c r="BC85" i="27" s="1"/>
  <c r="AD74" i="57"/>
  <c r="S85" i="27" s="1"/>
  <c r="BA85" i="27" s="1"/>
  <c r="AC48" i="57"/>
  <c r="R59" i="27" s="1"/>
  <c r="AZ59" i="27" s="1"/>
  <c r="AD48" i="57"/>
  <c r="AE48" i="57"/>
  <c r="T59" i="27" s="1"/>
  <c r="BB59" i="27" s="1"/>
  <c r="AG48" i="57"/>
  <c r="V59" i="27" s="1"/>
  <c r="BD59" i="27" s="1"/>
  <c r="AF48" i="57"/>
  <c r="U59" i="27" s="1"/>
  <c r="BC59" i="27" s="1"/>
  <c r="AD36" i="57"/>
  <c r="S47" i="27" s="1"/>
  <c r="BA47" i="27" s="1"/>
  <c r="AG36" i="57"/>
  <c r="V47" i="27" s="1"/>
  <c r="BD47" i="27" s="1"/>
  <c r="AC36" i="57"/>
  <c r="R47" i="27" s="1"/>
  <c r="AZ47" i="27" s="1"/>
  <c r="AF36" i="57"/>
  <c r="AE36" i="57"/>
  <c r="T47" i="27" s="1"/>
  <c r="BB47" i="27" s="1"/>
  <c r="AD26" i="57"/>
  <c r="AG26" i="57"/>
  <c r="AE26" i="57"/>
  <c r="AC26" i="57"/>
  <c r="AF26" i="57"/>
  <c r="AD42" i="57"/>
  <c r="S53" i="27" s="1"/>
  <c r="BA53" i="27" s="1"/>
  <c r="AE42" i="57"/>
  <c r="T53" i="27" s="1"/>
  <c r="BB53" i="27" s="1"/>
  <c r="AG42" i="57"/>
  <c r="V53" i="27" s="1"/>
  <c r="BD53" i="27" s="1"/>
  <c r="AC42" i="57"/>
  <c r="R53" i="27" s="1"/>
  <c r="AZ53" i="27" s="1"/>
  <c r="AF42" i="57"/>
  <c r="U53" i="27" s="1"/>
  <c r="BC53" i="27" s="1"/>
  <c r="AE49" i="57"/>
  <c r="T60" i="27" s="1"/>
  <c r="BB60" i="27" s="1"/>
  <c r="AF49" i="57"/>
  <c r="U60" i="27" s="1"/>
  <c r="BC60" i="27" s="1"/>
  <c r="AC49" i="57"/>
  <c r="AD49" i="57"/>
  <c r="S60" i="27" s="1"/>
  <c r="BA60" i="27" s="1"/>
  <c r="AG49" i="57"/>
  <c r="V60" i="27" s="1"/>
  <c r="BD60" i="27" s="1"/>
  <c r="AD76" i="57"/>
  <c r="S87" i="27" s="1"/>
  <c r="BA87" i="27" s="1"/>
  <c r="AC76" i="57"/>
  <c r="R87" i="27" s="1"/>
  <c r="AZ87" i="27" s="1"/>
  <c r="AE76" i="57"/>
  <c r="T87" i="27" s="1"/>
  <c r="BB87" i="27" s="1"/>
  <c r="AF76" i="57"/>
  <c r="U87" i="27" s="1"/>
  <c r="BC87" i="27" s="1"/>
  <c r="AG76" i="57"/>
  <c r="V87" i="27" s="1"/>
  <c r="BD87" i="27" s="1"/>
  <c r="AD67" i="57"/>
  <c r="S78" i="27" s="1"/>
  <c r="BA78" i="27" s="1"/>
  <c r="AF67" i="57"/>
  <c r="U78" i="27" s="1"/>
  <c r="BC78" i="27" s="1"/>
  <c r="AG67" i="57"/>
  <c r="V78" i="27" s="1"/>
  <c r="BD78" i="27" s="1"/>
  <c r="AE67" i="57"/>
  <c r="T78" i="27" s="1"/>
  <c r="BB78" i="27" s="1"/>
  <c r="AC67" i="57"/>
  <c r="R78" i="27" s="1"/>
  <c r="AZ78" i="27" s="1"/>
  <c r="AE82" i="57"/>
  <c r="T93" i="27" s="1"/>
  <c r="BB93" i="27" s="1"/>
  <c r="AG82" i="57"/>
  <c r="V93" i="27" s="1"/>
  <c r="BD93" i="27" s="1"/>
  <c r="AD82" i="57"/>
  <c r="S93" i="27" s="1"/>
  <c r="BA93" i="27" s="1"/>
  <c r="AF82" i="57"/>
  <c r="U93" i="27" s="1"/>
  <c r="BC93" i="27" s="1"/>
  <c r="AC82" i="57"/>
  <c r="R93" i="27" s="1"/>
  <c r="AZ93" i="27" s="1"/>
  <c r="AD83" i="57"/>
  <c r="S94" i="27" s="1"/>
  <c r="BA94" i="27" s="1"/>
  <c r="AF83" i="57"/>
  <c r="U94" i="27" s="1"/>
  <c r="BC94" i="27" s="1"/>
  <c r="AC83" i="57"/>
  <c r="R94" i="27" s="1"/>
  <c r="AZ94" i="27" s="1"/>
  <c r="AG83" i="57"/>
  <c r="V94" i="27" s="1"/>
  <c r="BD94" i="27" s="1"/>
  <c r="AE83" i="57"/>
  <c r="T94" i="27" s="1"/>
  <c r="BB94" i="27" s="1"/>
  <c r="AF32" i="57"/>
  <c r="U43" i="27" s="1"/>
  <c r="BC43" i="27" s="1"/>
  <c r="AD32" i="57"/>
  <c r="S43" i="27" s="1"/>
  <c r="BA43" i="27" s="1"/>
  <c r="AG32" i="57"/>
  <c r="V43" i="27" s="1"/>
  <c r="BD43" i="27" s="1"/>
  <c r="AE32" i="57"/>
  <c r="T43" i="27" s="1"/>
  <c r="BB43" i="27" s="1"/>
  <c r="AC32" i="57"/>
  <c r="AD63" i="57"/>
  <c r="AC63" i="57"/>
  <c r="R74" i="27" s="1"/>
  <c r="AZ74" i="27" s="1"/>
  <c r="AE63" i="57"/>
  <c r="T74" i="27" s="1"/>
  <c r="BB74" i="27" s="1"/>
  <c r="AC56" i="57"/>
  <c r="R67" i="27" s="1"/>
  <c r="AZ67" i="27" s="1"/>
  <c r="AF56" i="57"/>
  <c r="AD56" i="57"/>
  <c r="S67" i="27" s="1"/>
  <c r="BA67" i="27" s="1"/>
  <c r="AE56" i="57"/>
  <c r="T67" i="27" s="1"/>
  <c r="BB67" i="27" s="1"/>
  <c r="AG56" i="57"/>
  <c r="V67" i="27" s="1"/>
  <c r="BD67" i="27" s="1"/>
  <c r="AD30" i="57"/>
  <c r="AG30" i="57"/>
  <c r="AF30" i="57"/>
  <c r="AE30" i="57"/>
  <c r="AC30" i="57"/>
  <c r="AE62" i="57"/>
  <c r="T73" i="27" s="1"/>
  <c r="BB73" i="27" s="1"/>
  <c r="AF62" i="57"/>
  <c r="U73" i="27" s="1"/>
  <c r="BC73" i="27" s="1"/>
  <c r="AD62" i="57"/>
  <c r="S73" i="27" s="1"/>
  <c r="BA73" i="27" s="1"/>
  <c r="AG62" i="57"/>
  <c r="V73" i="27" s="1"/>
  <c r="BD73" i="27" s="1"/>
  <c r="AC62" i="57"/>
  <c r="R73" i="27" s="1"/>
  <c r="AZ73" i="27" s="1"/>
  <c r="AQ124" i="28"/>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AD81" i="57"/>
  <c r="AD65" i="57"/>
  <c r="AE65" i="57"/>
  <c r="AF65" i="57"/>
  <c r="AC65" i="57"/>
  <c r="AG65" i="57"/>
  <c r="AF19" i="57"/>
  <c r="AC19" i="57"/>
  <c r="AG19" i="57"/>
  <c r="AD19" i="57"/>
  <c r="AE19" i="57"/>
  <c r="AC72" i="57"/>
  <c r="AG72" i="57"/>
  <c r="AD72" i="57"/>
  <c r="AE72" i="57"/>
  <c r="AF72" i="57"/>
  <c r="AD77" i="57"/>
  <c r="AE77" i="57"/>
  <c r="AF77" i="57"/>
  <c r="AC77" i="57"/>
  <c r="AG77" i="57"/>
  <c r="AD80" i="57"/>
  <c r="AE80" i="57"/>
  <c r="AF80" i="57"/>
  <c r="AC80" i="57"/>
  <c r="AG80" i="57"/>
  <c r="AF79" i="57"/>
  <c r="AC79" i="57"/>
  <c r="AG79" i="57"/>
  <c r="AD79" i="57"/>
  <c r="AE79" i="57"/>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E99" i="28" s="1"/>
  <c r="AF99" i="28" s="1"/>
  <c r="AR103" i="27"/>
  <c r="N108" i="28" s="1"/>
  <c r="AP103" i="27"/>
  <c r="AO103" i="27"/>
  <c r="AQ103" i="27"/>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AD104" i="28" s="1"/>
  <c r="AE104" i="28" s="1"/>
  <c r="Q60" i="28"/>
  <c r="R60" i="28"/>
  <c r="O60" i="28"/>
  <c r="Q59" i="28"/>
  <c r="O53" i="28"/>
  <c r="O59" i="28"/>
  <c r="P65" i="28"/>
  <c r="L108" i="28" l="1"/>
  <c r="L86" i="21"/>
  <c r="M108" i="28"/>
  <c r="L87" i="21"/>
  <c r="K108" i="28"/>
  <c r="AC108" i="28" s="1"/>
  <c r="L85" i="21"/>
  <c r="AR124" i="28"/>
  <c r="AE107" i="28"/>
  <c r="AF107" i="28" s="1"/>
  <c r="AD108" i="28"/>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AG99" i="28" s="1"/>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E108" i="28" l="1"/>
  <c r="AF108" i="28" s="1"/>
  <c r="AO66" i="28"/>
  <c r="AO54" i="28"/>
  <c r="AP54" i="28" s="1"/>
  <c r="AQ54" i="28" s="1"/>
  <c r="AR54" i="28" s="1"/>
  <c r="AH48" i="28"/>
  <c r="AI48" i="28" s="1"/>
  <c r="AJ48" i="28" s="1"/>
  <c r="AK48" i="28" s="1"/>
  <c r="AL48" i="28" s="1"/>
  <c r="AH99" i="28"/>
  <c r="AI99" i="28" s="1"/>
  <c r="AJ99" i="28" s="1"/>
  <c r="AK99" i="28" s="1"/>
  <c r="AL99"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T68" i="27" l="1"/>
  <c r="BB68" i="27" s="1"/>
  <c r="R80" i="27"/>
  <c r="AZ80" i="27" s="1"/>
  <c r="R43" i="27"/>
  <c r="AZ43" i="27" s="1"/>
  <c r="S101" i="27"/>
  <c r="BA101" i="27" s="1"/>
  <c r="U86" i="27" l="1"/>
  <c r="BC86" i="27" s="1"/>
  <c r="S66" i="27"/>
  <c r="BA66" i="27" s="1"/>
  <c r="U67" i="27"/>
  <c r="BC67" i="27" s="1"/>
  <c r="R60" i="27" l="1"/>
  <c r="AZ60" i="27" s="1"/>
  <c r="S59" i="27"/>
  <c r="BA59" i="27" s="1"/>
  <c r="U99" i="27"/>
  <c r="BC99" i="27" s="1"/>
  <c r="S48" i="27" l="1"/>
  <c r="BA48" i="27" s="1"/>
  <c r="U47" i="27"/>
  <c r="BC47" i="27" s="1"/>
  <c r="P79" i="28" l="1"/>
  <c r="R85" i="28"/>
  <c r="U85" i="28"/>
  <c r="U79" i="28"/>
  <c r="R79" i="28"/>
  <c r="Q79" i="28"/>
  <c r="O79" i="28" l="1"/>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AP99" i="28" s="1"/>
  <c r="AQ99" i="28" s="1"/>
  <c r="AR99" i="28" s="1"/>
  <c r="X85" i="28"/>
  <c r="Y85" i="28"/>
  <c r="Z79" i="28"/>
  <c r="W85" i="28"/>
  <c r="Y79" i="28"/>
  <c r="Y83" i="28"/>
  <c r="W83" i="28"/>
  <c r="AQ79" i="28" l="1"/>
  <c r="AR79" i="28" s="1"/>
  <c r="V85" i="28"/>
  <c r="AN85" i="28" s="1"/>
  <c r="AO85" i="28" s="1"/>
  <c r="AP85" i="28" s="1"/>
  <c r="AQ85" i="28" s="1"/>
  <c r="AR85" i="28" s="1"/>
  <c r="V83" i="28"/>
  <c r="O41" i="27" l="1"/>
  <c r="AW41" i="27" s="1"/>
  <c r="P41" i="27"/>
  <c r="AX41" i="27" s="1"/>
  <c r="Q41" i="27"/>
  <c r="AY41" i="27" s="1"/>
  <c r="L41" i="27"/>
  <c r="AT41" i="27" s="1"/>
  <c r="N41" i="27"/>
  <c r="AV41" i="27" s="1"/>
  <c r="M41" i="27" l="1"/>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AD42" i="28" s="1"/>
  <c r="N41" i="28"/>
  <c r="U41" i="28"/>
  <c r="M41" i="28"/>
  <c r="U40" i="28"/>
  <c r="T40" i="28"/>
  <c r="S40" i="28"/>
  <c r="L42" i="28"/>
  <c r="P42" i="28"/>
  <c r="M42" i="28"/>
  <c r="O41" i="28"/>
  <c r="R40" i="28"/>
  <c r="Q40" i="28"/>
  <c r="AD41" i="28" l="1"/>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O97" i="27" l="1"/>
  <c r="AW97" i="27" s="1"/>
  <c r="M110" i="27"/>
  <c r="AU110" i="27" s="1"/>
  <c r="O110" i="27"/>
  <c r="AW110" i="27" s="1"/>
  <c r="N110" i="27"/>
  <c r="AV110" i="27" s="1"/>
  <c r="M106" i="27"/>
  <c r="AU106" i="27" s="1"/>
  <c r="M105" i="27" l="1"/>
  <c r="M97" i="27"/>
  <c r="P97" i="27"/>
  <c r="AX97" i="27" s="1"/>
  <c r="O105" i="27"/>
  <c r="N105" i="27"/>
  <c r="L105" i="27"/>
  <c r="P105" i="27"/>
  <c r="AX105" i="27" s="1"/>
  <c r="Q105" i="27"/>
  <c r="K98" i="27"/>
  <c r="K97" i="27"/>
  <c r="O107" i="27"/>
  <c r="P110" i="27"/>
  <c r="AX110" i="27" s="1"/>
  <c r="Q110" i="27"/>
  <c r="Q97" i="27"/>
  <c r="O117" i="27"/>
  <c r="L106" i="27"/>
  <c r="O106" i="27"/>
  <c r="N106" i="27"/>
  <c r="Q111" i="28"/>
  <c r="M102" i="27"/>
  <c r="AU102" i="27" s="1"/>
  <c r="O102" i="27"/>
  <c r="AW102" i="27" s="1"/>
  <c r="S102" i="28"/>
  <c r="R115" i="28"/>
  <c r="M111" i="27"/>
  <c r="AU111" i="27" s="1"/>
  <c r="N97" i="27"/>
  <c r="AV97" i="27" s="1"/>
  <c r="M117" i="27"/>
  <c r="AU117" i="27" s="1"/>
  <c r="M103" i="27"/>
  <c r="AU103" i="27" s="1"/>
  <c r="O103" i="27"/>
  <c r="AW103" i="27" s="1"/>
  <c r="L103" i="27"/>
  <c r="AT103" i="27" s="1"/>
  <c r="N111" i="27"/>
  <c r="AV111" i="27" s="1"/>
  <c r="M107" i="27"/>
  <c r="AU107" i="27" s="1"/>
  <c r="S115" i="28"/>
  <c r="N96" i="27"/>
  <c r="AV96" i="27" s="1"/>
  <c r="L107" i="27"/>
  <c r="AT107" i="27" s="1"/>
  <c r="Q115" i="28"/>
  <c r="N103" i="27"/>
  <c r="AV103" i="27" s="1"/>
  <c r="O115" i="27"/>
  <c r="AW115" i="27" s="1"/>
  <c r="O111" i="27"/>
  <c r="AW111" i="27" s="1"/>
  <c r="N104" i="27"/>
  <c r="AV104" i="27" s="1"/>
  <c r="N117" i="27"/>
  <c r="AV117" i="27" s="1"/>
  <c r="O96" i="27"/>
  <c r="AW96" i="27" s="1"/>
  <c r="L110" i="27"/>
  <c r="AT110" i="27" s="1"/>
  <c r="N107" i="27"/>
  <c r="AV107" i="27" s="1"/>
  <c r="L102" i="27"/>
  <c r="AT102" i="27" s="1"/>
  <c r="N102" i="27"/>
  <c r="AV102" i="27" s="1"/>
  <c r="L97" i="27"/>
  <c r="AT97" i="27" s="1"/>
  <c r="P82" i="27" l="1"/>
  <c r="AX82" i="27" s="1"/>
  <c r="L91" i="27"/>
  <c r="J86" i="27"/>
  <c r="J77" i="27"/>
  <c r="O64" i="27"/>
  <c r="J85" i="27"/>
  <c r="M70" i="27"/>
  <c r="O88" i="27"/>
  <c r="H75" i="27"/>
  <c r="Q71" i="27"/>
  <c r="AV106" i="27"/>
  <c r="R111" i="28" s="1"/>
  <c r="AS98" i="27"/>
  <c r="O103" i="28" s="1"/>
  <c r="AY97" i="27"/>
  <c r="AW107" i="27"/>
  <c r="S112" i="28" s="1"/>
  <c r="AU97" i="27"/>
  <c r="AS97" i="27"/>
  <c r="AY105" i="27"/>
  <c r="U110" i="28" s="1"/>
  <c r="AV105" i="27"/>
  <c r="R110" i="28" s="1"/>
  <c r="AT106" i="27"/>
  <c r="P111" i="28" s="1"/>
  <c r="AW117" i="27"/>
  <c r="S122" i="28" s="1"/>
  <c r="AT105" i="27"/>
  <c r="P110" i="28" s="1"/>
  <c r="AW106" i="27"/>
  <c r="S111" i="28" s="1"/>
  <c r="AY110" i="27"/>
  <c r="U115" i="28" s="1"/>
  <c r="AW105" i="27"/>
  <c r="S110" i="28" s="1"/>
  <c r="AU105" i="27"/>
  <c r="Q110" i="28" s="1"/>
  <c r="N91" i="27"/>
  <c r="Q91" i="27"/>
  <c r="M91" i="27"/>
  <c r="P91" i="27"/>
  <c r="AX91" i="27" s="1"/>
  <c r="Q29" i="27"/>
  <c r="AY29" i="27" s="1"/>
  <c r="Q85" i="27"/>
  <c r="Q64" i="27"/>
  <c r="J29" i="27"/>
  <c r="AR29" i="27" s="1"/>
  <c r="N29" i="27"/>
  <c r="AV29" i="27" s="1"/>
  <c r="P29" i="27"/>
  <c r="AX29" i="27" s="1"/>
  <c r="O29" i="27"/>
  <c r="AW29" i="27" s="1"/>
  <c r="G29" i="27"/>
  <c r="AO29" i="27" s="1"/>
  <c r="M29" i="27"/>
  <c r="AU29" i="27" s="1"/>
  <c r="N115" i="27"/>
  <c r="M115" i="27"/>
  <c r="Q98" i="27"/>
  <c r="M96" i="27"/>
  <c r="N112" i="27"/>
  <c r="L96" i="27"/>
  <c r="N98" i="27"/>
  <c r="O98" i="27"/>
  <c r="M98" i="27"/>
  <c r="M112" i="27"/>
  <c r="O112" i="27"/>
  <c r="L98" i="27"/>
  <c r="Q96" i="27"/>
  <c r="N99" i="27"/>
  <c r="L100" i="27"/>
  <c r="O100" i="27"/>
  <c r="L104" i="27"/>
  <c r="Q99" i="27"/>
  <c r="P96" i="27"/>
  <c r="AX96" i="27" s="1"/>
  <c r="P99" i="27"/>
  <c r="AX99" i="27" s="1"/>
  <c r="O99" i="27"/>
  <c r="K99" i="27"/>
  <c r="M99" i="27"/>
  <c r="V110" i="27"/>
  <c r="BD110" i="27" s="1"/>
  <c r="T102" i="28"/>
  <c r="T115" i="28"/>
  <c r="T110" i="28"/>
  <c r="P112" i="27"/>
  <c r="AX112" i="27" s="1"/>
  <c r="P111" i="27"/>
  <c r="AX111" i="27" s="1"/>
  <c r="P115" i="27"/>
  <c r="AX115" i="27" s="1"/>
  <c r="P117" i="27"/>
  <c r="AX117" i="27" s="1"/>
  <c r="P98" i="27"/>
  <c r="AX98" i="27" s="1"/>
  <c r="P102" i="27"/>
  <c r="AX102" i="27" s="1"/>
  <c r="P107" i="27"/>
  <c r="AX107" i="27" s="1"/>
  <c r="P106" i="27"/>
  <c r="AX106" i="27" s="1"/>
  <c r="P103" i="27"/>
  <c r="AX103" i="27" s="1"/>
  <c r="Q106" i="27"/>
  <c r="Q102" i="27"/>
  <c r="AY102" i="27" s="1"/>
  <c r="Q115" i="27"/>
  <c r="AY115" i="27" s="1"/>
  <c r="Q103" i="27"/>
  <c r="Q117" i="27"/>
  <c r="AY117" i="27" s="1"/>
  <c r="Q111" i="27"/>
  <c r="Q112" i="27"/>
  <c r="M109" i="27"/>
  <c r="J96" i="27"/>
  <c r="AR96" i="27" s="1"/>
  <c r="R109" i="28"/>
  <c r="O113" i="27"/>
  <c r="AW113" i="27" s="1"/>
  <c r="N113" i="27"/>
  <c r="AV113" i="27" s="1"/>
  <c r="M113" i="27"/>
  <c r="AU113" i="27" s="1"/>
  <c r="J97" i="27"/>
  <c r="AR97" i="27" s="1"/>
  <c r="K106" i="27"/>
  <c r="AS106" i="27" s="1"/>
  <c r="N109" i="27"/>
  <c r="AV109" i="27" s="1"/>
  <c r="S116" i="28"/>
  <c r="K100" i="27"/>
  <c r="AS100" i="27" s="1"/>
  <c r="N100" i="27"/>
  <c r="AV100" i="27" s="1"/>
  <c r="M100" i="27"/>
  <c r="AU100" i="27" s="1"/>
  <c r="O109" i="27"/>
  <c r="AW109" i="27" s="1"/>
  <c r="P107" i="28"/>
  <c r="S101" i="28"/>
  <c r="R122" i="28"/>
  <c r="S120" i="28"/>
  <c r="R108" i="28"/>
  <c r="Q112" i="28"/>
  <c r="R116" i="28"/>
  <c r="P108" i="28"/>
  <c r="S107" i="28"/>
  <c r="P102" i="28"/>
  <c r="R112" i="28"/>
  <c r="P115" i="28"/>
  <c r="AH115" i="28" s="1"/>
  <c r="AI115" i="28" s="1"/>
  <c r="AJ115" i="28" s="1"/>
  <c r="AK115" i="28" s="1"/>
  <c r="O116" i="27"/>
  <c r="AW116" i="27" s="1"/>
  <c r="O104" i="27"/>
  <c r="AW104" i="27" s="1"/>
  <c r="M104" i="27"/>
  <c r="AU104" i="27" s="1"/>
  <c r="K107" i="27"/>
  <c r="AS107" i="27" s="1"/>
  <c r="O120" i="27"/>
  <c r="AW120" i="27" s="1"/>
  <c r="R72" i="21" s="1"/>
  <c r="K103" i="27"/>
  <c r="AS103" i="27" s="1"/>
  <c r="S108" i="28"/>
  <c r="K105" i="27"/>
  <c r="AS105" i="27" s="1"/>
  <c r="K96" i="27"/>
  <c r="AS96" i="27" s="1"/>
  <c r="O95" i="27"/>
  <c r="AW95" i="27" s="1"/>
  <c r="J98" i="27"/>
  <c r="AR98" i="27" s="1"/>
  <c r="M95" i="27"/>
  <c r="AU95" i="27" s="1"/>
  <c r="L95" i="27"/>
  <c r="AT95" i="27" s="1"/>
  <c r="L112" i="27"/>
  <c r="AT112" i="27" s="1"/>
  <c r="L111" i="27"/>
  <c r="AT111" i="27" s="1"/>
  <c r="R107" i="28"/>
  <c r="N118" i="27"/>
  <c r="AV118" i="27" s="1"/>
  <c r="P112" i="28"/>
  <c r="N116" i="27"/>
  <c r="AV116" i="27" s="1"/>
  <c r="R101" i="28"/>
  <c r="O118" i="27"/>
  <c r="AW118" i="27" s="1"/>
  <c r="Q108" i="28"/>
  <c r="Q122" i="28"/>
  <c r="AI122" i="28" s="1"/>
  <c r="AJ122" i="28" s="1"/>
  <c r="R102" i="28"/>
  <c r="Q116" i="28"/>
  <c r="N95" i="27"/>
  <c r="AV95" i="27" s="1"/>
  <c r="K95" i="27"/>
  <c r="AS95" i="27" s="1"/>
  <c r="L99" i="27"/>
  <c r="AT99" i="27" s="1"/>
  <c r="Q107" i="28"/>
  <c r="K102" i="27"/>
  <c r="AS102" i="27" s="1"/>
  <c r="AL115" i="28" l="1"/>
  <c r="AM115" i="28" s="1"/>
  <c r="AK122" i="28"/>
  <c r="U102" i="28"/>
  <c r="O102" i="28"/>
  <c r="Q102" i="28"/>
  <c r="I91" i="21"/>
  <c r="I85" i="21"/>
  <c r="I93" i="21"/>
  <c r="I94" i="21"/>
  <c r="I92" i="21"/>
  <c r="I88" i="21"/>
  <c r="I95" i="21"/>
  <c r="K65" i="27"/>
  <c r="AR77" i="27"/>
  <c r="N82" i="28" s="1"/>
  <c r="AY71" i="27"/>
  <c r="U76" i="28" s="1"/>
  <c r="AT100" i="27"/>
  <c r="P105" i="28" s="1"/>
  <c r="AW112" i="27"/>
  <c r="S117" i="28" s="1"/>
  <c r="AU112" i="27"/>
  <c r="Q117" i="28" s="1"/>
  <c r="AU115" i="27"/>
  <c r="Q120" i="28" s="1"/>
  <c r="AI120" i="28" s="1"/>
  <c r="AU99" i="27"/>
  <c r="Q104" i="28" s="1"/>
  <c r="AY99" i="27"/>
  <c r="U104" i="28" s="1"/>
  <c r="AV99" i="27"/>
  <c r="R104" i="28" s="1"/>
  <c r="AT98" i="27"/>
  <c r="AU98" i="27"/>
  <c r="Q103" i="28" s="1"/>
  <c r="AV112" i="27"/>
  <c r="R117" i="28" s="1"/>
  <c r="AP75" i="27"/>
  <c r="L80" i="28" s="1"/>
  <c r="AT91" i="27"/>
  <c r="P96" i="28" s="1"/>
  <c r="AT104" i="27"/>
  <c r="P109" i="28" s="1"/>
  <c r="AT96" i="27"/>
  <c r="P101" i="28" s="1"/>
  <c r="AY64" i="27"/>
  <c r="U69" i="28" s="1"/>
  <c r="AY85" i="27"/>
  <c r="U90" i="28" s="1"/>
  <c r="AR85" i="27"/>
  <c r="N90" i="28" s="1"/>
  <c r="AW88" i="27"/>
  <c r="S93" i="28" s="1"/>
  <c r="AU91" i="27"/>
  <c r="Q96" i="28" s="1"/>
  <c r="AY91" i="27"/>
  <c r="U96" i="28" s="1"/>
  <c r="AY112" i="27"/>
  <c r="U117" i="28" s="1"/>
  <c r="AS99" i="27"/>
  <c r="O104" i="28" s="1"/>
  <c r="AY96" i="27"/>
  <c r="U101" i="28" s="1"/>
  <c r="AW98" i="27"/>
  <c r="AU96" i="27"/>
  <c r="Q101" i="28" s="1"/>
  <c r="AU109" i="27"/>
  <c r="Q114" i="28" s="1"/>
  <c r="AY111" i="27"/>
  <c r="U116" i="28" s="1"/>
  <c r="AY103" i="27"/>
  <c r="U108" i="28" s="1"/>
  <c r="AY106" i="27"/>
  <c r="U111" i="28" s="1"/>
  <c r="AW99" i="27"/>
  <c r="S104" i="28" s="1"/>
  <c r="AW100" i="27"/>
  <c r="S105" i="28" s="1"/>
  <c r="AV98" i="27"/>
  <c r="AY98" i="27"/>
  <c r="U103" i="28" s="1"/>
  <c r="AV115" i="27"/>
  <c r="R120" i="28" s="1"/>
  <c r="AR86" i="27"/>
  <c r="N91" i="28" s="1"/>
  <c r="AW64" i="27"/>
  <c r="S69" i="28" s="1"/>
  <c r="AU70" i="27"/>
  <c r="Q75" i="28" s="1"/>
  <c r="AV91" i="27"/>
  <c r="R96" i="28" s="1"/>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O91" i="27"/>
  <c r="L92" i="27"/>
  <c r="N89" i="27"/>
  <c r="J92" i="27"/>
  <c r="H72" i="27"/>
  <c r="P72" i="27"/>
  <c r="L76" i="27"/>
  <c r="N76" i="27"/>
  <c r="Q77" i="27"/>
  <c r="M77" i="27"/>
  <c r="O78" i="27"/>
  <c r="K78" i="27"/>
  <c r="J70" i="27"/>
  <c r="G77" i="27"/>
  <c r="L77" i="27"/>
  <c r="I78" i="27"/>
  <c r="G64" i="27"/>
  <c r="L79" i="27"/>
  <c r="N78" i="27"/>
  <c r="P78" i="27"/>
  <c r="J75" i="27"/>
  <c r="N92" i="27"/>
  <c r="K89" i="27"/>
  <c r="P92" i="27"/>
  <c r="J88" i="27"/>
  <c r="O77" i="27"/>
  <c r="I88" i="27"/>
  <c r="M64" i="27"/>
  <c r="K82" i="27"/>
  <c r="Q82" i="27"/>
  <c r="I82" i="27"/>
  <c r="N71" i="27"/>
  <c r="L71" i="27"/>
  <c r="L85" i="27"/>
  <c r="N64" i="27"/>
  <c r="H85" i="27"/>
  <c r="K75" i="27"/>
  <c r="K86" i="27"/>
  <c r="L75" i="27"/>
  <c r="H71" i="27"/>
  <c r="N85" i="27"/>
  <c r="J82" i="27"/>
  <c r="K79" i="27"/>
  <c r="J91" i="27"/>
  <c r="M75" i="27"/>
  <c r="I91" i="27"/>
  <c r="G72" i="27"/>
  <c r="O89" i="27"/>
  <c r="K92" i="27"/>
  <c r="K72" i="27"/>
  <c r="I72" i="27"/>
  <c r="O92" i="27"/>
  <c r="O72" i="27"/>
  <c r="L89" i="27"/>
  <c r="J76" i="27"/>
  <c r="O76" i="27"/>
  <c r="G76" i="27"/>
  <c r="N88" i="27"/>
  <c r="H77" i="27"/>
  <c r="M92"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K91" i="27"/>
  <c r="P90" i="27"/>
  <c r="AX90" i="27" s="1"/>
  <c r="H81" i="27"/>
  <c r="AP81" i="27" s="1"/>
  <c r="Q34" i="28"/>
  <c r="S34" i="28"/>
  <c r="N34" i="28"/>
  <c r="T34" i="28"/>
  <c r="K34" i="28"/>
  <c r="AC34" i="28" s="1"/>
  <c r="U110" i="27"/>
  <c r="U107" i="28"/>
  <c r="U120" i="28"/>
  <c r="U112" i="27"/>
  <c r="BC112" i="27" s="1"/>
  <c r="U115" i="27"/>
  <c r="BC115" i="27" s="1"/>
  <c r="M116" i="27"/>
  <c r="AU116" i="27" s="1"/>
  <c r="U98" i="27"/>
  <c r="BC98" i="27" s="1"/>
  <c r="V111" i="27"/>
  <c r="BD111" i="27" s="1"/>
  <c r="V102" i="27"/>
  <c r="BD102" i="27" s="1"/>
  <c r="T108" i="28"/>
  <c r="T122" i="28"/>
  <c r="AL122" i="28" s="1"/>
  <c r="T120" i="28"/>
  <c r="T87" i="28"/>
  <c r="T96" i="28"/>
  <c r="T112" i="28"/>
  <c r="T103" i="28"/>
  <c r="T116" i="28"/>
  <c r="T117" i="28"/>
  <c r="T104" i="28"/>
  <c r="T101" i="28"/>
  <c r="T111" i="28"/>
  <c r="T107" i="28"/>
  <c r="P118" i="27"/>
  <c r="AX118" i="27" s="1"/>
  <c r="P104" i="27"/>
  <c r="AX104" i="27" s="1"/>
  <c r="P113" i="27"/>
  <c r="AX113" i="27" s="1"/>
  <c r="T110" i="27"/>
  <c r="R110" i="27"/>
  <c r="S110" i="27"/>
  <c r="P89" i="27"/>
  <c r="AX89" i="27" s="1"/>
  <c r="P95" i="27"/>
  <c r="AX95" i="27" s="1"/>
  <c r="R97" i="27"/>
  <c r="AZ97" i="27" s="1"/>
  <c r="T97" i="27"/>
  <c r="BB97" i="27" s="1"/>
  <c r="Q109" i="27"/>
  <c r="Q116" i="27"/>
  <c r="Q113" i="27"/>
  <c r="Q120" i="27"/>
  <c r="AY120" i="27" s="1"/>
  <c r="R74" i="21" s="1"/>
  <c r="Q118" i="27"/>
  <c r="AY118" i="27" s="1"/>
  <c r="Q95" i="27"/>
  <c r="Q92" i="27"/>
  <c r="AY92" i="27" s="1"/>
  <c r="U122" i="28"/>
  <c r="Q89" i="27"/>
  <c r="Q104" i="27"/>
  <c r="AY104" i="27" s="1"/>
  <c r="N120" i="27"/>
  <c r="AV120" i="27" s="1"/>
  <c r="R71" i="21" s="1"/>
  <c r="R34" i="28"/>
  <c r="P116" i="28"/>
  <c r="AH116" i="28" s="1"/>
  <c r="AI116" i="28" s="1"/>
  <c r="AJ116" i="28" s="1"/>
  <c r="AK116" i="28" s="1"/>
  <c r="P117" i="28"/>
  <c r="AH117" i="28" s="1"/>
  <c r="P100" i="28"/>
  <c r="O101" i="28"/>
  <c r="Q109" i="28"/>
  <c r="Z115" i="28"/>
  <c r="R105" i="28"/>
  <c r="L113" i="27"/>
  <c r="AT113" i="27" s="1"/>
  <c r="O107" i="28"/>
  <c r="AG107" i="28" s="1"/>
  <c r="AH107" i="28" s="1"/>
  <c r="AI107" i="28" s="1"/>
  <c r="AJ107" i="28" s="1"/>
  <c r="AK107" i="28" s="1"/>
  <c r="O100" i="28"/>
  <c r="R100" i="28"/>
  <c r="M118" i="27"/>
  <c r="AU118" i="27" s="1"/>
  <c r="Q100" i="28"/>
  <c r="V103" i="27"/>
  <c r="BD103" i="27" s="1"/>
  <c r="U103" i="27"/>
  <c r="BC103" i="27" s="1"/>
  <c r="I89" i="27"/>
  <c r="AQ89" i="27" s="1"/>
  <c r="K104" i="27"/>
  <c r="AS104" i="27" s="1"/>
  <c r="J95" i="27"/>
  <c r="AR95" i="27" s="1"/>
  <c r="S114" i="28"/>
  <c r="O105" i="28"/>
  <c r="O111" i="28"/>
  <c r="AG111" i="28" s="1"/>
  <c r="AH111" i="28" s="1"/>
  <c r="AI111" i="28" s="1"/>
  <c r="AJ111" i="28" s="1"/>
  <c r="AK111" i="28" s="1"/>
  <c r="AL111" i="28" s="1"/>
  <c r="N102" i="28"/>
  <c r="AF102" i="28" s="1"/>
  <c r="N101" i="28"/>
  <c r="AF101" i="28" s="1"/>
  <c r="P104" i="28"/>
  <c r="R123" i="28"/>
  <c r="N103" i="28"/>
  <c r="AF103" i="28" s="1"/>
  <c r="AG103" i="28" s="1"/>
  <c r="R105" i="27"/>
  <c r="AZ105" i="27" s="1"/>
  <c r="V105" i="27"/>
  <c r="BD105" i="27" s="1"/>
  <c r="U105" i="27"/>
  <c r="BC105" i="27" s="1"/>
  <c r="T105" i="27"/>
  <c r="BB105" i="27" s="1"/>
  <c r="S105" i="27"/>
  <c r="BA105" i="27" s="1"/>
  <c r="U117" i="27"/>
  <c r="BC117" i="27" s="1"/>
  <c r="V117" i="27"/>
  <c r="BD117" i="27" s="1"/>
  <c r="O108" i="28"/>
  <c r="AG108" i="28" s="1"/>
  <c r="AH108" i="28" s="1"/>
  <c r="AI108" i="28" s="1"/>
  <c r="AJ108" i="28" s="1"/>
  <c r="AK108" i="28" s="1"/>
  <c r="O112" i="28"/>
  <c r="AG112" i="28" s="1"/>
  <c r="AH112" i="28" s="1"/>
  <c r="AI112" i="28" s="1"/>
  <c r="AJ112" i="28" s="1"/>
  <c r="AK112" i="28" s="1"/>
  <c r="AL112" i="28" s="1"/>
  <c r="AM112" i="28" s="1"/>
  <c r="AN112" i="28" s="1"/>
  <c r="AO112" i="28" s="1"/>
  <c r="AP112" i="28" s="1"/>
  <c r="AQ112" i="28" s="1"/>
  <c r="AR112" i="28" s="1"/>
  <c r="S109" i="28"/>
  <c r="J99" i="27"/>
  <c r="AR99" i="27" s="1"/>
  <c r="J100" i="27"/>
  <c r="AR100" i="27" s="1"/>
  <c r="U106" i="27"/>
  <c r="BC106" i="27" s="1"/>
  <c r="V97" i="27"/>
  <c r="BD97" i="27" s="1"/>
  <c r="U97" i="27"/>
  <c r="BC97" i="27" s="1"/>
  <c r="S97" i="27"/>
  <c r="BA97" i="27" s="1"/>
  <c r="Q118" i="28"/>
  <c r="R121" i="28"/>
  <c r="S123" i="28"/>
  <c r="L109" i="27"/>
  <c r="AT109" i="27" s="1"/>
  <c r="S100" i="28"/>
  <c r="O110" i="28"/>
  <c r="AG110" i="28" s="1"/>
  <c r="AH110" i="28" s="1"/>
  <c r="AI110" i="28" s="1"/>
  <c r="AJ110" i="28" s="1"/>
  <c r="AK110" i="28" s="1"/>
  <c r="AL110" i="28" s="1"/>
  <c r="AM110" i="28" s="1"/>
  <c r="S125" i="28"/>
  <c r="S121" i="28"/>
  <c r="U34" i="28"/>
  <c r="Q105" i="28"/>
  <c r="R114" i="28"/>
  <c r="R118" i="28"/>
  <c r="S118" i="28"/>
  <c r="AG102" i="28" l="1"/>
  <c r="AH102" i="28" s="1"/>
  <c r="L88" i="21"/>
  <c r="AI102" i="28"/>
  <c r="AJ102" i="28" s="1"/>
  <c r="AK102" i="28" s="1"/>
  <c r="AL102" i="28" s="1"/>
  <c r="AM102" i="28" s="1"/>
  <c r="L91" i="21"/>
  <c r="R103" i="28"/>
  <c r="L92" i="21"/>
  <c r="S103" i="28"/>
  <c r="L93" i="21"/>
  <c r="P103" i="28"/>
  <c r="AH103" i="28" s="1"/>
  <c r="AI103" i="28" s="1"/>
  <c r="AJ103" i="28" s="1"/>
  <c r="L90" i="21"/>
  <c r="L89" i="21"/>
  <c r="AM111" i="28"/>
  <c r="AL107" i="28"/>
  <c r="AM107" i="28" s="1"/>
  <c r="AG101" i="28"/>
  <c r="AH101" i="28" s="1"/>
  <c r="AI101" i="28" s="1"/>
  <c r="AJ101" i="28" s="1"/>
  <c r="AK101" i="28" s="1"/>
  <c r="AL101" i="28" s="1"/>
  <c r="AM101" i="28" s="1"/>
  <c r="AM122" i="28"/>
  <c r="AL108" i="28"/>
  <c r="AM108" i="28" s="1"/>
  <c r="AI117" i="28"/>
  <c r="AJ117" i="28" s="1"/>
  <c r="AK117" i="28" s="1"/>
  <c r="AL117" i="28" s="1"/>
  <c r="AM117" i="28" s="1"/>
  <c r="AL116" i="28"/>
  <c r="AM116" i="28" s="1"/>
  <c r="AJ120" i="28"/>
  <c r="AK120" i="28" s="1"/>
  <c r="AL120" i="28" s="1"/>
  <c r="AM120" i="28" s="1"/>
  <c r="U88" i="27"/>
  <c r="V75" i="27"/>
  <c r="R91" i="27"/>
  <c r="AY109" i="27"/>
  <c r="U114" i="28" s="1"/>
  <c r="AZ110" i="27"/>
  <c r="V115" i="28" s="1"/>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S94" i="28" s="1"/>
  <c r="AR91" i="27"/>
  <c r="N96" i="28" s="1"/>
  <c r="AP71" i="27"/>
  <c r="L76" i="28" s="1"/>
  <c r="AP85" i="27"/>
  <c r="L90" i="28" s="1"/>
  <c r="AD90" i="28" s="1"/>
  <c r="AV71" i="27"/>
  <c r="R76" i="28" s="1"/>
  <c r="AY82" i="27"/>
  <c r="U87" i="28" s="1"/>
  <c r="AW77" i="27"/>
  <c r="S82" i="28" s="1"/>
  <c r="AV92" i="27"/>
  <c r="R97" i="28" s="1"/>
  <c r="AV78" i="27"/>
  <c r="R83" i="28" s="1"/>
  <c r="AR70" i="27"/>
  <c r="N75" i="28" s="1"/>
  <c r="AY77" i="27"/>
  <c r="U82" i="28" s="1"/>
  <c r="AX72" i="27"/>
  <c r="T77" i="28" s="1"/>
  <c r="AT92" i="27"/>
  <c r="P97" i="28" s="1"/>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Q94" i="28" s="1"/>
  <c r="AR66" i="27"/>
  <c r="N71" i="28" s="1"/>
  <c r="AT81" i="27"/>
  <c r="P86" i="28" s="1"/>
  <c r="AT66" i="27"/>
  <c r="P71" i="28" s="1"/>
  <c r="BC110" i="27"/>
  <c r="Y115" i="28" s="1"/>
  <c r="AP79" i="27"/>
  <c r="L84" i="28" s="1"/>
  <c r="AQ79" i="27"/>
  <c r="M84" i="28" s="1"/>
  <c r="AS64" i="27"/>
  <c r="O69" i="28" s="1"/>
  <c r="AP64" i="27"/>
  <c r="L69" i="28" s="1"/>
  <c r="AX85" i="27"/>
  <c r="T90" i="28" s="1"/>
  <c r="AU88" i="27"/>
  <c r="Q93" i="28" s="1"/>
  <c r="AO78" i="27"/>
  <c r="K83" i="28" s="1"/>
  <c r="AC83" i="28" s="1"/>
  <c r="AV88" i="27"/>
  <c r="R93" i="28" s="1"/>
  <c r="AT89" i="27"/>
  <c r="P94" i="28" s="1"/>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N94" i="28" s="1"/>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AS92" i="27"/>
  <c r="O97" i="28" s="1"/>
  <c r="AQ91" i="27"/>
  <c r="M96" i="28" s="1"/>
  <c r="AE96" i="28" s="1"/>
  <c r="AR82" i="27"/>
  <c r="N87" i="28" s="1"/>
  <c r="AS86" i="27"/>
  <c r="O91" i="28" s="1"/>
  <c r="AT85" i="27"/>
  <c r="P90" i="28" s="1"/>
  <c r="AU64" i="27"/>
  <c r="Q69" i="28" s="1"/>
  <c r="AX92" i="27"/>
  <c r="T97" i="28" s="1"/>
  <c r="AR75" i="27"/>
  <c r="N80" i="28" s="1"/>
  <c r="AT77" i="27"/>
  <c r="P82" i="28" s="1"/>
  <c r="AW78" i="27"/>
  <c r="S83" i="28" s="1"/>
  <c r="AV76" i="27"/>
  <c r="R81" i="28" s="1"/>
  <c r="AR92" i="27"/>
  <c r="N97" i="28" s="1"/>
  <c r="AW91" i="27"/>
  <c r="S96" i="28" s="1"/>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AY95" i="27"/>
  <c r="U100" i="28" s="1"/>
  <c r="BB110" i="27"/>
  <c r="X115" i="28" s="1"/>
  <c r="AY89" i="27"/>
  <c r="U94" i="28" s="1"/>
  <c r="AY113" i="27"/>
  <c r="U118" i="28" s="1"/>
  <c r="AY81" i="27"/>
  <c r="U86" i="28" s="1"/>
  <c r="AY116" i="27"/>
  <c r="U121" i="28" s="1"/>
  <c r="BA110" i="27"/>
  <c r="W115" i="28" s="1"/>
  <c r="AS91" i="27"/>
  <c r="O96" i="28" s="1"/>
  <c r="AR78" i="27"/>
  <c r="N83" i="28" s="1"/>
  <c r="AX75" i="27"/>
  <c r="T80" i="28" s="1"/>
  <c r="AS71" i="27"/>
  <c r="O76" i="28" s="1"/>
  <c r="AT82" i="27"/>
  <c r="P87" i="28" s="1"/>
  <c r="AV77" i="27"/>
  <c r="R82" i="28" s="1"/>
  <c r="AQ76" i="27"/>
  <c r="M81" i="28" s="1"/>
  <c r="AU92" i="27"/>
  <c r="Q97" i="28" s="1"/>
  <c r="AW76" i="27"/>
  <c r="S81" i="28" s="1"/>
  <c r="AW92" i="27"/>
  <c r="S97" i="28" s="1"/>
  <c r="AS66" i="27"/>
  <c r="O71" i="28" s="1"/>
  <c r="AU75" i="27"/>
  <c r="Q80" i="28" s="1"/>
  <c r="AV85" i="27"/>
  <c r="R90" i="28" s="1"/>
  <c r="AS75" i="27"/>
  <c r="O80" i="28" s="1"/>
  <c r="AT71" i="27"/>
  <c r="P76" i="28" s="1"/>
  <c r="AQ82" i="27"/>
  <c r="M87" i="28" s="1"/>
  <c r="AQ88" i="27"/>
  <c r="M93" i="28" s="1"/>
  <c r="AE93" i="28" s="1"/>
  <c r="AS89" i="27"/>
  <c r="O94" i="28" s="1"/>
  <c r="AX78" i="27"/>
  <c r="T83" i="28" s="1"/>
  <c r="AO64" i="27"/>
  <c r="K69" i="28" s="1"/>
  <c r="AC69" i="28" s="1"/>
  <c r="AO77" i="27"/>
  <c r="K82" i="28" s="1"/>
  <c r="AC82" i="28" s="1"/>
  <c r="AU77" i="27"/>
  <c r="Q82" i="28" s="1"/>
  <c r="AT76" i="27"/>
  <c r="P81" i="28" s="1"/>
  <c r="AV89" i="27"/>
  <c r="R94" i="28" s="1"/>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91" i="27"/>
  <c r="U91" i="27"/>
  <c r="V91" i="27"/>
  <c r="S91" i="27"/>
  <c r="T88" i="27"/>
  <c r="R88" i="27"/>
  <c r="V88" i="27"/>
  <c r="S88" i="27"/>
  <c r="U75" i="27"/>
  <c r="R75" i="27"/>
  <c r="S75" i="27"/>
  <c r="T75" i="27"/>
  <c r="I90"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L90" i="27"/>
  <c r="I92" i="27"/>
  <c r="N90" i="27"/>
  <c r="M86" i="27"/>
  <c r="J58" i="27"/>
  <c r="O69" i="27"/>
  <c r="M83" i="27"/>
  <c r="J59" i="27"/>
  <c r="H59" i="27"/>
  <c r="G59" i="27"/>
  <c r="O56" i="27"/>
  <c r="L56" i="27"/>
  <c r="I67" i="27"/>
  <c r="H83" i="27"/>
  <c r="Q69" i="27"/>
  <c r="M62" i="27"/>
  <c r="I83" i="27"/>
  <c r="J65" i="27"/>
  <c r="N65" i="27"/>
  <c r="M84" i="27"/>
  <c r="K84" i="27"/>
  <c r="Q63" i="27"/>
  <c r="N63" i="27"/>
  <c r="L93" i="27"/>
  <c r="N62" i="27"/>
  <c r="K73" i="27"/>
  <c r="I81" i="27"/>
  <c r="K93" i="27"/>
  <c r="O90" i="27"/>
  <c r="J90" i="27"/>
  <c r="L58" i="27"/>
  <c r="G58" i="27"/>
  <c r="I59" i="27"/>
  <c r="N56" i="27"/>
  <c r="H56" i="27"/>
  <c r="G56" i="27"/>
  <c r="I60" i="27"/>
  <c r="P84" i="27"/>
  <c r="H84" i="27"/>
  <c r="L65" i="27"/>
  <c r="L63" i="27"/>
  <c r="N93" i="27"/>
  <c r="K62" i="27"/>
  <c r="M93" i="27"/>
  <c r="K81" i="27"/>
  <c r="H62" i="27"/>
  <c r="H73" i="27"/>
  <c r="M90" i="27"/>
  <c r="N58" i="27"/>
  <c r="I58" i="27"/>
  <c r="O58" i="27"/>
  <c r="J84" i="27"/>
  <c r="L84" i="27"/>
  <c r="M63" i="27"/>
  <c r="O63" i="27"/>
  <c r="P62" i="27"/>
  <c r="J62" i="27"/>
  <c r="G65" i="27"/>
  <c r="K90" i="27"/>
  <c r="K58" i="27"/>
  <c r="H58" i="27"/>
  <c r="N59" i="27"/>
  <c r="J83" i="27"/>
  <c r="I56" i="27"/>
  <c r="M56" i="27"/>
  <c r="I69" i="27"/>
  <c r="K69" i="27"/>
  <c r="M69" i="27"/>
  <c r="L83" i="27"/>
  <c r="N83" i="27"/>
  <c r="Q84" i="27"/>
  <c r="I73" i="27"/>
  <c r="I65" i="27"/>
  <c r="H63" i="27"/>
  <c r="J63" i="27"/>
  <c r="G63" i="27"/>
  <c r="P63" i="27"/>
  <c r="J93" i="27"/>
  <c r="I62" i="27"/>
  <c r="O62" i="27"/>
  <c r="I93" i="27"/>
  <c r="H65" i="27"/>
  <c r="I63" i="27"/>
  <c r="Q90" i="27"/>
  <c r="M58" i="27"/>
  <c r="V112" i="27"/>
  <c r="U102" i="27"/>
  <c r="V115" i="27"/>
  <c r="U111" i="27"/>
  <c r="P65" i="27"/>
  <c r="AX65" i="27" s="1"/>
  <c r="V98" i="27"/>
  <c r="P109" i="27"/>
  <c r="AX109" i="27" s="1"/>
  <c r="P120" i="27"/>
  <c r="AX120" i="27" s="1"/>
  <c r="R73" i="21" s="1"/>
  <c r="U104" i="27"/>
  <c r="BC104" i="27" s="1"/>
  <c r="U95" i="27"/>
  <c r="BC95" i="27" s="1"/>
  <c r="U118" i="27"/>
  <c r="BC118" i="27" s="1"/>
  <c r="T109" i="28"/>
  <c r="T118" i="28"/>
  <c r="T86" i="28"/>
  <c r="T95" i="28"/>
  <c r="T123" i="28"/>
  <c r="T100" i="28"/>
  <c r="T94" i="28"/>
  <c r="T98" i="27"/>
  <c r="R98" i="27"/>
  <c r="S98" i="27"/>
  <c r="T106" i="27"/>
  <c r="R106" i="27"/>
  <c r="S106" i="27"/>
  <c r="BA106" i="27" s="1"/>
  <c r="P69" i="27"/>
  <c r="AX69" i="27" s="1"/>
  <c r="P116" i="27"/>
  <c r="AX116" i="27" s="1"/>
  <c r="S111" i="27"/>
  <c r="T111" i="27"/>
  <c r="R111" i="27"/>
  <c r="S103" i="27"/>
  <c r="T103" i="27"/>
  <c r="R103" i="27"/>
  <c r="T102" i="27"/>
  <c r="R102" i="27"/>
  <c r="S102" i="27"/>
  <c r="R117" i="27"/>
  <c r="S117" i="27"/>
  <c r="T117" i="27"/>
  <c r="P56" i="27"/>
  <c r="AX56" i="27" s="1"/>
  <c r="R96" i="27"/>
  <c r="AZ96" i="27" s="1"/>
  <c r="S96" i="27"/>
  <c r="BA96" i="27" s="1"/>
  <c r="T96" i="27"/>
  <c r="BB96" i="27" s="1"/>
  <c r="S99" i="27"/>
  <c r="BA99" i="27" s="1"/>
  <c r="R99" i="27"/>
  <c r="AZ99" i="27" s="1"/>
  <c r="R112" i="27"/>
  <c r="S112" i="27"/>
  <c r="BA112" i="27" s="1"/>
  <c r="T112" i="27"/>
  <c r="S115" i="27"/>
  <c r="T115" i="27"/>
  <c r="R115" i="27"/>
  <c r="Q83" i="27"/>
  <c r="U109" i="28"/>
  <c r="Q56" i="27"/>
  <c r="U97" i="28"/>
  <c r="U123" i="28"/>
  <c r="U125" i="28"/>
  <c r="P114" i="28"/>
  <c r="AH114" i="28" s="1"/>
  <c r="AI114" i="28" s="1"/>
  <c r="AJ114" i="28" s="1"/>
  <c r="AK114" i="28" s="1"/>
  <c r="W102" i="28"/>
  <c r="Y111" i="28"/>
  <c r="Z122" i="28"/>
  <c r="X110" i="28"/>
  <c r="O109" i="28"/>
  <c r="AG109" i="28" s="1"/>
  <c r="AH109" i="28" s="1"/>
  <c r="AI109" i="28" s="1"/>
  <c r="AJ109" i="28" s="1"/>
  <c r="AK109" i="28" s="1"/>
  <c r="M94" i="28"/>
  <c r="AE94" i="28" s="1"/>
  <c r="U109" i="27"/>
  <c r="BC109" i="27" s="1"/>
  <c r="V109" i="27"/>
  <c r="BD109" i="27" s="1"/>
  <c r="U96" i="27"/>
  <c r="BC96" i="27" s="1"/>
  <c r="V96" i="27"/>
  <c r="BD96" i="27" s="1"/>
  <c r="Y102" i="28"/>
  <c r="N104" i="28"/>
  <c r="AF104" i="28" s="1"/>
  <c r="AG104" i="28" s="1"/>
  <c r="AH104" i="28" s="1"/>
  <c r="AI104" i="28" s="1"/>
  <c r="AJ104" i="28" s="1"/>
  <c r="AK104" i="28" s="1"/>
  <c r="AL104" i="28" s="1"/>
  <c r="AM104" i="28" s="1"/>
  <c r="L86" i="28"/>
  <c r="AD86" i="28" s="1"/>
  <c r="Y122" i="28"/>
  <c r="Y110" i="28"/>
  <c r="V95" i="27"/>
  <c r="BD95" i="27" s="1"/>
  <c r="R125" i="28"/>
  <c r="AJ125" i="28" s="1"/>
  <c r="Y120" i="28"/>
  <c r="X102" i="28"/>
  <c r="T99" i="27"/>
  <c r="BB99" i="27" s="1"/>
  <c r="Z110" i="28"/>
  <c r="N100" i="28"/>
  <c r="AF100" i="28" s="1"/>
  <c r="AG100" i="28" s="1"/>
  <c r="AH100" i="28" s="1"/>
  <c r="AI100" i="28" s="1"/>
  <c r="AJ100" i="28" s="1"/>
  <c r="AK100" i="28" s="1"/>
  <c r="Z108" i="28"/>
  <c r="Y103" i="28"/>
  <c r="Y117" i="28"/>
  <c r="Z116" i="28"/>
  <c r="Z107" i="28"/>
  <c r="P118" i="28"/>
  <c r="AH118" i="28" s="1"/>
  <c r="AI118" i="28" s="1"/>
  <c r="AJ118" i="28" s="1"/>
  <c r="AK118" i="28" s="1"/>
  <c r="U120" i="27"/>
  <c r="BC120" i="27" s="1"/>
  <c r="R78" i="21" s="1"/>
  <c r="V120" i="27"/>
  <c r="BD120" i="27" s="1"/>
  <c r="R79" i="21" s="1"/>
  <c r="Q121" i="28"/>
  <c r="AI121" i="28" s="1"/>
  <c r="AJ121" i="28" s="1"/>
  <c r="AK121" i="28" s="1"/>
  <c r="V102" i="28"/>
  <c r="AN102" i="28" s="1"/>
  <c r="Z102" i="28"/>
  <c r="N105" i="28"/>
  <c r="AF105" i="28" s="1"/>
  <c r="AG105" i="28" s="1"/>
  <c r="AH105" i="28" s="1"/>
  <c r="AI105" i="28" s="1"/>
  <c r="AJ105" i="28" s="1"/>
  <c r="AK105" i="28" s="1"/>
  <c r="AL105" i="28" s="1"/>
  <c r="AM105" i="28" s="1"/>
  <c r="AN105" i="28" s="1"/>
  <c r="AO105" i="28" s="1"/>
  <c r="AP105" i="28" s="1"/>
  <c r="AQ105" i="28" s="1"/>
  <c r="AR105" i="28" s="1"/>
  <c r="W110" i="28"/>
  <c r="V110" i="28"/>
  <c r="AN110" i="28" s="1"/>
  <c r="Y108" i="28"/>
  <c r="Q123" i="28"/>
  <c r="AI123" i="28" s="1"/>
  <c r="AJ123" i="28" s="1"/>
  <c r="AK123" i="28" s="1"/>
  <c r="AK103" i="28" l="1"/>
  <c r="AL103" i="28" s="1"/>
  <c r="AM103" i="28" s="1"/>
  <c r="AL123" i="28"/>
  <c r="AL100" i="28"/>
  <c r="AD82" i="28"/>
  <c r="AE82" i="28" s="1"/>
  <c r="AF82" i="28" s="1"/>
  <c r="AK125" i="28"/>
  <c r="S72" i="21" s="1"/>
  <c r="S71" i="21"/>
  <c r="L95" i="21"/>
  <c r="L94" i="21"/>
  <c r="AF94" i="28"/>
  <c r="AG94" i="28" s="1"/>
  <c r="AH94" i="28" s="1"/>
  <c r="AI94" i="28" s="1"/>
  <c r="AJ94" i="28" s="1"/>
  <c r="AK94" i="28" s="1"/>
  <c r="AL94" i="28" s="1"/>
  <c r="AM94" i="28" s="1"/>
  <c r="AD69" i="28"/>
  <c r="AE69" i="28" s="1"/>
  <c r="AF69" i="28" s="1"/>
  <c r="AG69" i="28" s="1"/>
  <c r="AH69" i="28" s="1"/>
  <c r="AI69" i="28" s="1"/>
  <c r="AJ69" i="28" s="1"/>
  <c r="AK69" i="28" s="1"/>
  <c r="AL69" i="28" s="1"/>
  <c r="AM69" i="28" s="1"/>
  <c r="AM100" i="28"/>
  <c r="AD71" i="28"/>
  <c r="AE71" i="28" s="1"/>
  <c r="AF71" i="28" s="1"/>
  <c r="AG71" i="28" s="1"/>
  <c r="AH71" i="28" s="1"/>
  <c r="AI71" i="28" s="1"/>
  <c r="AJ71" i="28" s="1"/>
  <c r="AK71" i="28" s="1"/>
  <c r="AL71" i="28" s="1"/>
  <c r="AM71" i="28" s="1"/>
  <c r="AN71" i="28" s="1"/>
  <c r="AO71" i="28" s="1"/>
  <c r="AP71" i="28" s="1"/>
  <c r="AQ71" i="28" s="1"/>
  <c r="AR71" i="28" s="1"/>
  <c r="AO102" i="28"/>
  <c r="AP102" i="28" s="1"/>
  <c r="AQ102" i="28" s="1"/>
  <c r="AR102"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M123" i="28"/>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D83" i="28"/>
  <c r="AE83" i="28" s="1"/>
  <c r="AF83" i="28" s="1"/>
  <c r="AG83" i="28" s="1"/>
  <c r="AH83" i="28" s="1"/>
  <c r="AI83" i="28" s="1"/>
  <c r="AJ83" i="28" s="1"/>
  <c r="AK83" i="28" s="1"/>
  <c r="AL83" i="28" s="1"/>
  <c r="AM83" i="28" s="1"/>
  <c r="AN83" i="28" s="1"/>
  <c r="AO83" i="28" s="1"/>
  <c r="AP83" i="28" s="1"/>
  <c r="AQ83" i="28" s="1"/>
  <c r="AR8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E90" i="28"/>
  <c r="AF90" i="28" s="1"/>
  <c r="AG90" i="28" s="1"/>
  <c r="AH90" i="28" s="1"/>
  <c r="AI90" i="28" s="1"/>
  <c r="AJ90" i="28" s="1"/>
  <c r="AK90" i="28" s="1"/>
  <c r="AL90" i="28" s="1"/>
  <c r="AM90" i="28" s="1"/>
  <c r="AG82" i="28"/>
  <c r="AH82" i="28" s="1"/>
  <c r="AI82" i="28" s="1"/>
  <c r="AJ82" i="28" s="1"/>
  <c r="AK82" i="28" s="1"/>
  <c r="AL82" i="28" s="1"/>
  <c r="AM82" i="28" s="1"/>
  <c r="AE91" i="28"/>
  <c r="AF91" i="28" s="1"/>
  <c r="AG91" i="28" s="1"/>
  <c r="AH91" i="28" s="1"/>
  <c r="AE87" i="28"/>
  <c r="AF87" i="28" s="1"/>
  <c r="AG87" i="28" s="1"/>
  <c r="AH87" i="28" s="1"/>
  <c r="AI87" i="28" s="1"/>
  <c r="AJ87" i="28" s="1"/>
  <c r="AK87" i="28" s="1"/>
  <c r="AL87" i="28" s="1"/>
  <c r="AM87" i="28" s="1"/>
  <c r="AL118" i="28"/>
  <c r="AM118" i="28" s="1"/>
  <c r="AN118" i="28" s="1"/>
  <c r="AO118" i="28" s="1"/>
  <c r="AP118" i="28" s="1"/>
  <c r="AQ118" i="28" s="1"/>
  <c r="AR118" i="28" s="1"/>
  <c r="AD76" i="28"/>
  <c r="AE76" i="28" s="1"/>
  <c r="AF76" i="28" s="1"/>
  <c r="AG76" i="28" s="1"/>
  <c r="AH76" i="28" s="1"/>
  <c r="AI76" i="28" s="1"/>
  <c r="AJ76" i="28" s="1"/>
  <c r="AK76" i="28" s="1"/>
  <c r="AL76" i="28" s="1"/>
  <c r="AM76" i="28" s="1"/>
  <c r="AO115" i="28"/>
  <c r="AP115" i="28" s="1"/>
  <c r="AQ115" i="28" s="1"/>
  <c r="AR115" i="28" s="1"/>
  <c r="R81" i="27"/>
  <c r="R92" i="27"/>
  <c r="AZ92" i="27" s="1"/>
  <c r="R76" i="27"/>
  <c r="R65" i="27"/>
  <c r="V71" i="27"/>
  <c r="S64" i="27"/>
  <c r="V64" i="27"/>
  <c r="S70" i="27"/>
  <c r="R77" i="27"/>
  <c r="U89" i="27"/>
  <c r="U82" i="27"/>
  <c r="T82" i="27"/>
  <c r="N51" i="27"/>
  <c r="AY83" i="27"/>
  <c r="U88" i="28" s="1"/>
  <c r="AZ115" i="27"/>
  <c r="V120" i="28" s="1"/>
  <c r="AN120" i="28" s="1"/>
  <c r="AZ117" i="27"/>
  <c r="V122" i="28" s="1"/>
  <c r="AN122" i="28" s="1"/>
  <c r="AZ103" i="27"/>
  <c r="V108" i="28" s="1"/>
  <c r="AN108" i="28" s="1"/>
  <c r="BB106" i="27"/>
  <c r="X111" i="28" s="1"/>
  <c r="AZ98" i="27"/>
  <c r="BC102" i="27"/>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AT90" i="27"/>
  <c r="P95" i="28" s="1"/>
  <c r="AY62" i="27"/>
  <c r="U67" i="28" s="1"/>
  <c r="AW84" i="27"/>
  <c r="S89" i="28" s="1"/>
  <c r="AR69" i="27"/>
  <c r="N74" i="28" s="1"/>
  <c r="AO69" i="27"/>
  <c r="K74" i="28" s="1"/>
  <c r="AC74" i="28" s="1"/>
  <c r="AY65" i="27"/>
  <c r="U70" i="28" s="1"/>
  <c r="AV84" i="27"/>
  <c r="R89" i="28" s="1"/>
  <c r="AP69" i="27"/>
  <c r="L74" i="28" s="1"/>
  <c r="BD88" i="27"/>
  <c r="Z93" i="28" s="1"/>
  <c r="BD75" i="27"/>
  <c r="Z80" i="28" s="1"/>
  <c r="BA91" i="27"/>
  <c r="W96" i="28" s="1"/>
  <c r="BB91" i="27"/>
  <c r="X96" i="28" s="1"/>
  <c r="BB115" i="27"/>
  <c r="X120" i="28" s="1"/>
  <c r="AZ112" i="27"/>
  <c r="V117" i="28" s="1"/>
  <c r="AN117" i="28" s="1"/>
  <c r="BA102" i="27"/>
  <c r="W107" i="28" s="1"/>
  <c r="BB103" i="27"/>
  <c r="X108" i="28" s="1"/>
  <c r="AZ111" i="27"/>
  <c r="V116" i="28" s="1"/>
  <c r="AN116" i="28" s="1"/>
  <c r="BB98" i="27"/>
  <c r="AU58" i="27"/>
  <c r="Q63" i="28" s="1"/>
  <c r="AP65" i="27"/>
  <c r="L70" i="28" s="1"/>
  <c r="AQ62" i="27"/>
  <c r="M67" i="28" s="1"/>
  <c r="AR63" i="27"/>
  <c r="N68" i="28" s="1"/>
  <c r="AY84" i="27"/>
  <c r="U89" i="28" s="1"/>
  <c r="AU56" i="27"/>
  <c r="Q61" i="28" s="1"/>
  <c r="AX62" i="27"/>
  <c r="T67" i="28" s="1"/>
  <c r="AR84" i="27"/>
  <c r="N89" i="28" s="1"/>
  <c r="AV58" i="27"/>
  <c r="R63" i="28" s="1"/>
  <c r="AP62" i="27"/>
  <c r="L67" i="28" s="1"/>
  <c r="AV93" i="27"/>
  <c r="R98" i="28" s="1"/>
  <c r="AX84" i="27"/>
  <c r="T89" i="28" s="1"/>
  <c r="AP56" i="27"/>
  <c r="L61" i="28" s="1"/>
  <c r="AT58" i="27"/>
  <c r="P63" i="28" s="1"/>
  <c r="AS93" i="27"/>
  <c r="O98" i="28" s="1"/>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BD91" i="27"/>
  <c r="Z96" i="28" s="1"/>
  <c r="BD98" i="27"/>
  <c r="BC111" i="27"/>
  <c r="Y116" i="28" s="1"/>
  <c r="BD112" i="27"/>
  <c r="Z117" i="28" s="1"/>
  <c r="AY90" i="27"/>
  <c r="U95" i="28" s="1"/>
  <c r="AR93" i="27"/>
  <c r="N98" i="28" s="1"/>
  <c r="AP63" i="27"/>
  <c r="L68" i="28" s="1"/>
  <c r="AV83" i="27"/>
  <c r="R88" i="28" s="1"/>
  <c r="AU69" i="27"/>
  <c r="Q74" i="28" s="1"/>
  <c r="AV59" i="27"/>
  <c r="R64" i="28" s="1"/>
  <c r="AS90" i="27"/>
  <c r="O95" i="28" s="1"/>
  <c r="AW63" i="27"/>
  <c r="S68" i="28" s="1"/>
  <c r="AU90" i="27"/>
  <c r="Q95" i="28" s="1"/>
  <c r="AS81" i="27"/>
  <c r="O86" i="28" s="1"/>
  <c r="AT63" i="27"/>
  <c r="P68" i="28" s="1"/>
  <c r="AQ60" i="27"/>
  <c r="M65" i="28" s="1"/>
  <c r="AV56" i="27"/>
  <c r="R61" i="28" s="1"/>
  <c r="AR90" i="27"/>
  <c r="N95" i="28" s="1"/>
  <c r="AQ81" i="27"/>
  <c r="M86" i="28" s="1"/>
  <c r="AE86" i="28" s="1"/>
  <c r="AF86" i="28" s="1"/>
  <c r="AT93" i="27"/>
  <c r="P98" i="28" s="1"/>
  <c r="AS84" i="27"/>
  <c r="O89" i="28" s="1"/>
  <c r="AQ83" i="27"/>
  <c r="M88" i="28" s="1"/>
  <c r="AP83" i="27"/>
  <c r="L88" i="28" s="1"/>
  <c r="AD88" i="28" s="1"/>
  <c r="AU83" i="27"/>
  <c r="Q88" i="28" s="1"/>
  <c r="AV90" i="27"/>
  <c r="R95" i="28" s="1"/>
  <c r="AW81" i="27"/>
  <c r="S86" i="28" s="1"/>
  <c r="AS63" i="27"/>
  <c r="O68" i="28" s="1"/>
  <c r="AP60" i="27"/>
  <c r="L65" i="28" s="1"/>
  <c r="AS56" i="27"/>
  <c r="O61" i="28" s="1"/>
  <c r="AT59" i="27"/>
  <c r="P64" i="28" s="1"/>
  <c r="AT62" i="27"/>
  <c r="P67" i="28" s="1"/>
  <c r="AW83" i="27"/>
  <c r="S88" i="28" s="1"/>
  <c r="AV69" i="27"/>
  <c r="R74" i="28" s="1"/>
  <c r="AQ90" i="27"/>
  <c r="M95" i="28" s="1"/>
  <c r="AE95" i="28" s="1"/>
  <c r="AF95" i="28" s="1"/>
  <c r="BB75" i="27"/>
  <c r="X80" i="28" s="1"/>
  <c r="BC75" i="27"/>
  <c r="Y80" i="28" s="1"/>
  <c r="BC88" i="27"/>
  <c r="Y93" i="28" s="1"/>
  <c r="AZ91" i="27"/>
  <c r="V96" i="28" s="1"/>
  <c r="AY56" i="27"/>
  <c r="U61" i="28" s="1"/>
  <c r="BA115" i="27"/>
  <c r="W120" i="28" s="1"/>
  <c r="BB117" i="27"/>
  <c r="X122" i="28" s="1"/>
  <c r="AZ102" i="27"/>
  <c r="V107" i="28" s="1"/>
  <c r="AN107" i="28" s="1"/>
  <c r="AO107" i="28" s="1"/>
  <c r="BA103" i="27"/>
  <c r="W108" i="28" s="1"/>
  <c r="BB111" i="27"/>
  <c r="X116" i="28" s="1"/>
  <c r="BB112" i="27"/>
  <c r="X117" i="28" s="1"/>
  <c r="BA117" i="27"/>
  <c r="W122" i="28" s="1"/>
  <c r="BB102" i="27"/>
  <c r="X107" i="28" s="1"/>
  <c r="BA111" i="27"/>
  <c r="W116" i="28" s="1"/>
  <c r="AZ106" i="27"/>
  <c r="V111" i="28" s="1"/>
  <c r="AN111" i="28" s="1"/>
  <c r="BA98" i="27"/>
  <c r="BD115" i="27"/>
  <c r="Z120" i="28" s="1"/>
  <c r="AQ93" i="27"/>
  <c r="M98" i="28" s="1"/>
  <c r="AE98" i="28" s="1"/>
  <c r="AX63" i="27"/>
  <c r="T68" i="28" s="1"/>
  <c r="AQ65" i="27"/>
  <c r="M70" i="28" s="1"/>
  <c r="AS69" i="27"/>
  <c r="O74" i="28" s="1"/>
  <c r="AQ56" i="27"/>
  <c r="M61" i="28" s="1"/>
  <c r="AP58" i="27"/>
  <c r="L63" i="28" s="1"/>
  <c r="AO65" i="27"/>
  <c r="K70" i="28" s="1"/>
  <c r="AC70" i="28" s="1"/>
  <c r="AU63" i="27"/>
  <c r="Q68" i="28" s="1"/>
  <c r="AW58" i="27"/>
  <c r="S63" i="28" s="1"/>
  <c r="AU93" i="27"/>
  <c r="Q98" i="28" s="1"/>
  <c r="AT65" i="27"/>
  <c r="P70" i="28" s="1"/>
  <c r="AQ59" i="27"/>
  <c r="M64" i="28" s="1"/>
  <c r="AW90" i="27"/>
  <c r="S95" i="28" s="1"/>
  <c r="AS73" i="27"/>
  <c r="O78" i="28" s="1"/>
  <c r="AU84" i="27"/>
  <c r="Q89" i="28" s="1"/>
  <c r="AU62" i="27"/>
  <c r="Q67" i="28" s="1"/>
  <c r="AQ67" i="27"/>
  <c r="M72" i="28" s="1"/>
  <c r="AO59" i="27"/>
  <c r="K64" i="28" s="1"/>
  <c r="AC64" i="28" s="1"/>
  <c r="AW69" i="27"/>
  <c r="S74" i="28" s="1"/>
  <c r="AQ92" i="27"/>
  <c r="M97" i="28" s="1"/>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BC91" i="27"/>
  <c r="Y96" i="28" s="1"/>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S92" i="27"/>
  <c r="BA92" i="27" s="1"/>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V118" i="27"/>
  <c r="T125" i="28"/>
  <c r="AL125" i="28" s="1"/>
  <c r="T70" i="28"/>
  <c r="T61" i="28"/>
  <c r="P83" i="27"/>
  <c r="AX83" i="27" s="1"/>
  <c r="T114" i="28"/>
  <c r="AL114" i="28" s="1"/>
  <c r="AM114" i="28" s="1"/>
  <c r="R116" i="27"/>
  <c r="AZ116" i="27" s="1"/>
  <c r="T121" i="28"/>
  <c r="AL121" i="28" s="1"/>
  <c r="AM121" i="28" s="1"/>
  <c r="T74" i="28"/>
  <c r="P52" i="27"/>
  <c r="AX52" i="27" s="1"/>
  <c r="P50" i="27"/>
  <c r="AX50" i="27" s="1"/>
  <c r="R104" i="27"/>
  <c r="S104" i="27"/>
  <c r="T104" i="27"/>
  <c r="BB104" i="27" s="1"/>
  <c r="V104" i="27"/>
  <c r="W111" i="28"/>
  <c r="W117" i="28"/>
  <c r="R109" i="27"/>
  <c r="AZ109" i="27" s="1"/>
  <c r="S109" i="27"/>
  <c r="T109" i="27"/>
  <c r="R120" i="27"/>
  <c r="S120" i="27"/>
  <c r="T120" i="27"/>
  <c r="S95" i="27"/>
  <c r="T95" i="27"/>
  <c r="R95" i="27"/>
  <c r="AZ95" i="27" s="1"/>
  <c r="T118" i="27"/>
  <c r="BB118" i="27" s="1"/>
  <c r="R118" i="27"/>
  <c r="S118" i="27"/>
  <c r="M53" i="27"/>
  <c r="X104" i="28"/>
  <c r="Y100" i="28"/>
  <c r="V101" i="28"/>
  <c r="AN101" i="28" s="1"/>
  <c r="Y114" i="28"/>
  <c r="Z125" i="28"/>
  <c r="Z101" i="28"/>
  <c r="Y101" i="28"/>
  <c r="W104" i="28"/>
  <c r="Y109" i="28"/>
  <c r="W101" i="28"/>
  <c r="Y125" i="28"/>
  <c r="V104" i="28"/>
  <c r="AN104" i="28" s="1"/>
  <c r="Z100" i="28"/>
  <c r="X101" i="28"/>
  <c r="Z114" i="28"/>
  <c r="Y123" i="28"/>
  <c r="AN93" i="28" l="1"/>
  <c r="W103" i="28"/>
  <c r="Z103" i="28"/>
  <c r="X103" i="28"/>
  <c r="Y107" i="28"/>
  <c r="AM125" i="28"/>
  <c r="S74" i="21" s="1"/>
  <c r="S73" i="21"/>
  <c r="V103" i="28"/>
  <c r="AN103" i="28" s="1"/>
  <c r="AO103" i="28" s="1"/>
  <c r="AP103" i="28" s="1"/>
  <c r="AQ103" i="28" s="1"/>
  <c r="AG86" i="28"/>
  <c r="AH86" i="28" s="1"/>
  <c r="AI86" i="28" s="1"/>
  <c r="AJ86" i="28" s="1"/>
  <c r="AK86" i="28" s="1"/>
  <c r="AL86" i="28" s="1"/>
  <c r="AM86" i="28" s="1"/>
  <c r="AD78" i="28"/>
  <c r="AE78" i="28" s="1"/>
  <c r="AF78" i="28" s="1"/>
  <c r="AG78" i="28" s="1"/>
  <c r="AH78" i="28" s="1"/>
  <c r="AI78" i="28" s="1"/>
  <c r="AJ78" i="28" s="1"/>
  <c r="AK78" i="28" s="1"/>
  <c r="AL78" i="28" s="1"/>
  <c r="AM78" i="28" s="1"/>
  <c r="AN78" i="28" s="1"/>
  <c r="AO78" i="28" s="1"/>
  <c r="AP78" i="28" s="1"/>
  <c r="AQ78" i="28" s="1"/>
  <c r="AR78" i="28" s="1"/>
  <c r="AN96" i="28"/>
  <c r="AO96" i="28" s="1"/>
  <c r="AP96" i="28" s="1"/>
  <c r="AQ96" i="28" s="1"/>
  <c r="AR96" i="28" s="1"/>
  <c r="AF98" i="28"/>
  <c r="AG98" i="28" s="1"/>
  <c r="AH98" i="28" s="1"/>
  <c r="AI98" i="28" s="1"/>
  <c r="AJ98" i="28" s="1"/>
  <c r="AK98" i="28" s="1"/>
  <c r="AL98" i="28" s="1"/>
  <c r="AM98" i="28" s="1"/>
  <c r="AN98" i="28" s="1"/>
  <c r="AO98" i="28" s="1"/>
  <c r="AP98" i="28" s="1"/>
  <c r="AQ98" i="28" s="1"/>
  <c r="AR98" i="28" s="1"/>
  <c r="AO101" i="28"/>
  <c r="AP101" i="28" s="1"/>
  <c r="AQ101" i="28" s="1"/>
  <c r="AR101" i="28" s="1"/>
  <c r="AD67" i="28"/>
  <c r="AE67" i="28" s="1"/>
  <c r="AF67" i="28" s="1"/>
  <c r="AG67" i="28" s="1"/>
  <c r="AH67" i="28" s="1"/>
  <c r="AI67" i="28" s="1"/>
  <c r="AJ67" i="28" s="1"/>
  <c r="AK67" i="28" s="1"/>
  <c r="AL67" i="28" s="1"/>
  <c r="AM67" i="28" s="1"/>
  <c r="AD74" i="28"/>
  <c r="AE74" i="28" s="1"/>
  <c r="AF74" i="28" s="1"/>
  <c r="AG74" i="28" s="1"/>
  <c r="AH74" i="28" s="1"/>
  <c r="AI74" i="28" s="1"/>
  <c r="AJ74" i="28" s="1"/>
  <c r="AK74" i="28" s="1"/>
  <c r="AL74" i="28" s="1"/>
  <c r="AM74" i="28" s="1"/>
  <c r="AD70" i="28"/>
  <c r="AE70" i="28" s="1"/>
  <c r="AF70" i="28" s="1"/>
  <c r="AG70" i="28" s="1"/>
  <c r="AH70" i="28" s="1"/>
  <c r="AI70" i="28" s="1"/>
  <c r="AJ70" i="28" s="1"/>
  <c r="AK70" i="28" s="1"/>
  <c r="AL70" i="28" s="1"/>
  <c r="AM70" i="28" s="1"/>
  <c r="AG95" i="28"/>
  <c r="AH95" i="28" s="1"/>
  <c r="AI95" i="28" s="1"/>
  <c r="AJ95" i="28" s="1"/>
  <c r="AK95" i="28" s="1"/>
  <c r="AL95" i="28" s="1"/>
  <c r="AM95" i="28" s="1"/>
  <c r="AP107" i="28"/>
  <c r="AQ107" i="28" s="1"/>
  <c r="AR107" i="28" s="1"/>
  <c r="AO108" i="28"/>
  <c r="AP108" i="28" s="1"/>
  <c r="AQ108" i="28" s="1"/>
  <c r="AR108" i="28" s="1"/>
  <c r="AO104" i="28"/>
  <c r="AP104" i="28" s="1"/>
  <c r="AQ104" i="28" s="1"/>
  <c r="AR104" i="28" s="1"/>
  <c r="AO117" i="28"/>
  <c r="AP117" i="28" s="1"/>
  <c r="AQ117" i="28" s="1"/>
  <c r="AR117" i="28" s="1"/>
  <c r="AO116" i="28"/>
  <c r="AP116" i="28" s="1"/>
  <c r="AQ116" i="28" s="1"/>
  <c r="AR116" i="28" s="1"/>
  <c r="AO120" i="28"/>
  <c r="AP120" i="28" s="1"/>
  <c r="AQ120" i="28" s="1"/>
  <c r="AR120" i="28" s="1"/>
  <c r="AO93" i="28"/>
  <c r="AP93" i="28" s="1"/>
  <c r="AQ93" i="28" s="1"/>
  <c r="AR93"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I91" i="28"/>
  <c r="AJ91" i="28" s="1"/>
  <c r="AK91" i="28" s="1"/>
  <c r="AL91" i="28" s="1"/>
  <c r="AM91" i="28" s="1"/>
  <c r="AN91" i="28" s="1"/>
  <c r="AO91" i="28" s="1"/>
  <c r="AP91" i="28" s="1"/>
  <c r="AQ91" i="28" s="1"/>
  <c r="AR91"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AO122" i="28"/>
  <c r="AP122" i="28" s="1"/>
  <c r="AQ122" i="28" s="1"/>
  <c r="AR122" i="28" s="1"/>
  <c r="U90" i="27"/>
  <c r="R90" i="27"/>
  <c r="V90" i="27"/>
  <c r="S90" i="27"/>
  <c r="T90" i="27"/>
  <c r="V83" i="27"/>
  <c r="S83" i="27"/>
  <c r="T83" i="27"/>
  <c r="S56" i="27"/>
  <c r="U56" i="27"/>
  <c r="V56" i="27"/>
  <c r="U58" i="27"/>
  <c r="V58" i="27"/>
  <c r="S58" i="27"/>
  <c r="T58" i="27"/>
  <c r="S63" i="27"/>
  <c r="U63" i="27"/>
  <c r="T69" i="27"/>
  <c r="R69" i="27"/>
  <c r="AZ69" i="27" s="1"/>
  <c r="V69" i="27"/>
  <c r="S84" i="27"/>
  <c r="U84" i="27"/>
  <c r="U62" i="27"/>
  <c r="R62" i="27"/>
  <c r="S62" i="27"/>
  <c r="AZ118" i="27"/>
  <c r="V123" i="28" s="1"/>
  <c r="AN123" i="28" s="1"/>
  <c r="BA95" i="27"/>
  <c r="W100" i="28" s="1"/>
  <c r="BB120" i="27"/>
  <c r="BB109" i="27"/>
  <c r="X114" i="28" s="1"/>
  <c r="BA89" i="27"/>
  <c r="W94" i="28" s="1"/>
  <c r="BA120" i="27"/>
  <c r="BA109" i="27"/>
  <c r="W114" i="28" s="1"/>
  <c r="AZ81" i="27"/>
  <c r="V86" i="28" s="1"/>
  <c r="BD89" i="27"/>
  <c r="Z94" i="28" s="1"/>
  <c r="AU53" i="27"/>
  <c r="Q58" i="28" s="1"/>
  <c r="AZ120" i="27"/>
  <c r="BD104" i="27"/>
  <c r="Z109" i="28" s="1"/>
  <c r="BA104" i="27"/>
  <c r="W109" i="28" s="1"/>
  <c r="AZ65" i="27"/>
  <c r="V70" i="28" s="1"/>
  <c r="BD118" i="27"/>
  <c r="Z123"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BA118" i="27"/>
  <c r="W123" i="28" s="1"/>
  <c r="AZ104" i="27"/>
  <c r="V109" i="28" s="1"/>
  <c r="AN109" i="28" s="1"/>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P57" i="27"/>
  <c r="L62" i="28" s="1"/>
  <c r="AP50" i="27"/>
  <c r="L55" i="28" s="1"/>
  <c r="AU52" i="27"/>
  <c r="Q57" i="28" s="1"/>
  <c r="BB76" i="27"/>
  <c r="X81" i="28" s="1"/>
  <c r="BC76" i="27"/>
  <c r="Y81" i="28" s="1"/>
  <c r="BA64" i="27"/>
  <c r="W69" i="28" s="1"/>
  <c r="BC71" i="27"/>
  <c r="Y76" i="28" s="1"/>
  <c r="BA77" i="27"/>
  <c r="W82" i="28" s="1"/>
  <c r="BB95" i="27"/>
  <c r="X100" i="28" s="1"/>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Y94" i="28" s="1"/>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S116" i="27"/>
  <c r="V121" i="28"/>
  <c r="AN121" i="28" s="1"/>
  <c r="X94" i="28"/>
  <c r="V100" i="28"/>
  <c r="AN100" i="28" s="1"/>
  <c r="T116" i="27"/>
  <c r="BB116" i="27" s="1"/>
  <c r="V114" i="28"/>
  <c r="AN114" i="28" s="1"/>
  <c r="W70" i="28"/>
  <c r="T55" i="28"/>
  <c r="T88" i="28"/>
  <c r="V116" i="27"/>
  <c r="BD116" i="27" s="1"/>
  <c r="U116" i="27"/>
  <c r="BC116" i="27" s="1"/>
  <c r="L99" i="21" s="1"/>
  <c r="T57" i="28"/>
  <c r="X123" i="28"/>
  <c r="V94" i="28"/>
  <c r="AN94" i="28" s="1"/>
  <c r="W86" i="28"/>
  <c r="X109" i="28"/>
  <c r="V97" i="28"/>
  <c r="AN97" i="28" s="1"/>
  <c r="Q50" i="27"/>
  <c r="AY50" i="27" s="1"/>
  <c r="Q52" i="27"/>
  <c r="AY52" i="27" s="1"/>
  <c r="W97" i="28"/>
  <c r="M85" i="21"/>
  <c r="AO94" i="28" l="1"/>
  <c r="AP94" i="28" s="1"/>
  <c r="AQ94" i="28" s="1"/>
  <c r="AR94" i="28" s="1"/>
  <c r="AR103" i="28"/>
  <c r="AD59" i="28"/>
  <c r="AE59" i="28" s="1"/>
  <c r="AF59" i="28" s="1"/>
  <c r="AG59" i="28" s="1"/>
  <c r="AH59" i="28" s="1"/>
  <c r="AI59" i="28" s="1"/>
  <c r="AJ59" i="28" s="1"/>
  <c r="AK59" i="28" s="1"/>
  <c r="AL59" i="28" s="1"/>
  <c r="AM59" i="28" s="1"/>
  <c r="AN59" i="28" s="1"/>
  <c r="AO59" i="28" s="1"/>
  <c r="AP59" i="28" s="1"/>
  <c r="AQ59" i="28" s="1"/>
  <c r="AR59" i="28" s="1"/>
  <c r="L98" i="21"/>
  <c r="V125" i="28"/>
  <c r="AN125" i="28" s="1"/>
  <c r="S75" i="21" s="1"/>
  <c r="R75" i="21"/>
  <c r="L100" i="21"/>
  <c r="AN86" i="28"/>
  <c r="L96" i="21"/>
  <c r="W125" i="28"/>
  <c r="AO125" i="28" s="1"/>
  <c r="R76" i="21"/>
  <c r="X125" i="28"/>
  <c r="R77" i="21"/>
  <c r="AO100" i="28"/>
  <c r="AP100" i="28" s="1"/>
  <c r="AQ100" i="28" s="1"/>
  <c r="AR100" i="28" s="1"/>
  <c r="AO97" i="28"/>
  <c r="AP97" i="28" s="1"/>
  <c r="AQ97" i="28" s="1"/>
  <c r="AR97" i="28" s="1"/>
  <c r="AO114" i="28"/>
  <c r="AP114" i="28" s="1"/>
  <c r="AQ114" i="28" s="1"/>
  <c r="AR114" i="28" s="1"/>
  <c r="AP87" i="28"/>
  <c r="AQ87" i="28" s="1"/>
  <c r="AR87" i="28" s="1"/>
  <c r="AD55" i="28"/>
  <c r="AE55" i="28" s="1"/>
  <c r="AF55" i="28" s="1"/>
  <c r="AG55" i="28" s="1"/>
  <c r="AH55" i="28" s="1"/>
  <c r="AI55" i="28" s="1"/>
  <c r="AJ55" i="28" s="1"/>
  <c r="AK55" i="28" s="1"/>
  <c r="AL55" i="28" s="1"/>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O86" i="28"/>
  <c r="AP86" i="28" s="1"/>
  <c r="AQ86" i="28" s="1"/>
  <c r="AR86" i="28" s="1"/>
  <c r="AO123" i="28"/>
  <c r="AP123" i="28" s="1"/>
  <c r="AQ123" i="28" s="1"/>
  <c r="AR123"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R10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BD90" i="27"/>
  <c r="Z95" i="28" s="1"/>
  <c r="BB56" i="27"/>
  <c r="X61" i="28" s="1"/>
  <c r="BC56" i="27"/>
  <c r="Y61" i="28" s="1"/>
  <c r="BA56" i="27"/>
  <c r="W61" i="28" s="1"/>
  <c r="BA69" i="27"/>
  <c r="W74" i="28" s="1"/>
  <c r="AX51" i="27"/>
  <c r="T56" i="28" s="1"/>
  <c r="BD83" i="27"/>
  <c r="Z88" i="28" s="1"/>
  <c r="AZ58" i="27"/>
  <c r="V63" i="28" s="1"/>
  <c r="AN63" i="28" s="1"/>
  <c r="AZ90" i="27"/>
  <c r="V95" i="28" s="1"/>
  <c r="AN95" i="28" s="1"/>
  <c r="AZ83" i="27"/>
  <c r="V88" i="28" s="1"/>
  <c r="AU51" i="27"/>
  <c r="Q56" i="28" s="1"/>
  <c r="AW51" i="27"/>
  <c r="S56" i="28" s="1"/>
  <c r="BA84" i="27"/>
  <c r="W89" i="28" s="1"/>
  <c r="BB84" i="27"/>
  <c r="X89" i="28" s="1"/>
  <c r="AO51" i="27"/>
  <c r="K56" i="28" s="1"/>
  <c r="AC56" i="28" s="1"/>
  <c r="AD56" i="28" s="1"/>
  <c r="AE56" i="28" s="1"/>
  <c r="AF56" i="28" s="1"/>
  <c r="AG56" i="28" s="1"/>
  <c r="AH56" i="28" s="1"/>
  <c r="AI56" i="28" s="1"/>
  <c r="AJ56" i="28" s="1"/>
  <c r="AZ62" i="27"/>
  <c r="V67" i="28" s="1"/>
  <c r="AN67" i="28" s="1"/>
  <c r="BB62" i="27"/>
  <c r="X67" i="28" s="1"/>
  <c r="BD84" i="27"/>
  <c r="Z89" i="28" s="1"/>
  <c r="BB58" i="27"/>
  <c r="X63" i="28" s="1"/>
  <c r="BC58" i="27"/>
  <c r="Y63" i="28" s="1"/>
  <c r="BD63" i="27"/>
  <c r="Z68" i="28" s="1"/>
  <c r="BC62" i="27"/>
  <c r="Y67" i="28" s="1"/>
  <c r="BA116" i="27"/>
  <c r="W121" i="28" s="1"/>
  <c r="AO121" i="28" s="1"/>
  <c r="BC90" i="27"/>
  <c r="Y95" i="28" s="1"/>
  <c r="AY51" i="27"/>
  <c r="U56" i="28" s="1"/>
  <c r="BD56" i="27"/>
  <c r="Z61" i="28" s="1"/>
  <c r="BC83" i="27"/>
  <c r="Y88" i="28" s="1"/>
  <c r="AZ84" i="27"/>
  <c r="V89" i="28" s="1"/>
  <c r="AN89" i="28" s="1"/>
  <c r="BA58" i="27"/>
  <c r="W63" i="28" s="1"/>
  <c r="AZ63" i="27"/>
  <c r="V68" i="28" s="1"/>
  <c r="AN68" i="28" s="1"/>
  <c r="BA62" i="27"/>
  <c r="W67" i="28" s="1"/>
  <c r="BA90" i="27"/>
  <c r="W95" i="28" s="1"/>
  <c r="BB90" i="27"/>
  <c r="X95" i="28" s="1"/>
  <c r="BD69" i="27"/>
  <c r="Z74" i="28" s="1"/>
  <c r="U50" i="27"/>
  <c r="R50" i="27"/>
  <c r="V50" i="27"/>
  <c r="S52" i="27"/>
  <c r="U52" i="27"/>
  <c r="V52" i="27"/>
  <c r="U57" i="27"/>
  <c r="R57" i="27"/>
  <c r="V57" i="27"/>
  <c r="T57" i="27"/>
  <c r="X121" i="28"/>
  <c r="Z121" i="28"/>
  <c r="Y121" i="28"/>
  <c r="V61" i="28"/>
  <c r="AN61" i="28" s="1"/>
  <c r="V74" i="28"/>
  <c r="AN74" i="28" s="1"/>
  <c r="U57" i="28"/>
  <c r="U55" i="28"/>
  <c r="M86" i="21"/>
  <c r="AO68" i="28" l="1"/>
  <c r="AP68" i="28" s="1"/>
  <c r="AQ68" i="28" s="1"/>
  <c r="AR68" i="28" s="1"/>
  <c r="AP125" i="28"/>
  <c r="S76" i="21"/>
  <c r="L97" i="21"/>
  <c r="AO61" i="28"/>
  <c r="AP61" i="28" s="1"/>
  <c r="AQ61" i="28" s="1"/>
  <c r="AR61" i="28" s="1"/>
  <c r="AO89" i="28"/>
  <c r="AO74" i="28"/>
  <c r="AP74" i="28" s="1"/>
  <c r="AQ74" i="28" s="1"/>
  <c r="AR74" i="28" s="1"/>
  <c r="AO95" i="28"/>
  <c r="AP95" i="28" s="1"/>
  <c r="AQ95" i="28" s="1"/>
  <c r="AR95" i="28" s="1"/>
  <c r="AO63" i="28"/>
  <c r="AP63" i="28" s="1"/>
  <c r="AQ63" i="28" s="1"/>
  <c r="AR63" i="28" s="1"/>
  <c r="AP89" i="28"/>
  <c r="AQ89" i="28" s="1"/>
  <c r="AR89" i="28" s="1"/>
  <c r="AP121" i="28"/>
  <c r="AQ121" i="28" s="1"/>
  <c r="AR121"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K30" i="27"/>
  <c r="AS30" i="27" s="1"/>
  <c r="M87" i="21"/>
  <c r="J30" i="27"/>
  <c r="AR30" i="27" s="1"/>
  <c r="P30" i="27"/>
  <c r="AX30" i="27" s="1"/>
  <c r="L30" i="27"/>
  <c r="AT30" i="27" s="1"/>
  <c r="O30" i="27"/>
  <c r="AW30" i="27" s="1"/>
  <c r="I30" i="27"/>
  <c r="AQ30" i="27" s="1"/>
  <c r="M30" i="27"/>
  <c r="AU30" i="27" s="1"/>
  <c r="N30" i="27"/>
  <c r="AV30" i="27" s="1"/>
  <c r="G30" i="27"/>
  <c r="AO30" i="27" s="1"/>
  <c r="AQ125" i="28" l="1"/>
  <c r="S77" i="21"/>
  <c r="AO62" i="28"/>
  <c r="AP62" i="28" s="1"/>
  <c r="AQ62" i="28" s="1"/>
  <c r="AR62" i="28" s="1"/>
  <c r="I64" i="2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8" i="21"/>
  <c r="I65" i="21"/>
  <c r="I71" i="21"/>
  <c r="I72" i="21"/>
  <c r="I67" i="21"/>
  <c r="M88" i="21"/>
  <c r="I70" i="21"/>
  <c r="I69" i="21"/>
  <c r="I73" i="21"/>
  <c r="AR125" i="28" l="1"/>
  <c r="S79" i="21" s="1"/>
  <c r="S78" i="21"/>
  <c r="AE50" i="28"/>
  <c r="AF50" i="28" s="1"/>
  <c r="AG50" i="28" s="1"/>
  <c r="AH50" i="28" s="1"/>
  <c r="AI50" i="28" s="1"/>
  <c r="AJ50" i="28" s="1"/>
  <c r="AK50" i="28" s="1"/>
  <c r="AL50" i="28" s="1"/>
  <c r="AO56" i="28"/>
  <c r="AP56" i="28" s="1"/>
  <c r="AQ56" i="28" s="1"/>
  <c r="AR56" i="28" s="1"/>
  <c r="R30" i="27"/>
  <c r="AZ30" i="27" s="1"/>
  <c r="V30" i="27"/>
  <c r="BD30" i="27" s="1"/>
  <c r="T30" i="27"/>
  <c r="BB30" i="27" s="1"/>
  <c r="L44" i="27"/>
  <c r="AS46" i="27"/>
  <c r="O51" i="28" s="1"/>
  <c r="AV46" i="27"/>
  <c r="R51" i="28" s="1"/>
  <c r="AO46" i="27"/>
  <c r="K51" i="28" s="1"/>
  <c r="AC51" i="28" s="1"/>
  <c r="AP46" i="27"/>
  <c r="L51" i="28" s="1"/>
  <c r="AR46" i="27"/>
  <c r="N51" i="28" s="1"/>
  <c r="AW46" i="27"/>
  <c r="S51" i="28" s="1"/>
  <c r="AY30" i="27"/>
  <c r="AQ46" i="27"/>
  <c r="M51" i="28" s="1"/>
  <c r="P44" i="27"/>
  <c r="AX44" i="27" s="1"/>
  <c r="I44" i="27"/>
  <c r="K44" i="27"/>
  <c r="N44" i="27"/>
  <c r="J44" i="27"/>
  <c r="M44" i="27"/>
  <c r="H44" i="27"/>
  <c r="G44" i="27"/>
  <c r="O44" i="27"/>
  <c r="L46" i="27"/>
  <c r="M46" i="27"/>
  <c r="S30" i="27"/>
  <c r="BA30" i="27" s="1"/>
  <c r="U30" i="27"/>
  <c r="BC30"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M50" i="28" l="1"/>
  <c r="AD35" i="28"/>
  <c r="AE35" i="28" s="1"/>
  <c r="AF35" i="28" s="1"/>
  <c r="AG35" i="28" s="1"/>
  <c r="AH35" i="28" s="1"/>
  <c r="AI35" i="28" s="1"/>
  <c r="AJ35" i="28" s="1"/>
  <c r="AK35" i="28" s="1"/>
  <c r="AL35" i="28" s="1"/>
  <c r="AD51" i="28"/>
  <c r="AE51" i="28" s="1"/>
  <c r="AF51" i="28" s="1"/>
  <c r="AG51" i="28" s="1"/>
  <c r="I74" i="2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N50" i="28" s="1"/>
  <c r="AU44" i="27"/>
  <c r="Q49" i="28" s="1"/>
  <c r="AO44" i="27"/>
  <c r="K49" i="28" s="1"/>
  <c r="AC49" i="28" s="1"/>
  <c r="AD49" i="28" s="1"/>
  <c r="BD45" i="27"/>
  <c r="Z50" i="28" s="1"/>
  <c r="BA45" i="27"/>
  <c r="W50" i="28" s="1"/>
  <c r="BC45" i="27"/>
  <c r="Y50" i="28" s="1"/>
  <c r="AU46" i="27"/>
  <c r="Q51" i="28" s="1"/>
  <c r="AW44" i="27"/>
  <c r="S49" i="28" s="1"/>
  <c r="AS44" i="27"/>
  <c r="O49" i="28" s="1"/>
  <c r="L47" i="27"/>
  <c r="G47" i="27"/>
  <c r="J47" i="27"/>
  <c r="I47" i="27"/>
  <c r="K47" i="27"/>
  <c r="H47" i="27"/>
  <c r="U51" i="28"/>
  <c r="I75" i="21"/>
  <c r="I76" i="21"/>
  <c r="M90" i="21"/>
  <c r="I77" i="21"/>
  <c r="I79" i="21"/>
  <c r="I78" i="21"/>
  <c r="AE49" i="28" l="1"/>
  <c r="AF49" i="28" s="1"/>
  <c r="AG49" i="28" s="1"/>
  <c r="AH49" i="28" s="1"/>
  <c r="AI49" i="28" s="1"/>
  <c r="AJ49" i="28" s="1"/>
  <c r="AK49" i="28" s="1"/>
  <c r="AH51" i="28"/>
  <c r="AI51" i="28" s="1"/>
  <c r="AJ51" i="28" s="1"/>
  <c r="AK51" i="28" s="1"/>
  <c r="AL51" i="28" s="1"/>
  <c r="AM51" i="28" s="1"/>
  <c r="AO50" i="28"/>
  <c r="AP50" i="28" s="1"/>
  <c r="AQ50" i="28" s="1"/>
  <c r="AR50" i="28" s="1"/>
  <c r="AM35" i="28"/>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W35" i="28"/>
  <c r="Y35" i="28"/>
  <c r="Z35" i="28"/>
  <c r="X35" i="28"/>
  <c r="M91" i="21"/>
  <c r="V35" i="28"/>
  <c r="AL49" i="28" l="1"/>
  <c r="AM49" i="28" s="1"/>
  <c r="AN35" i="28"/>
  <c r="AO35" i="28" s="1"/>
  <c r="AP35" i="28" s="1"/>
  <c r="AQ35" i="28" s="1"/>
  <c r="AR35" i="28" s="1"/>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M92" i="21"/>
  <c r="J65" i="21"/>
  <c r="AN49" i="28" l="1"/>
  <c r="AO49" i="28" s="1"/>
  <c r="AP49" i="28" s="1"/>
  <c r="AQ49" i="28" s="1"/>
  <c r="AR49" i="28" s="1"/>
  <c r="M93" i="21"/>
  <c r="J66" i="21"/>
  <c r="J67" i="21" l="1"/>
  <c r="M94" i="21"/>
  <c r="J68" i="21" l="1"/>
  <c r="M95" i="21"/>
  <c r="J69" i="21" l="1"/>
  <c r="M96" i="21"/>
  <c r="M97" i="21" l="1"/>
  <c r="J70" i="21"/>
  <c r="M98" i="21" l="1"/>
  <c r="J71" i="21"/>
  <c r="J72" i="21" l="1"/>
  <c r="M99" i="21"/>
  <c r="M100" i="21" l="1"/>
  <c r="J73" i="21"/>
  <c r="J74" i="21" l="1"/>
  <c r="J75" i="21" l="1"/>
  <c r="J76" i="21" l="1"/>
  <c r="J77" i="21" l="1"/>
  <c r="J78" i="21" l="1"/>
  <c r="J79" i="21" l="1"/>
  <c r="L29" i="27" l="1"/>
  <c r="AT29" i="27" s="1"/>
  <c r="K29" i="27" l="1"/>
  <c r="AS29" i="27" s="1"/>
  <c r="M18" i="57"/>
  <c r="I29" i="27"/>
  <c r="AQ29" i="27" s="1"/>
  <c r="I90" i="21"/>
  <c r="P34" i="28"/>
  <c r="AE18" i="57" l="1"/>
  <c r="AF18" i="57"/>
  <c r="AC18" i="57"/>
  <c r="AG18" i="57"/>
  <c r="AD18" i="57"/>
  <c r="H29" i="27"/>
  <c r="AP29" i="27" s="1"/>
  <c r="I87" i="21"/>
  <c r="M34" i="28"/>
  <c r="I89" i="21"/>
  <c r="O34" i="28"/>
  <c r="I86" i="21" l="1"/>
  <c r="L34" i="28"/>
  <c r="AD34" i="28" s="1"/>
  <c r="R29" i="27"/>
  <c r="AZ29" i="27" s="1"/>
  <c r="V29" i="27"/>
  <c r="BD29" i="27" s="1"/>
  <c r="S29" i="27"/>
  <c r="BA29" i="27" s="1"/>
  <c r="U29" i="27"/>
  <c r="BC29" i="27" s="1"/>
  <c r="T29" i="27"/>
  <c r="BB29" i="27" s="1"/>
  <c r="AE34" i="28" l="1"/>
  <c r="J86" i="21"/>
  <c r="I99" i="21"/>
  <c r="I100" i="21"/>
  <c r="I96" i="21"/>
  <c r="Z34" i="28"/>
  <c r="V34" i="28"/>
  <c r="Y34" i="28"/>
  <c r="X34" i="28"/>
  <c r="I98" i="21"/>
  <c r="I97" i="21"/>
  <c r="W34" i="28"/>
  <c r="J87" i="21"/>
  <c r="AF34" i="28" l="1"/>
  <c r="J88" i="21"/>
  <c r="AG34" i="28" l="1"/>
  <c r="J89" i="21"/>
  <c r="AH34" i="28" l="1"/>
  <c r="J90" i="21"/>
  <c r="AI34" i="28" l="1"/>
  <c r="J91" i="21"/>
  <c r="AJ34" i="28" l="1"/>
  <c r="J92" i="21"/>
  <c r="AK34" i="28" l="1"/>
  <c r="J93" i="21"/>
  <c r="AL34" i="28" l="1"/>
  <c r="J94" i="21"/>
  <c r="AM34" i="28" l="1"/>
  <c r="J95" i="21"/>
  <c r="AN34" i="28" l="1"/>
  <c r="J96" i="21"/>
  <c r="AO34" i="28" l="1"/>
  <c r="J97" i="21"/>
  <c r="AP34" i="28" l="1"/>
  <c r="J98" i="21"/>
  <c r="AQ34" i="28" l="1"/>
  <c r="J99" i="21"/>
  <c r="AR34" i="28" l="1"/>
  <c r="J100" i="21"/>
  <c r="G35" i="27" l="1"/>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AD44" i="28" l="1"/>
  <c r="AE44" i="28" s="1"/>
  <c r="AF44" i="28" s="1"/>
  <c r="AG44" i="28" s="1"/>
  <c r="AH44" i="28" s="1"/>
  <c r="AI44" i="28" s="1"/>
  <c r="AJ44" i="28" s="1"/>
  <c r="AK44" i="28" s="1"/>
  <c r="AL44" i="28" s="1"/>
  <c r="AM44" i="28" s="1"/>
  <c r="U40" i="27"/>
  <c r="BC40" i="27" s="1"/>
  <c r="Y45" i="28" s="1"/>
  <c r="R40" i="27"/>
  <c r="AZ40" i="27" s="1"/>
  <c r="V45" i="28" s="1"/>
  <c r="AN45" i="28" s="1"/>
  <c r="V40" i="27"/>
  <c r="BD40" i="27" s="1"/>
  <c r="Z45"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AO45" i="28" l="1"/>
  <c r="AP45" i="28" s="1"/>
  <c r="AQ45" i="28" s="1"/>
  <c r="AR45"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R39" i="27"/>
  <c r="AZ39" i="27" s="1"/>
  <c r="V44" i="28" s="1"/>
  <c r="AN44" i="28" s="1"/>
  <c r="T39" i="27"/>
  <c r="BB39" i="27" s="1"/>
  <c r="X44" i="28" s="1"/>
  <c r="U39" i="27"/>
  <c r="BC39" i="27" s="1"/>
  <c r="Y44" i="28" s="1"/>
  <c r="S39" i="27"/>
  <c r="BA39" i="27" s="1"/>
  <c r="W44" i="28" s="1"/>
  <c r="V39" i="27"/>
  <c r="BD39" i="27" s="1"/>
  <c r="Z44" i="28" s="1"/>
  <c r="AO44" i="28" l="1"/>
  <c r="AP44" i="28" s="1"/>
  <c r="AQ44" i="28" s="1"/>
  <c r="AR44" i="28" s="1"/>
  <c r="U38" i="27"/>
  <c r="BC38" i="27" s="1"/>
  <c r="Y43" i="28" s="1"/>
  <c r="R38" i="27"/>
  <c r="AZ38" i="27" s="1"/>
  <c r="V43" i="28" s="1"/>
  <c r="AN43" i="28" s="1"/>
  <c r="T38" i="27"/>
  <c r="BB38" i="27" s="1"/>
  <c r="X43" i="28" s="1"/>
  <c r="I32" i="27"/>
  <c r="AQ32" i="27" s="1"/>
  <c r="M37" i="28" s="1"/>
  <c r="J32" i="27"/>
  <c r="AR32" i="27" s="1"/>
  <c r="N37" i="28" s="1"/>
  <c r="G32" i="27"/>
  <c r="AO32" i="27" s="1"/>
  <c r="K37" i="28" s="1"/>
  <c r="AC37" i="28" s="1"/>
  <c r="O32" i="27"/>
  <c r="AW32" i="27" s="1"/>
  <c r="S37" i="28" s="1"/>
  <c r="H32" i="27"/>
  <c r="AP32" i="27" s="1"/>
  <c r="L37" i="28" s="1"/>
  <c r="L32" i="27"/>
  <c r="AT32" i="27" s="1"/>
  <c r="P37" i="28" s="1"/>
  <c r="K32" i="27"/>
  <c r="AS32" i="27" s="1"/>
  <c r="O37" i="28" s="1"/>
  <c r="P32" i="27"/>
  <c r="AX32" i="27" s="1"/>
  <c r="T37" i="28" s="1"/>
  <c r="M32" i="27"/>
  <c r="AU32" i="27" s="1"/>
  <c r="Q37" i="28" s="1"/>
  <c r="N32" i="27"/>
  <c r="AV32" i="27" s="1"/>
  <c r="R37" i="28"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S38" i="27"/>
  <c r="BA38" i="27" s="1"/>
  <c r="W43" i="28" s="1"/>
  <c r="V38" i="27"/>
  <c r="BD38" i="27" s="1"/>
  <c r="Z43" i="28" s="1"/>
  <c r="AD38" i="28" l="1"/>
  <c r="AE38" i="28" s="1"/>
  <c r="AF38" i="28" s="1"/>
  <c r="AG38" i="28" s="1"/>
  <c r="AH38" i="28" s="1"/>
  <c r="AI38" i="28" s="1"/>
  <c r="AJ38" i="28" s="1"/>
  <c r="AK38" i="28" s="1"/>
  <c r="AL38" i="28" s="1"/>
  <c r="AD37" i="28"/>
  <c r="AE37" i="28" s="1"/>
  <c r="AF37" i="28" s="1"/>
  <c r="AG37" i="28" s="1"/>
  <c r="AH37" i="28" s="1"/>
  <c r="AI37" i="28" s="1"/>
  <c r="AJ37" i="28" s="1"/>
  <c r="AK37" i="28" s="1"/>
  <c r="AL37" i="28" s="1"/>
  <c r="AO43" i="28"/>
  <c r="AP43" i="28" s="1"/>
  <c r="AQ43" i="28" s="1"/>
  <c r="AR43"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Q32" i="27"/>
  <c r="AY32" i="27" s="1"/>
  <c r="U37" i="28" s="1"/>
  <c r="Q33" i="27"/>
  <c r="AY33" i="27" s="1"/>
  <c r="U38" i="28" s="1"/>
  <c r="AM37" i="28" l="1"/>
  <c r="AD39" i="28"/>
  <c r="AE39" i="28" s="1"/>
  <c r="AF39" i="28" s="1"/>
  <c r="AG39" i="28" s="1"/>
  <c r="AH39" i="28" s="1"/>
  <c r="AI39" i="28" s="1"/>
  <c r="AJ39" i="28" s="1"/>
  <c r="AK39" i="28" s="1"/>
  <c r="AL39" i="28" s="1"/>
  <c r="AM39" i="28" s="1"/>
  <c r="AM38" i="28"/>
  <c r="U32" i="27"/>
  <c r="BC32" i="27" s="1"/>
  <c r="Y37" i="28" s="1"/>
  <c r="R32" i="27"/>
  <c r="AZ32" i="27" s="1"/>
  <c r="V37" i="28" s="1"/>
  <c r="V33" i="27"/>
  <c r="BD33" i="27" s="1"/>
  <c r="Z38" i="28" s="1"/>
  <c r="S33" i="27"/>
  <c r="BA33" i="27" s="1"/>
  <c r="W38" i="28" s="1"/>
  <c r="X12" i="57"/>
  <c r="M31" i="27"/>
  <c r="AU31" i="27" s="1"/>
  <c r="AU12" i="27" s="1"/>
  <c r="S12" i="57"/>
  <c r="H31" i="27"/>
  <c r="AP31" i="27" s="1"/>
  <c r="AP12" i="27" s="1"/>
  <c r="U12" i="57"/>
  <c r="J31" i="27"/>
  <c r="AR31" i="27" s="1"/>
  <c r="AR12" i="27" s="1"/>
  <c r="U33" i="27"/>
  <c r="BC33" i="27" s="1"/>
  <c r="Y38" i="28" s="1"/>
  <c r="T33" i="27"/>
  <c r="BB33" i="27" s="1"/>
  <c r="X38" i="28" s="1"/>
  <c r="R33" i="27"/>
  <c r="AZ33" i="27" s="1"/>
  <c r="V38" i="28" s="1"/>
  <c r="AB12" i="57"/>
  <c r="Q31" i="27"/>
  <c r="AY31" i="27" s="1"/>
  <c r="V12" i="57"/>
  <c r="K31" i="27"/>
  <c r="AS31" i="27" s="1"/>
  <c r="AS12" i="27" s="1"/>
  <c r="AA12" i="57"/>
  <c r="P31" i="27"/>
  <c r="AX31" i="27" s="1"/>
  <c r="AX12" i="27" s="1"/>
  <c r="W12" i="57"/>
  <c r="L31" i="27"/>
  <c r="AT31" i="27" s="1"/>
  <c r="AT12" i="27" s="1"/>
  <c r="Z12" i="57"/>
  <c r="O31" i="27"/>
  <c r="AW31" i="27" s="1"/>
  <c r="AW12" i="27" s="1"/>
  <c r="T12" i="57"/>
  <c r="I31" i="27"/>
  <c r="AQ31" i="27" s="1"/>
  <c r="AQ12" i="27" s="1"/>
  <c r="Y12" i="57"/>
  <c r="N31" i="27"/>
  <c r="AV31" i="27" s="1"/>
  <c r="AV12" i="27" s="1"/>
  <c r="G31" i="27"/>
  <c r="AO31" i="27" s="1"/>
  <c r="AO12" i="27" s="1"/>
  <c r="R12" i="57"/>
  <c r="T32" i="27"/>
  <c r="BB32" i="27" s="1"/>
  <c r="X37" i="28" s="1"/>
  <c r="V32" i="27"/>
  <c r="BD32" i="27" s="1"/>
  <c r="Z37" i="28" s="1"/>
  <c r="S32" i="27"/>
  <c r="BA32" i="27" s="1"/>
  <c r="W37" i="28" s="1"/>
  <c r="AN37" i="28" l="1"/>
  <c r="AO37" i="28"/>
  <c r="AP37" i="28" s="1"/>
  <c r="AQ37" i="28" s="1"/>
  <c r="AR37" i="28" s="1"/>
  <c r="AY12" i="27"/>
  <c r="AN38" i="28"/>
  <c r="AO38" i="28" s="1"/>
  <c r="AP38" i="28" s="1"/>
  <c r="AQ38" i="28" s="1"/>
  <c r="AR38" i="28" s="1"/>
  <c r="R34" i="27"/>
  <c r="AZ34" i="27" s="1"/>
  <c r="V39" i="28" s="1"/>
  <c r="AN39" i="28" s="1"/>
  <c r="V34" i="27"/>
  <c r="BD34" i="27" s="1"/>
  <c r="Z39" i="28" s="1"/>
  <c r="S34" i="27"/>
  <c r="BA34" i="27" s="1"/>
  <c r="W39" i="28" s="1"/>
  <c r="U34" i="27"/>
  <c r="BC34" i="27" s="1"/>
  <c r="Y39" i="28" s="1"/>
  <c r="T34" i="27"/>
  <c r="BB34" i="27" s="1"/>
  <c r="X39" i="28" s="1"/>
  <c r="M36" i="28"/>
  <c r="L66" i="21"/>
  <c r="Q36" i="28"/>
  <c r="L70" i="21"/>
  <c r="K36" i="28"/>
  <c r="AC36" i="28" s="1"/>
  <c r="L64" i="21"/>
  <c r="S36" i="28"/>
  <c r="L72" i="21"/>
  <c r="P36" i="28"/>
  <c r="L69" i="21"/>
  <c r="O36" i="28"/>
  <c r="L68" i="21"/>
  <c r="U36" i="28"/>
  <c r="L74" i="21"/>
  <c r="L36" i="28"/>
  <c r="L65" i="21"/>
  <c r="R36" i="28"/>
  <c r="L71" i="21"/>
  <c r="N36" i="28"/>
  <c r="L67" i="21"/>
  <c r="T36" i="28"/>
  <c r="L73" i="21"/>
  <c r="AO39" i="28" l="1"/>
  <c r="AP39" i="28" s="1"/>
  <c r="AQ39" i="28" s="1"/>
  <c r="AR39" i="28" s="1"/>
  <c r="AD36" i="28"/>
  <c r="AD12" i="57"/>
  <c r="S31" i="27"/>
  <c r="BA31" i="27" s="1"/>
  <c r="BA12" i="27" s="1"/>
  <c r="V31" i="27"/>
  <c r="BD31" i="27" s="1"/>
  <c r="BD12" i="27" s="1"/>
  <c r="AG12" i="57"/>
  <c r="AF12" i="57"/>
  <c r="U31" i="27"/>
  <c r="BC31" i="27" s="1"/>
  <c r="BC12" i="27" s="1"/>
  <c r="AE12" i="57"/>
  <c r="T31" i="27"/>
  <c r="BB31" i="27" s="1"/>
  <c r="BB12" i="27" s="1"/>
  <c r="R31" i="27"/>
  <c r="AZ31" i="27" s="1"/>
  <c r="AZ12" i="27" s="1"/>
  <c r="AC12" i="57"/>
  <c r="AE36" i="28" l="1"/>
  <c r="Z36" i="28"/>
  <c r="L79" i="21"/>
  <c r="V36" i="28"/>
  <c r="L75" i="21"/>
  <c r="X36" i="28"/>
  <c r="L77" i="21"/>
  <c r="Y36" i="28"/>
  <c r="L78" i="21"/>
  <c r="W36" i="28"/>
  <c r="L76" i="21"/>
  <c r="AF36" i="28" l="1"/>
  <c r="I57" i="21"/>
  <c r="M64" i="21"/>
  <c r="AG36" i="28" l="1"/>
  <c r="M65" i="21"/>
  <c r="AH36" i="28" l="1"/>
  <c r="M66" i="21"/>
  <c r="AI36" i="28" l="1"/>
  <c r="M67" i="21"/>
  <c r="AJ36" i="28" l="1"/>
  <c r="M68" i="21"/>
  <c r="AK36" i="28" l="1"/>
  <c r="M69" i="21"/>
  <c r="AL36" i="28" l="1"/>
  <c r="M70" i="21"/>
  <c r="AM36" i="28" l="1"/>
  <c r="M71" i="21"/>
  <c r="AN36" i="28" l="1"/>
  <c r="M72" i="21"/>
  <c r="AO36" i="28" l="1"/>
  <c r="M73" i="21"/>
  <c r="AP36" i="28" l="1"/>
  <c r="M74" i="21"/>
  <c r="AQ36" i="28" l="1"/>
  <c r="M75" i="21"/>
  <c r="AR36" i="28" l="1"/>
  <c r="M76" i="21"/>
  <c r="M77" i="21" l="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<sst xmlns="http://schemas.openxmlformats.org/spreadsheetml/2006/main" count="712" uniqueCount="231">
  <si>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</si>
  <si>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</si>
  <si>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</si>
  <si>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</si>
  <si>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</si>
  <si>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</si>
  <si>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</si>
  <si>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</si>
  <si>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</si>
  <si>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</si>
  <si>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</si>
  <si>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</si>
  <si>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</si>
  <si>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</si>
  <si>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</si>
  <si>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</si>
  <si>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</si>
  <si>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</si>
  <si>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</si>
  <si>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</si>
  <si>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</si>
  <si>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</si>
  <si>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</si>
  <si>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</si>
  <si>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</si>
  <si>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</si>
  <si>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</si>
  <si>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</si>
  <si>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</si>
  <si>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</si>
  <si>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</si>
  <si>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</si>
  <si>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</si>
  <si>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</si>
  <si>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</si>
  <si>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</si>
  <si>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</si>
  <si>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</si>
  <si>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</si>
  <si>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</si>
  <si>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</si>
  <si>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</si>
  <si>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</si>
  <si>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</si>
  <si>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</si>
  <si>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</si>
  <si>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</si>
  <si>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</si>
  <si>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</si>
  <si>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</si>
  <si>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</si>
  <si>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</si>
  <si>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</si>
  <si>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</si>
  <si>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</si>
  <si>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</si>
  <si>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</si>
  <si>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</si>
  <si>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</si>
  <si>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</si>
  <si>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</si>
  <si>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</si>
  <si>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</si>
  <si>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</si>
  <si>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</si>
  <si>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</si>
  <si>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</si>
  <si>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</si>
  <si>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</si>
  <si>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</si>
  <si>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</si>
  <si>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</si>
  <si>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</si>
  <si>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</si>
  <si>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</si>
  <si>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</si>
  <si>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</si>
  <si>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</si>
  <si>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</si>
  <si>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</si>
  <si>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</si>
  <si>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</si>
  <si>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</si>
  <si>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</si>
  <si>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</si>
  <si>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</si>
  <si>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</si>
  <si>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</si>
  <si>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</si>
  <si>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</si>
  <si>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</si>
  <si>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</si>
  <si>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</si>
  <si>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</si>
  <si>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</si>
  <si>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</si>
  <si>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</si>
  <si>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</si>
  <si>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</si>
  <si>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</si>
  <si>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</si>
  <si>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</si>
  <si>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</si>
  <si>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</si>
  <si>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</si>
  <si>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</si>
  <si>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</si>
  <si>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</si>
  <si>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</si>
  <si>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</si>
  <si>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</si>
  <si>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</si>
  <si>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</si>
  <si>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</si>
  <si>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</si>
  <si>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</si>
  <si>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</si>
  <si>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</si>
  <si>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</si>
  <si>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</si>
  <si>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</si>
  <si>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</si>
  <si>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</si>
  <si>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</si>
  <si>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</si>
  <si>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</si>
  <si>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</si>
  <si>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</si>
  <si>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</si>
  <si>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</si>
  <si>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</si>
  <si>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</si>
  <si>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</si>
  <si>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</si>
  <si>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</si>
  <si>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</si>
  <si>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</si>
  <si>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</si>
  <si>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</si>
  <si>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</si>
  <si>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</si>
  <si>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</si>
  <si>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</si>
  <si>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</si>
  <si>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</si>
  <si>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</si>
  <si>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</si>
  <si>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</si>
  <si>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</si>
  <si>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</si>
  <si>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</si>
  <si>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</si>
  <si>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</si>
  <si>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</si>
  <si>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</si>
  <si>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</si>
  <si>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</si>
  <si>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</si>
  <si>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</si>
  <si>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</si>
  <si>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</si>
  <si>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</si>
  <si>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</si>
  <si>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</si>
  <si>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</si>
  <si>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</si>
  <si>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</si>
  <si>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</si>
  <si>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</si>
  <si>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</si>
  <si>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</si>
  <si>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</si>
  <si>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</si>
  <si>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</si>
  <si>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</si>
  <si>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</si>
  <si>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</si>
  <si>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</si>
  <si>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</si>
  <si>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</si>
  <si>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</si>
  <si>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</si>
  <si>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</si>
  <si>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</si>
  <si>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</si>
  <si>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</si>
  <si>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</si>
  <si>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</si>
  <si>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</si>
  <si>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</si>
  <si>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</si>
  <si>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</si>
  <si>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</si>
  <si>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</si>
  <si>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</si>
  <si>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</si>
  <si>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</si>
  <si>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</si>
  <si>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</si>
  <si>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</si>
  <si>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</si>
  <si>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</si>
  <si>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</si>
  <si>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</si>
  <si>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</si>
  <si>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</si>
  <si>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</si>
  <si>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</si>
  <si>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</si>
  <si>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</si>
  <si>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</si>
  <si>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</si>
  <si>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</si>
  <si>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</si>
  <si>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</si>
  <si>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</si>
  <si>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</si>
  <si>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</si>
  <si>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</si>
  <si>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</si>
  <si>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</si>
  <si>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</si>
  <si>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</si>
  <si>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</si>
  <si>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</si>
  <si>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n</t>
  </si>
  <si>
    <t>j</t>
  </si>
  <si>
    <t>n.v.t.</t>
  </si>
  <si>
    <t>GAW-bestand RNB-G 2022-2026 Westland</t>
  </si>
  <si>
    <t>Kostenbestand RNB Gas, x-factormodel RNB Gas, Correctie kapitaalkosten RNB gas</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</si>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</sst>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s>
  <fonts count="41"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
      <sz val="8"/>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0">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5" fillId="0" borderId="0" xfId="0" applyFont="1" applyFill="1" applyBorder="1" applyAlignment="1">
      <alignment horizontal="left"/>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8D9"/>
      <color rgb="FFFFCCFF"/>
      <color rgb="FFFFCC99"/>
      <color rgb="FFE1FFE1"/>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4" activePane="bottomLeft" state="frozen"/>
      <selection activeCell="A25" sqref="A25:XFD25"/>
      <selection pane="bottomLeft" activeCell="C18" sqref="C18"/>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6" customFormat="1" ht="18" x14ac:dyDescent="0.2">
      <c r="B2" s="76" t="s">
        <v>0</v>
      </c>
    </row>
    <row r="6" spans="2:3" x14ac:dyDescent="0.2">
      <c r="B6" s="3"/>
    </row>
    <row r="13" spans="2:3" s="77" customFormat="1" x14ac:dyDescent="0.2">
      <c r="B13" s="77" t="s">
        <v>1</v>
      </c>
    </row>
    <row r="14" spans="2:3" s="5" customFormat="1" x14ac:dyDescent="0.2"/>
    <row r="15" spans="2:3" x14ac:dyDescent="0.2">
      <c r="B15" s="6" t="s">
        <v>2</v>
      </c>
      <c r="C15" s="15" t="s">
        <v>167</v>
      </c>
    </row>
    <row r="16" spans="2:3" x14ac:dyDescent="0.2">
      <c r="B16" s="6" t="s">
        <v>3</v>
      </c>
      <c r="C16" s="7" t="s">
        <v>228</v>
      </c>
    </row>
    <row r="17" spans="2:3" x14ac:dyDescent="0.2">
      <c r="B17" s="6" t="s">
        <v>4</v>
      </c>
      <c r="C17" s="7" t="s">
        <v>227</v>
      </c>
    </row>
    <row r="18" spans="2:3" x14ac:dyDescent="0.2">
      <c r="B18" s="6" t="s">
        <v>5</v>
      </c>
      <c r="C18" s="7" t="s">
        <v>230</v>
      </c>
    </row>
    <row r="19" spans="2:3" x14ac:dyDescent="0.2">
      <c r="B19" s="6" t="s">
        <v>6</v>
      </c>
      <c r="C19" s="7" t="s">
        <v>227</v>
      </c>
    </row>
    <row r="20" spans="2:3" x14ac:dyDescent="0.2">
      <c r="B20" s="6" t="s">
        <v>7</v>
      </c>
      <c r="C20" s="15" t="s">
        <v>227</v>
      </c>
    </row>
    <row r="21" spans="2:3" x14ac:dyDescent="0.2">
      <c r="B21" s="6" t="s">
        <v>8</v>
      </c>
      <c r="C21" s="7" t="s">
        <v>229</v>
      </c>
    </row>
    <row r="22" spans="2:3" x14ac:dyDescent="0.2">
      <c r="B22" s="6" t="s">
        <v>9</v>
      </c>
      <c r="C22" s="7" t="s">
        <v>227</v>
      </c>
    </row>
    <row r="25" spans="2:3" s="77" customFormat="1" x14ac:dyDescent="0.2">
      <c r="B25" s="77" t="s">
        <v>10</v>
      </c>
    </row>
    <row r="27" spans="2:3" x14ac:dyDescent="0.2">
      <c r="B27" s="6" t="s">
        <v>11</v>
      </c>
      <c r="C27" s="7" t="s">
        <v>226</v>
      </c>
    </row>
    <row r="28" spans="2:3" x14ac:dyDescent="0.2">
      <c r="B28" s="15" t="s">
        <v>61</v>
      </c>
      <c r="C28" s="7" t="s">
        <v>226</v>
      </c>
    </row>
    <row r="29" spans="2:3" ht="25.5" x14ac:dyDescent="0.2">
      <c r="B29" s="6" t="s">
        <v>12</v>
      </c>
      <c r="C29" s="7" t="s">
        <v>226</v>
      </c>
    </row>
    <row r="30" spans="2:3" x14ac:dyDescent="0.2">
      <c r="B30" s="13" t="s">
        <v>60</v>
      </c>
      <c r="C30" s="7" t="s">
        <v>225</v>
      </c>
    </row>
    <row r="31" spans="2:3" x14ac:dyDescent="0.2">
      <c r="B31" s="6" t="s">
        <v>13</v>
      </c>
      <c r="C31" s="7" t="s">
        <v>227</v>
      </c>
    </row>
    <row r="32" spans="2:3" x14ac:dyDescent="0.2">
      <c r="B32" s="6" t="s">
        <v>9</v>
      </c>
      <c r="C32" s="7" t="s">
        <v>227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160"/>
  <sheetViews>
    <sheetView showGridLines="0"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6" customFormat="1" ht="18" x14ac:dyDescent="0.2">
      <c r="B2" s="76" t="s">
        <v>183</v>
      </c>
    </row>
    <row r="4" spans="1:9" s="83" customFormat="1" x14ac:dyDescent="0.2">
      <c r="B4" s="83" t="s">
        <v>121</v>
      </c>
    </row>
    <row r="5" spans="1:9" ht="30.75" customHeight="1" x14ac:dyDescent="0.2">
      <c r="B5" s="178" t="s">
        <v>123</v>
      </c>
      <c r="C5" s="178"/>
      <c r="D5" s="178"/>
      <c r="E5" s="178"/>
      <c r="F5" s="53"/>
      <c r="G5" s="53"/>
      <c r="H5" s="53"/>
      <c r="I5" s="53"/>
    </row>
    <row r="6" spans="1:9" s="166" customFormat="1" x14ac:dyDescent="0.2">
      <c r="B6" s="178"/>
      <c r="C6" s="178"/>
      <c r="D6" s="178"/>
      <c r="E6" s="178"/>
    </row>
    <row r="7" spans="1:9" s="166" customFormat="1" x14ac:dyDescent="0.2">
      <c r="B7" s="178"/>
      <c r="C7" s="178"/>
      <c r="D7" s="178"/>
      <c r="E7" s="178"/>
    </row>
    <row r="8" spans="1:9" s="166" customFormat="1" x14ac:dyDescent="0.2"/>
    <row r="9" spans="1:9" s="39" customFormat="1" x14ac:dyDescent="0.2">
      <c r="B9" s="153" t="s">
        <v>27</v>
      </c>
      <c r="C9" s="154"/>
      <c r="D9" s="155"/>
      <c r="E9" s="155"/>
      <c r="F9" s="155"/>
      <c r="G9" s="155"/>
      <c r="H9" s="155"/>
    </row>
    <row r="10" spans="1:9" s="39" customFormat="1" ht="39.75" customHeight="1" x14ac:dyDescent="0.2">
      <c r="B10" s="177" t="s">
        <v>220</v>
      </c>
      <c r="C10" s="177"/>
      <c r="D10" s="177"/>
      <c r="E10" s="177"/>
      <c r="F10" s="177"/>
      <c r="G10" s="177"/>
      <c r="H10" s="177"/>
    </row>
    <row r="11" spans="1:9" s="39" customFormat="1" x14ac:dyDescent="0.2">
      <c r="B11" s="157"/>
      <c r="C11" s="157"/>
      <c r="D11" s="157"/>
      <c r="E11" s="157"/>
      <c r="F11" s="157"/>
      <c r="G11" s="157"/>
      <c r="H11" s="157"/>
    </row>
    <row r="12" spans="1:9" s="77" customFormat="1" x14ac:dyDescent="0.2"/>
    <row r="13" spans="1:9" s="39" customFormat="1" x14ac:dyDescent="0.2">
      <c r="B13" s="157"/>
      <c r="C13" s="157"/>
      <c r="D13" s="157"/>
      <c r="E13" s="157"/>
      <c r="F13" s="157"/>
      <c r="G13" s="157"/>
      <c r="H13" s="157"/>
    </row>
    <row r="14" spans="1:9" x14ac:dyDescent="0.2">
      <c r="B14" s="22"/>
    </row>
    <row r="15" spans="1:9" s="77" customFormat="1" x14ac:dyDescent="0.2">
      <c r="B15" s="77" t="s">
        <v>91</v>
      </c>
    </row>
    <row r="16" spans="1:9" x14ac:dyDescent="0.2">
      <c r="B16" s="23"/>
    </row>
    <row r="17" spans="1:3" s="83" customFormat="1" x14ac:dyDescent="0.2">
      <c r="B17" s="83" t="s">
        <v>77</v>
      </c>
    </row>
    <row r="18" spans="1:3" x14ac:dyDescent="0.2">
      <c r="B18" s="28" t="s">
        <v>78</v>
      </c>
      <c r="C18" s="121">
        <f>'1. Resultaat'!C13</f>
        <v>2004</v>
      </c>
    </row>
    <row r="19" spans="1:3" x14ac:dyDescent="0.2">
      <c r="A19" s="21" t="s">
        <v>70</v>
      </c>
      <c r="B19" s="24" t="s">
        <v>79</v>
      </c>
      <c r="C19" s="121">
        <f>'1. Resultaat'!C14</f>
        <v>2020</v>
      </c>
    </row>
    <row r="20" spans="1:3" s="44" customFormat="1" x14ac:dyDescent="0.2"/>
    <row r="21" spans="1:3" s="83" customFormat="1" x14ac:dyDescent="0.2">
      <c r="B21" s="83" t="s">
        <v>126</v>
      </c>
    </row>
    <row r="22" spans="1:3" x14ac:dyDescent="0.2">
      <c r="B22" s="36" t="s">
        <v>154</v>
      </c>
      <c r="C22" s="86">
        <f>'1. Resultaat'!C17</f>
        <v>1</v>
      </c>
    </row>
    <row r="23" spans="1:3" x14ac:dyDescent="0.2">
      <c r="B23" s="39" t="s">
        <v>146</v>
      </c>
      <c r="C23" s="86">
        <f>'1. Resultaat'!C18</f>
        <v>1</v>
      </c>
    </row>
    <row r="24" spans="1:3" x14ac:dyDescent="0.2">
      <c r="B24" s="36" t="s">
        <v>127</v>
      </c>
      <c r="C24" s="86">
        <f>'1. Resultaat'!C19</f>
        <v>1</v>
      </c>
    </row>
    <row r="25" spans="1:3" s="39" customFormat="1" x14ac:dyDescent="0.2">
      <c r="B25" s="36" t="s">
        <v>147</v>
      </c>
      <c r="C25" s="86">
        <f>'1. Resultaat'!C20</f>
        <v>1</v>
      </c>
    </row>
    <row r="26" spans="1:3" s="39" customFormat="1" x14ac:dyDescent="0.2">
      <c r="B26" s="40" t="s">
        <v>148</v>
      </c>
      <c r="C26" s="156">
        <f>'1. Resultaat'!C21</f>
        <v>1</v>
      </c>
    </row>
    <row r="27" spans="1:3" s="39" customFormat="1" x14ac:dyDescent="0.2">
      <c r="B27" s="65"/>
      <c r="C27" s="128"/>
    </row>
    <row r="28" spans="1:3" s="39" customFormat="1" x14ac:dyDescent="0.2">
      <c r="B28" s="133" t="s">
        <v>148</v>
      </c>
      <c r="C28" s="128"/>
    </row>
    <row r="29" spans="1:3" s="39" customFormat="1" x14ac:dyDescent="0.2">
      <c r="B29" s="59"/>
      <c r="C29" s="86">
        <f>'1. Resultaat'!C24</f>
        <v>0</v>
      </c>
    </row>
    <row r="30" spans="1:3" s="39" customFormat="1" x14ac:dyDescent="0.2">
      <c r="B30" s="59"/>
      <c r="C30" s="86">
        <f>'1. Resultaat'!C25</f>
        <v>0</v>
      </c>
    </row>
    <row r="31" spans="1:3" s="39" customFormat="1" x14ac:dyDescent="0.2">
      <c r="B31" s="59"/>
      <c r="C31" s="86">
        <f>'1. Resultaat'!C26</f>
        <v>0</v>
      </c>
    </row>
    <row r="32" spans="1:3" s="39" customFormat="1" x14ac:dyDescent="0.2">
      <c r="B32" s="59"/>
      <c r="C32" s="86">
        <f>'1. Resultaat'!C27</f>
        <v>0</v>
      </c>
    </row>
    <row r="33" spans="2:3" s="44" customFormat="1" x14ac:dyDescent="0.2">
      <c r="B33" s="45"/>
      <c r="C33" s="39"/>
    </row>
    <row r="34" spans="2:3" s="83" customFormat="1" x14ac:dyDescent="0.2">
      <c r="B34" s="83" t="s">
        <v>101</v>
      </c>
    </row>
    <row r="35" spans="2:3" s="39" customFormat="1" x14ac:dyDescent="0.2">
      <c r="B35" s="36" t="s">
        <v>129</v>
      </c>
      <c r="C35" s="86">
        <f>'1. Resultaat'!C30</f>
        <v>1</v>
      </c>
    </row>
    <row r="36" spans="2:3" s="39" customFormat="1" x14ac:dyDescent="0.2">
      <c r="B36" s="36" t="s">
        <v>128</v>
      </c>
      <c r="C36" s="86">
        <f>'1. Resultaat'!C31</f>
        <v>1</v>
      </c>
    </row>
    <row r="37" spans="2:3" s="44" customFormat="1" x14ac:dyDescent="0.2">
      <c r="B37" s="46"/>
      <c r="C37" s="39"/>
    </row>
    <row r="38" spans="2:3" s="83" customFormat="1" x14ac:dyDescent="0.2">
      <c r="B38" s="83" t="s">
        <v>69</v>
      </c>
    </row>
    <row r="39" spans="2:3" x14ac:dyDescent="0.2">
      <c r="B39" s="38" t="s">
        <v>130</v>
      </c>
      <c r="C39" s="86">
        <f>'1. Resultaat'!C34</f>
        <v>1</v>
      </c>
    </row>
    <row r="40" spans="2:3" x14ac:dyDescent="0.2">
      <c r="B40" s="38" t="s">
        <v>131</v>
      </c>
      <c r="C40" s="86">
        <f>'1. Resultaat'!C35</f>
        <v>1</v>
      </c>
    </row>
    <row r="41" spans="2:3" x14ac:dyDescent="0.2">
      <c r="B41" s="38" t="s">
        <v>132</v>
      </c>
      <c r="C41" s="86">
        <f>'1. Resultaat'!C36</f>
        <v>1</v>
      </c>
    </row>
    <row r="42" spans="2:3" x14ac:dyDescent="0.2">
      <c r="B42" s="38" t="s">
        <v>102</v>
      </c>
      <c r="C42" s="86">
        <f>'1. Resultaat'!C37</f>
        <v>1</v>
      </c>
    </row>
    <row r="43" spans="2:3" x14ac:dyDescent="0.2">
      <c r="B43" s="38" t="s">
        <v>133</v>
      </c>
      <c r="C43" s="86">
        <f>'1. Resultaat'!C38</f>
        <v>1</v>
      </c>
    </row>
    <row r="44" spans="2:3" x14ac:dyDescent="0.2">
      <c r="B44" s="38" t="s">
        <v>134</v>
      </c>
      <c r="C44" s="86">
        <f>'1. Resultaat'!C39</f>
        <v>1</v>
      </c>
    </row>
    <row r="45" spans="2:3" x14ac:dyDescent="0.2">
      <c r="B45" s="38" t="s">
        <v>135</v>
      </c>
      <c r="C45" s="86">
        <f>'1. Resultaat'!C40</f>
        <v>1</v>
      </c>
    </row>
    <row r="46" spans="2:3" x14ac:dyDescent="0.2">
      <c r="B46" s="38" t="s">
        <v>136</v>
      </c>
      <c r="C46" s="86">
        <f>'1. Resultaat'!C41</f>
        <v>1</v>
      </c>
    </row>
    <row r="47" spans="2:3" x14ac:dyDescent="0.2">
      <c r="B47" s="38" t="s">
        <v>137</v>
      </c>
      <c r="C47" s="86">
        <f>'1. Resultaat'!C42</f>
        <v>1</v>
      </c>
    </row>
    <row r="48" spans="2:3" x14ac:dyDescent="0.2">
      <c r="B48" s="38" t="s">
        <v>158</v>
      </c>
      <c r="C48" s="86">
        <f>'1. Resultaat'!C43</f>
        <v>1</v>
      </c>
    </row>
    <row r="49" spans="1:24" x14ac:dyDescent="0.2">
      <c r="B49" s="38" t="s">
        <v>139</v>
      </c>
      <c r="C49" s="86">
        <f>'1. Resultaat'!C44</f>
        <v>1</v>
      </c>
    </row>
    <row r="50" spans="1:24" x14ac:dyDescent="0.2">
      <c r="B50" s="38" t="s">
        <v>140</v>
      </c>
      <c r="C50" s="86">
        <f>'1. Resultaat'!C45</f>
        <v>1</v>
      </c>
    </row>
    <row r="51" spans="1:24" x14ac:dyDescent="0.2">
      <c r="B51" s="38" t="s">
        <v>141</v>
      </c>
      <c r="C51" s="86">
        <f>'1. Resultaat'!C46</f>
        <v>1</v>
      </c>
    </row>
    <row r="52" spans="1:24" x14ac:dyDescent="0.2">
      <c r="B52" s="38" t="s">
        <v>142</v>
      </c>
      <c r="C52" s="86">
        <f>'1. Resultaat'!C47</f>
        <v>1</v>
      </c>
    </row>
    <row r="53" spans="1:24" x14ac:dyDescent="0.2">
      <c r="B53" s="38" t="s">
        <v>143</v>
      </c>
      <c r="C53" s="86">
        <f>'1. Resultaat'!C48</f>
        <v>1</v>
      </c>
    </row>
    <row r="54" spans="1:24" x14ac:dyDescent="0.2">
      <c r="B54" s="38" t="s">
        <v>144</v>
      </c>
      <c r="C54" s="86">
        <f>'1. Resultaat'!C49</f>
        <v>1</v>
      </c>
    </row>
    <row r="55" spans="1:24" s="39" customFormat="1" x14ac:dyDescent="0.2">
      <c r="B55" s="38" t="s">
        <v>156</v>
      </c>
      <c r="C55" s="86">
        <f>'1. Resultaat'!C50</f>
        <v>1</v>
      </c>
    </row>
    <row r="56" spans="1:24" s="39" customFormat="1" x14ac:dyDescent="0.2">
      <c r="B56" s="38" t="s">
        <v>157</v>
      </c>
      <c r="C56" s="86">
        <f>'1. Resultaat'!C51</f>
        <v>1</v>
      </c>
    </row>
    <row r="57" spans="1:24" s="39" customFormat="1" x14ac:dyDescent="0.2">
      <c r="B57" s="38" t="s">
        <v>155</v>
      </c>
      <c r="C57" s="86">
        <f>'1. Resultaat'!C52</f>
        <v>1</v>
      </c>
    </row>
    <row r="59" spans="1:24" s="77" customFormat="1" x14ac:dyDescent="0.2">
      <c r="B59" s="77"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8" t="s">
        <v>94</v>
      </c>
      <c r="C61" s="139"/>
      <c r="D61" s="139"/>
      <c r="E61" s="139"/>
      <c r="F61" s="139"/>
      <c r="G61" s="139"/>
      <c r="H61" s="139"/>
      <c r="I61" s="79"/>
      <c r="J61" s="139"/>
      <c r="K61" s="139"/>
      <c r="L61" s="139"/>
      <c r="M61" s="139"/>
      <c r="N61" s="139"/>
      <c r="O61" s="79"/>
      <c r="P61" s="139" t="s">
        <v>74</v>
      </c>
      <c r="Q61" s="26"/>
      <c r="R61" s="26"/>
      <c r="S61" s="26"/>
      <c r="T61" s="26"/>
      <c r="U61" s="26"/>
      <c r="V61" s="26"/>
      <c r="W61" s="26"/>
      <c r="X61" s="26"/>
    </row>
    <row r="62" spans="1:24" ht="25.5" x14ac:dyDescent="0.2">
      <c r="A62" s="24"/>
      <c r="B62" s="139" t="s">
        <v>80</v>
      </c>
      <c r="C62" s="139" t="s">
        <v>126</v>
      </c>
      <c r="D62" s="139" t="s">
        <v>69</v>
      </c>
      <c r="E62" s="139" t="s">
        <v>159</v>
      </c>
      <c r="F62" s="139" t="s">
        <v>124</v>
      </c>
      <c r="G62" s="139" t="s">
        <v>125</v>
      </c>
      <c r="H62" s="139" t="s">
        <v>85</v>
      </c>
      <c r="I62" s="79"/>
      <c r="J62" s="139" t="s">
        <v>126</v>
      </c>
      <c r="K62" s="139" t="s">
        <v>69</v>
      </c>
      <c r="L62" s="139" t="s">
        <v>101</v>
      </c>
      <c r="M62" s="140" t="s">
        <v>165</v>
      </c>
      <c r="N62" s="140" t="s">
        <v>86</v>
      </c>
      <c r="O62" s="79"/>
      <c r="P62" s="139"/>
      <c r="Q62" s="26"/>
      <c r="R62" s="26"/>
      <c r="S62" s="26"/>
      <c r="T62" s="26"/>
      <c r="U62" s="26"/>
      <c r="V62" s="26"/>
      <c r="W62" s="26"/>
      <c r="X62" s="26"/>
    </row>
    <row r="63" spans="1:24" x14ac:dyDescent="0.2">
      <c r="A63" s="24"/>
      <c r="B63" s="86">
        <f>'3. Investeringen'!B15</f>
        <v>1</v>
      </c>
      <c r="C63" s="86" t="str">
        <f>'3. Investeringen'!C15</f>
        <v>Start-GAW excl. bijzonderheden</v>
      </c>
      <c r="D63" s="86" t="str">
        <f>'3. Investeringen'!D15</f>
        <v>18 Start-GAW (AD)</v>
      </c>
      <c r="E63" s="86">
        <f>'3. Investeringen'!E15</f>
        <v>0</v>
      </c>
      <c r="F63" s="86">
        <f>'3. Investeringen'!H15</f>
        <v>0</v>
      </c>
      <c r="G63" s="86">
        <f>'3. Investeringen'!I15</f>
        <v>1</v>
      </c>
      <c r="H63" s="121">
        <f>'3. Investeringen'!N15</f>
        <v>2011</v>
      </c>
      <c r="I63" s="26"/>
      <c r="J63" s="87">
        <f>INDEX($B$22:$C$26, MATCH(C63,$B$22:$B$26,0),2)</f>
        <v>1</v>
      </c>
      <c r="K63" s="87">
        <f>IF(D63=0,1,INDEX($B$39:$C$57, MATCH(D63,$B$39:$B$57,0),2))</f>
        <v>1</v>
      </c>
      <c r="L63" s="87">
        <f xml:space="preserve"> F63 * $C$35 + G63 * $C$36</f>
        <v>1</v>
      </c>
      <c r="M63" s="87">
        <f>IF(E63=0,1,INDEX($B$29:$C$32, MATCH(E63,$B$29:$B$32,0),2))</f>
        <v>1</v>
      </c>
      <c r="N63" s="87">
        <f>(H63&gt;=$C$18)*(H63&lt;=$C$19)</f>
        <v>1</v>
      </c>
      <c r="O63" s="27"/>
      <c r="P63" s="87">
        <f>PRODUCT(J63:N63)</f>
        <v>1</v>
      </c>
      <c r="Q63" s="26"/>
      <c r="R63" s="26"/>
      <c r="S63" s="26"/>
      <c r="T63" s="26"/>
      <c r="U63" s="26"/>
      <c r="V63" s="26"/>
      <c r="W63" s="26"/>
      <c r="X63" s="26"/>
    </row>
    <row r="64" spans="1:24" x14ac:dyDescent="0.2">
      <c r="A64" s="24"/>
      <c r="B64" s="86">
        <f>'3. Investeringen'!B16</f>
        <v>2</v>
      </c>
      <c r="C64" s="86" t="str">
        <f>'3. Investeringen'!C16</f>
        <v>Start-GAW excl. bijzonderheden</v>
      </c>
      <c r="D64" s="86" t="str">
        <f>'3. Investeringen'!D16</f>
        <v>17 Start-GAW (TD)</v>
      </c>
      <c r="E64" s="86">
        <f>'3. Investeringen'!E16</f>
        <v>0</v>
      </c>
      <c r="F64" s="86">
        <f>'3. Investeringen'!H16</f>
        <v>1</v>
      </c>
      <c r="G64" s="86">
        <f>'3. Investeringen'!I16</f>
        <v>0</v>
      </c>
      <c r="H64" s="121">
        <f>'3. Investeringen'!N16</f>
        <v>2011</v>
      </c>
      <c r="I64" s="26"/>
      <c r="J64" s="87">
        <f t="shared" ref="J64:J127" si="0">INDEX($B$22:$C$26, MATCH(C64,$B$22:$B$26,0),2)</f>
        <v>1</v>
      </c>
      <c r="K64" s="87">
        <f t="shared" ref="K64:K127" si="1">IF(D64=0,1,INDEX($B$39:$C$57, MATCH(D64,$B$39:$B$57,0),2))</f>
        <v>1</v>
      </c>
      <c r="L64" s="87">
        <f t="shared" ref="L64:L127" si="2" xml:space="preserve"> F64 * $C$35 + G64 * $C$36</f>
        <v>1</v>
      </c>
      <c r="M64" s="87">
        <f t="shared" ref="M64:M127" si="3">IF(E64=0,1,INDEX($B$29:$C$32, MATCH(E64,$B$29:$B$32,0),2))</f>
        <v>1</v>
      </c>
      <c r="N64" s="87">
        <f t="shared" ref="N64:N127" si="4">(H64&gt;=$C$18)*(H64&lt;=$C$19)</f>
        <v>1</v>
      </c>
      <c r="O64" s="27"/>
      <c r="P64" s="87">
        <f t="shared" ref="P64:P126" si="5">PRODUCT(J64:N64)</f>
        <v>1</v>
      </c>
    </row>
    <row r="65" spans="1:16" x14ac:dyDescent="0.2">
      <c r="A65" s="24"/>
      <c r="B65" s="86">
        <f>'3. Investeringen'!B17</f>
        <v>3</v>
      </c>
      <c r="C65" s="86" t="str">
        <f>'3. Investeringen'!C17</f>
        <v>Nieuwe investeringen</v>
      </c>
      <c r="D65" s="86" t="str">
        <f>'3. Investeringen'!D17</f>
        <v>19 Onbekend</v>
      </c>
      <c r="E65" s="86">
        <f>'3. Investeringen'!E17</f>
        <v>0</v>
      </c>
      <c r="F65" s="86">
        <f>'3. Investeringen'!H17</f>
        <v>1</v>
      </c>
      <c r="G65" s="86">
        <f>'3. Investeringen'!I17</f>
        <v>0</v>
      </c>
      <c r="H65" s="121">
        <f>'3. Investeringen'!N17</f>
        <v>2011</v>
      </c>
      <c r="I65" s="26"/>
      <c r="J65" s="87">
        <f t="shared" si="0"/>
        <v>1</v>
      </c>
      <c r="K65" s="87">
        <f t="shared" si="1"/>
        <v>1</v>
      </c>
      <c r="L65" s="87">
        <f t="shared" si="2"/>
        <v>1</v>
      </c>
      <c r="M65" s="87">
        <f t="shared" si="3"/>
        <v>1</v>
      </c>
      <c r="N65" s="87">
        <f t="shared" si="4"/>
        <v>1</v>
      </c>
      <c r="O65" s="27"/>
      <c r="P65" s="87">
        <f t="shared" si="5"/>
        <v>1</v>
      </c>
    </row>
    <row r="66" spans="1:16" x14ac:dyDescent="0.2">
      <c r="A66" s="24"/>
      <c r="B66" s="86">
        <f>'3. Investeringen'!B18</f>
        <v>4</v>
      </c>
      <c r="C66" s="86" t="str">
        <f>'3. Investeringen'!C18</f>
        <v>Nieuwe investeringen</v>
      </c>
      <c r="D66" s="86" t="str">
        <f>'3. Investeringen'!D18</f>
        <v>19 Onbekend</v>
      </c>
      <c r="E66" s="86">
        <f>'3. Investeringen'!E18</f>
        <v>0</v>
      </c>
      <c r="F66" s="86">
        <f>'3. Investeringen'!H18</f>
        <v>1</v>
      </c>
      <c r="G66" s="86">
        <f>'3. Investeringen'!I18</f>
        <v>0</v>
      </c>
      <c r="H66" s="121">
        <f>'3. Investeringen'!N18</f>
        <v>2011</v>
      </c>
      <c r="I66" s="26"/>
      <c r="J66" s="87">
        <f t="shared" si="0"/>
        <v>1</v>
      </c>
      <c r="K66" s="87">
        <f t="shared" si="1"/>
        <v>1</v>
      </c>
      <c r="L66" s="87">
        <f t="shared" si="2"/>
        <v>1</v>
      </c>
      <c r="M66" s="87">
        <f t="shared" si="3"/>
        <v>1</v>
      </c>
      <c r="N66" s="87">
        <f t="shared" si="4"/>
        <v>1</v>
      </c>
      <c r="O66" s="27"/>
      <c r="P66" s="87">
        <f t="shared" si="5"/>
        <v>1</v>
      </c>
    </row>
    <row r="67" spans="1:16" x14ac:dyDescent="0.2">
      <c r="A67" s="24"/>
      <c r="B67" s="86">
        <f>'3. Investeringen'!B19</f>
        <v>5</v>
      </c>
      <c r="C67" s="86" t="str">
        <f>'3. Investeringen'!C19</f>
        <v>Nieuwe investeringen</v>
      </c>
      <c r="D67" s="86" t="str">
        <f>'3. Investeringen'!D19</f>
        <v>19 Onbekend</v>
      </c>
      <c r="E67" s="86">
        <f>'3. Investeringen'!E19</f>
        <v>0</v>
      </c>
      <c r="F67" s="86">
        <f>'3. Investeringen'!H19</f>
        <v>1</v>
      </c>
      <c r="G67" s="86">
        <f>'3. Investeringen'!I19</f>
        <v>0</v>
      </c>
      <c r="H67" s="121">
        <f>'3. Investeringen'!N19</f>
        <v>2011</v>
      </c>
      <c r="I67" s="26"/>
      <c r="J67" s="87">
        <f t="shared" si="0"/>
        <v>1</v>
      </c>
      <c r="K67" s="87">
        <f t="shared" si="1"/>
        <v>1</v>
      </c>
      <c r="L67" s="87">
        <f t="shared" si="2"/>
        <v>1</v>
      </c>
      <c r="M67" s="87">
        <f t="shared" si="3"/>
        <v>1</v>
      </c>
      <c r="N67" s="87">
        <f t="shared" si="4"/>
        <v>1</v>
      </c>
      <c r="O67" s="27"/>
      <c r="P67" s="87">
        <f t="shared" si="5"/>
        <v>1</v>
      </c>
    </row>
    <row r="68" spans="1:16" x14ac:dyDescent="0.2">
      <c r="A68" s="24"/>
      <c r="B68" s="86">
        <f>'3. Investeringen'!B20</f>
        <v>6</v>
      </c>
      <c r="C68" s="86" t="str">
        <f>'3. Investeringen'!C20</f>
        <v>Nieuwe investeringen</v>
      </c>
      <c r="D68" s="86" t="str">
        <f>'3. Investeringen'!D20</f>
        <v>19 Onbekend</v>
      </c>
      <c r="E68" s="86">
        <f>'3. Investeringen'!E20</f>
        <v>0</v>
      </c>
      <c r="F68" s="86">
        <f>'3. Investeringen'!H20</f>
        <v>1</v>
      </c>
      <c r="G68" s="86">
        <f>'3. Investeringen'!I20</f>
        <v>0</v>
      </c>
      <c r="H68" s="121">
        <f>'3. Investeringen'!N20</f>
        <v>2011</v>
      </c>
      <c r="I68" s="26"/>
      <c r="J68" s="87">
        <f t="shared" si="0"/>
        <v>1</v>
      </c>
      <c r="K68" s="87">
        <f t="shared" si="1"/>
        <v>1</v>
      </c>
      <c r="L68" s="87">
        <f t="shared" si="2"/>
        <v>1</v>
      </c>
      <c r="M68" s="87">
        <f t="shared" si="3"/>
        <v>1</v>
      </c>
      <c r="N68" s="87">
        <f t="shared" si="4"/>
        <v>1</v>
      </c>
      <c r="O68" s="27"/>
      <c r="P68" s="87">
        <f t="shared" si="5"/>
        <v>1</v>
      </c>
    </row>
    <row r="69" spans="1:16" x14ac:dyDescent="0.2">
      <c r="A69" s="24"/>
      <c r="B69" s="86">
        <f>'3. Investeringen'!B21</f>
        <v>7</v>
      </c>
      <c r="C69" s="86" t="str">
        <f>'3. Investeringen'!C21</f>
        <v>Nieuwe investeringen</v>
      </c>
      <c r="D69" s="86" t="str">
        <f>'3. Investeringen'!D21</f>
        <v>19 Onbekend</v>
      </c>
      <c r="E69" s="86">
        <f>'3. Investeringen'!E21</f>
        <v>0</v>
      </c>
      <c r="F69" s="86">
        <f>'3. Investeringen'!H21</f>
        <v>1</v>
      </c>
      <c r="G69" s="86">
        <f>'3. Investeringen'!I21</f>
        <v>0</v>
      </c>
      <c r="H69" s="121">
        <f>'3. Investeringen'!N21</f>
        <v>2011</v>
      </c>
      <c r="I69" s="26"/>
      <c r="J69" s="87">
        <f t="shared" si="0"/>
        <v>1</v>
      </c>
      <c r="K69" s="87">
        <f t="shared" si="1"/>
        <v>1</v>
      </c>
      <c r="L69" s="87">
        <f t="shared" si="2"/>
        <v>1</v>
      </c>
      <c r="M69" s="87">
        <f t="shared" si="3"/>
        <v>1</v>
      </c>
      <c r="N69" s="87">
        <f t="shared" si="4"/>
        <v>1</v>
      </c>
      <c r="O69" s="27"/>
      <c r="P69" s="87">
        <f t="shared" si="5"/>
        <v>1</v>
      </c>
    </row>
    <row r="70" spans="1:16" x14ac:dyDescent="0.2">
      <c r="A70" s="24"/>
      <c r="B70" s="86">
        <f>'3. Investeringen'!B22</f>
        <v>8</v>
      </c>
      <c r="C70" s="86" t="str">
        <f>'3. Investeringen'!C22</f>
        <v>Nieuwe investeringen</v>
      </c>
      <c r="D70" s="86" t="str">
        <f>'3. Investeringen'!D22</f>
        <v>19 Onbekend</v>
      </c>
      <c r="E70" s="86">
        <f>'3. Investeringen'!E22</f>
        <v>0</v>
      </c>
      <c r="F70" s="86">
        <f>'3. Investeringen'!H22</f>
        <v>1</v>
      </c>
      <c r="G70" s="86">
        <f>'3. Investeringen'!I22</f>
        <v>0</v>
      </c>
      <c r="H70" s="121">
        <f>'3. Investeringen'!N22</f>
        <v>2011</v>
      </c>
      <c r="I70" s="26"/>
      <c r="J70" s="87">
        <f t="shared" si="0"/>
        <v>1</v>
      </c>
      <c r="K70" s="87">
        <f t="shared" si="1"/>
        <v>1</v>
      </c>
      <c r="L70" s="87">
        <f t="shared" si="2"/>
        <v>1</v>
      </c>
      <c r="M70" s="87">
        <f t="shared" si="3"/>
        <v>1</v>
      </c>
      <c r="N70" s="87">
        <f t="shared" si="4"/>
        <v>1</v>
      </c>
      <c r="O70" s="27"/>
      <c r="P70" s="87">
        <f t="shared" si="5"/>
        <v>1</v>
      </c>
    </row>
    <row r="71" spans="1:16" x14ac:dyDescent="0.2">
      <c r="A71" s="24"/>
      <c r="B71" s="86">
        <f>'3. Investeringen'!B23</f>
        <v>9</v>
      </c>
      <c r="C71" s="86" t="str">
        <f>'3. Investeringen'!C23</f>
        <v>Nieuwe investeringen</v>
      </c>
      <c r="D71" s="86" t="str">
        <f>'3. Investeringen'!D23</f>
        <v>19 Onbekend</v>
      </c>
      <c r="E71" s="86">
        <f>'3. Investeringen'!E23</f>
        <v>0</v>
      </c>
      <c r="F71" s="86">
        <f>'3. Investeringen'!H23</f>
        <v>1</v>
      </c>
      <c r="G71" s="86">
        <f>'3. Investeringen'!I23</f>
        <v>0</v>
      </c>
      <c r="H71" s="121">
        <f>'3. Investeringen'!N23</f>
        <v>2011</v>
      </c>
      <c r="I71" s="26"/>
      <c r="J71" s="87">
        <f t="shared" si="0"/>
        <v>1</v>
      </c>
      <c r="K71" s="87">
        <f t="shared" si="1"/>
        <v>1</v>
      </c>
      <c r="L71" s="87">
        <f t="shared" si="2"/>
        <v>1</v>
      </c>
      <c r="M71" s="87">
        <f t="shared" si="3"/>
        <v>1</v>
      </c>
      <c r="N71" s="87">
        <f t="shared" si="4"/>
        <v>1</v>
      </c>
      <c r="O71" s="27"/>
      <c r="P71" s="87">
        <f t="shared" si="5"/>
        <v>1</v>
      </c>
    </row>
    <row r="72" spans="1:16" x14ac:dyDescent="0.2">
      <c r="A72" s="24"/>
      <c r="B72" s="86">
        <f>'3. Investeringen'!B24</f>
        <v>10</v>
      </c>
      <c r="C72" s="86" t="str">
        <f>'3. Investeringen'!C24</f>
        <v>Nieuwe investeringen</v>
      </c>
      <c r="D72" s="86" t="str">
        <f>'3. Investeringen'!D24</f>
        <v>19 Onbekend</v>
      </c>
      <c r="E72" s="86">
        <f>'3. Investeringen'!E24</f>
        <v>0</v>
      </c>
      <c r="F72" s="86">
        <f>'3. Investeringen'!H24</f>
        <v>1</v>
      </c>
      <c r="G72" s="86">
        <f>'3. Investeringen'!I24</f>
        <v>0</v>
      </c>
      <c r="H72" s="121">
        <f>'3. Investeringen'!N24</f>
        <v>2011</v>
      </c>
      <c r="I72" s="26"/>
      <c r="J72" s="87">
        <f t="shared" si="0"/>
        <v>1</v>
      </c>
      <c r="K72" s="87">
        <f t="shared" si="1"/>
        <v>1</v>
      </c>
      <c r="L72" s="87">
        <f t="shared" si="2"/>
        <v>1</v>
      </c>
      <c r="M72" s="87">
        <f t="shared" si="3"/>
        <v>1</v>
      </c>
      <c r="N72" s="87">
        <f t="shared" si="4"/>
        <v>1</v>
      </c>
      <c r="O72" s="27"/>
      <c r="P72" s="87">
        <f t="shared" si="5"/>
        <v>1</v>
      </c>
    </row>
    <row r="73" spans="1:16" x14ac:dyDescent="0.2">
      <c r="A73" s="24"/>
      <c r="B73" s="86">
        <f>'3. Investeringen'!B25</f>
        <v>11</v>
      </c>
      <c r="C73" s="86" t="str">
        <f>'3. Investeringen'!C25</f>
        <v>Nieuwe investeringen</v>
      </c>
      <c r="D73" s="86" t="str">
        <f>'3. Investeringen'!D25</f>
        <v>19 Onbekend</v>
      </c>
      <c r="E73" s="86">
        <f>'3. Investeringen'!E25</f>
        <v>0</v>
      </c>
      <c r="F73" s="86">
        <f>'3. Investeringen'!H25</f>
        <v>1</v>
      </c>
      <c r="G73" s="86">
        <f>'3. Investeringen'!I25</f>
        <v>0</v>
      </c>
      <c r="H73" s="121">
        <f>'3. Investeringen'!N25</f>
        <v>2011</v>
      </c>
      <c r="I73" s="26"/>
      <c r="J73" s="87">
        <f t="shared" si="0"/>
        <v>1</v>
      </c>
      <c r="K73" s="87">
        <f t="shared" si="1"/>
        <v>1</v>
      </c>
      <c r="L73" s="87">
        <f t="shared" si="2"/>
        <v>1</v>
      </c>
      <c r="M73" s="87">
        <f t="shared" si="3"/>
        <v>1</v>
      </c>
      <c r="N73" s="87">
        <f t="shared" si="4"/>
        <v>1</v>
      </c>
      <c r="O73" s="27"/>
      <c r="P73" s="87">
        <f t="shared" si="5"/>
        <v>1</v>
      </c>
    </row>
    <row r="74" spans="1:16" x14ac:dyDescent="0.2">
      <c r="A74" s="24"/>
      <c r="B74" s="86">
        <f>'3. Investeringen'!B26</f>
        <v>12</v>
      </c>
      <c r="C74" s="86" t="str">
        <f>'3. Investeringen'!C26</f>
        <v>Nieuwe investeringen</v>
      </c>
      <c r="D74" s="86" t="str">
        <f>'3. Investeringen'!D26</f>
        <v>19 Onbekend</v>
      </c>
      <c r="E74" s="86">
        <f>'3. Investeringen'!E26</f>
        <v>0</v>
      </c>
      <c r="F74" s="86">
        <f>'3. Investeringen'!H26</f>
        <v>1</v>
      </c>
      <c r="G74" s="86">
        <f>'3. Investeringen'!I26</f>
        <v>0</v>
      </c>
      <c r="H74" s="121">
        <f>'3. Investeringen'!N26</f>
        <v>2011</v>
      </c>
      <c r="I74" s="26"/>
      <c r="J74" s="87">
        <f t="shared" si="0"/>
        <v>1</v>
      </c>
      <c r="K74" s="87">
        <f t="shared" si="1"/>
        <v>1</v>
      </c>
      <c r="L74" s="87">
        <f t="shared" si="2"/>
        <v>1</v>
      </c>
      <c r="M74" s="87">
        <f t="shared" si="3"/>
        <v>1</v>
      </c>
      <c r="N74" s="87">
        <f t="shared" si="4"/>
        <v>1</v>
      </c>
      <c r="O74" s="27"/>
      <c r="P74" s="87">
        <f t="shared" si="5"/>
        <v>1</v>
      </c>
    </row>
    <row r="75" spans="1:16" x14ac:dyDescent="0.2">
      <c r="A75" s="24"/>
      <c r="B75" s="86">
        <f>'3. Investeringen'!B27</f>
        <v>13</v>
      </c>
      <c r="C75" s="86" t="str">
        <f>'3. Investeringen'!C27</f>
        <v>Nieuwe investeringen</v>
      </c>
      <c r="D75" s="86" t="str">
        <f>'3. Investeringen'!D27</f>
        <v>19 Onbekend</v>
      </c>
      <c r="E75" s="86">
        <f>'3. Investeringen'!E27</f>
        <v>0</v>
      </c>
      <c r="F75" s="86">
        <f>'3. Investeringen'!H27</f>
        <v>1</v>
      </c>
      <c r="G75" s="86">
        <f>'3. Investeringen'!I27</f>
        <v>0</v>
      </c>
      <c r="H75" s="121">
        <f>'3. Investeringen'!N27</f>
        <v>2011</v>
      </c>
      <c r="I75" s="26"/>
      <c r="J75" s="87">
        <f t="shared" si="0"/>
        <v>1</v>
      </c>
      <c r="K75" s="87">
        <f t="shared" si="1"/>
        <v>1</v>
      </c>
      <c r="L75" s="87">
        <f t="shared" si="2"/>
        <v>1</v>
      </c>
      <c r="M75" s="87">
        <f t="shared" si="3"/>
        <v>1</v>
      </c>
      <c r="N75" s="87">
        <f t="shared" si="4"/>
        <v>1</v>
      </c>
      <c r="O75" s="27"/>
      <c r="P75" s="87">
        <f t="shared" si="5"/>
        <v>1</v>
      </c>
    </row>
    <row r="76" spans="1:16" x14ac:dyDescent="0.2">
      <c r="A76" s="24"/>
      <c r="B76" s="86">
        <f>'3. Investeringen'!B28</f>
        <v>14</v>
      </c>
      <c r="C76" s="86" t="str">
        <f>'3. Investeringen'!C28</f>
        <v>Nieuwe investeringen</v>
      </c>
      <c r="D76" s="86" t="str">
        <f>'3. Investeringen'!D28</f>
        <v>19 Onbekend</v>
      </c>
      <c r="E76" s="86">
        <f>'3. Investeringen'!E28</f>
        <v>0</v>
      </c>
      <c r="F76" s="86">
        <f>'3. Investeringen'!H28</f>
        <v>1</v>
      </c>
      <c r="G76" s="86">
        <f>'3. Investeringen'!I28</f>
        <v>0</v>
      </c>
      <c r="H76" s="121">
        <f>'3. Investeringen'!N28</f>
        <v>2011</v>
      </c>
      <c r="I76" s="26"/>
      <c r="J76" s="87">
        <f t="shared" si="0"/>
        <v>1</v>
      </c>
      <c r="K76" s="87">
        <f t="shared" si="1"/>
        <v>1</v>
      </c>
      <c r="L76" s="87">
        <f t="shared" si="2"/>
        <v>1</v>
      </c>
      <c r="M76" s="87">
        <f t="shared" si="3"/>
        <v>1</v>
      </c>
      <c r="N76" s="87">
        <f t="shared" si="4"/>
        <v>1</v>
      </c>
      <c r="O76" s="27"/>
      <c r="P76" s="87">
        <f t="shared" si="5"/>
        <v>1</v>
      </c>
    </row>
    <row r="77" spans="1:16" x14ac:dyDescent="0.2">
      <c r="A77" s="24"/>
      <c r="B77" s="86">
        <f>'3. Investeringen'!B29</f>
        <v>15</v>
      </c>
      <c r="C77" s="86" t="str">
        <f>'3. Investeringen'!C29</f>
        <v>Nieuwe investeringen</v>
      </c>
      <c r="D77" s="86" t="str">
        <f>'3. Investeringen'!D29</f>
        <v>19 Onbekend</v>
      </c>
      <c r="E77" s="86">
        <f>'3. Investeringen'!E29</f>
        <v>0</v>
      </c>
      <c r="F77" s="86">
        <f>'3. Investeringen'!H29</f>
        <v>1</v>
      </c>
      <c r="G77" s="86">
        <f>'3. Investeringen'!I29</f>
        <v>0</v>
      </c>
      <c r="H77" s="121">
        <f>'3. Investeringen'!N29</f>
        <v>2011</v>
      </c>
      <c r="I77" s="26"/>
      <c r="J77" s="87">
        <f t="shared" si="0"/>
        <v>1</v>
      </c>
      <c r="K77" s="87">
        <f t="shared" si="1"/>
        <v>1</v>
      </c>
      <c r="L77" s="87">
        <f t="shared" si="2"/>
        <v>1</v>
      </c>
      <c r="M77" s="87">
        <f t="shared" si="3"/>
        <v>1</v>
      </c>
      <c r="N77" s="87">
        <f t="shared" si="4"/>
        <v>1</v>
      </c>
      <c r="O77" s="27"/>
      <c r="P77" s="87">
        <f t="shared" si="5"/>
        <v>1</v>
      </c>
    </row>
    <row r="78" spans="1:16" x14ac:dyDescent="0.2">
      <c r="A78" s="24"/>
      <c r="B78" s="86">
        <f>'3. Investeringen'!B30</f>
        <v>16</v>
      </c>
      <c r="C78" s="86" t="str">
        <f>'3. Investeringen'!C30</f>
        <v>Nieuwe investeringen</v>
      </c>
      <c r="D78" s="86" t="str">
        <f>'3. Investeringen'!D30</f>
        <v>19 Onbekend</v>
      </c>
      <c r="E78" s="86">
        <f>'3. Investeringen'!E30</f>
        <v>0</v>
      </c>
      <c r="F78" s="86">
        <f>'3. Investeringen'!H30</f>
        <v>1</v>
      </c>
      <c r="G78" s="86">
        <f>'3. Investeringen'!I30</f>
        <v>0</v>
      </c>
      <c r="H78" s="121">
        <f>'3. Investeringen'!N30</f>
        <v>2011</v>
      </c>
      <c r="I78" s="26"/>
      <c r="J78" s="87">
        <f t="shared" si="0"/>
        <v>1</v>
      </c>
      <c r="K78" s="87">
        <f t="shared" si="1"/>
        <v>1</v>
      </c>
      <c r="L78" s="87">
        <f t="shared" si="2"/>
        <v>1</v>
      </c>
      <c r="M78" s="87">
        <f t="shared" si="3"/>
        <v>1</v>
      </c>
      <c r="N78" s="87">
        <f t="shared" si="4"/>
        <v>1</v>
      </c>
      <c r="O78" s="27"/>
      <c r="P78" s="87">
        <f t="shared" si="5"/>
        <v>1</v>
      </c>
    </row>
    <row r="79" spans="1:16" x14ac:dyDescent="0.2">
      <c r="A79" s="24"/>
      <c r="B79" s="86">
        <f>'3. Investeringen'!B31</f>
        <v>17</v>
      </c>
      <c r="C79" s="86" t="str">
        <f>'3. Investeringen'!C31</f>
        <v>Nieuwe investeringen</v>
      </c>
      <c r="D79" s="86" t="str">
        <f>'3. Investeringen'!D31</f>
        <v>19 Onbekend</v>
      </c>
      <c r="E79" s="86">
        <f>'3. Investeringen'!E31</f>
        <v>0</v>
      </c>
      <c r="F79" s="86">
        <f>'3. Investeringen'!H31</f>
        <v>1</v>
      </c>
      <c r="G79" s="86">
        <f>'3. Investeringen'!I31</f>
        <v>0</v>
      </c>
      <c r="H79" s="121">
        <f>'3. Investeringen'!N31</f>
        <v>2011</v>
      </c>
      <c r="I79" s="26"/>
      <c r="J79" s="87">
        <f t="shared" si="0"/>
        <v>1</v>
      </c>
      <c r="K79" s="87">
        <f t="shared" si="1"/>
        <v>1</v>
      </c>
      <c r="L79" s="87">
        <f t="shared" si="2"/>
        <v>1</v>
      </c>
      <c r="M79" s="87">
        <f t="shared" si="3"/>
        <v>1</v>
      </c>
      <c r="N79" s="87">
        <f t="shared" si="4"/>
        <v>1</v>
      </c>
      <c r="O79" s="27"/>
      <c r="P79" s="87">
        <f t="shared" si="5"/>
        <v>1</v>
      </c>
    </row>
    <row r="80" spans="1:16" x14ac:dyDescent="0.2">
      <c r="A80" s="24"/>
      <c r="B80" s="86">
        <f>'3. Investeringen'!B32</f>
        <v>18</v>
      </c>
      <c r="C80" s="86" t="str">
        <f>'3. Investeringen'!C32</f>
        <v>Nieuwe investeringen</v>
      </c>
      <c r="D80" s="86" t="str">
        <f>'3. Investeringen'!D32</f>
        <v>19 Onbekend</v>
      </c>
      <c r="E80" s="86">
        <f>'3. Investeringen'!E32</f>
        <v>0</v>
      </c>
      <c r="F80" s="86">
        <f>'3. Investeringen'!H32</f>
        <v>1</v>
      </c>
      <c r="G80" s="86">
        <f>'3. Investeringen'!I32</f>
        <v>0</v>
      </c>
      <c r="H80" s="121">
        <f>'3. Investeringen'!N32</f>
        <v>2011</v>
      </c>
      <c r="I80" s="26"/>
      <c r="J80" s="87">
        <f t="shared" si="0"/>
        <v>1</v>
      </c>
      <c r="K80" s="87">
        <f t="shared" si="1"/>
        <v>1</v>
      </c>
      <c r="L80" s="87">
        <f t="shared" si="2"/>
        <v>1</v>
      </c>
      <c r="M80" s="87">
        <f t="shared" si="3"/>
        <v>1</v>
      </c>
      <c r="N80" s="87">
        <f t="shared" si="4"/>
        <v>1</v>
      </c>
      <c r="O80" s="27"/>
      <c r="P80" s="87">
        <f t="shared" si="5"/>
        <v>1</v>
      </c>
    </row>
    <row r="81" spans="1:16" x14ac:dyDescent="0.2">
      <c r="A81" s="24"/>
      <c r="B81" s="86">
        <f>'3. Investeringen'!B33</f>
        <v>19</v>
      </c>
      <c r="C81" s="86" t="str">
        <f>'3. Investeringen'!C33</f>
        <v>Nieuwe investeringen</v>
      </c>
      <c r="D81" s="86" t="str">
        <f>'3. Investeringen'!D33</f>
        <v>19 Onbekend</v>
      </c>
      <c r="E81" s="86">
        <f>'3. Investeringen'!E33</f>
        <v>0</v>
      </c>
      <c r="F81" s="86">
        <f>'3. Investeringen'!H33</f>
        <v>1</v>
      </c>
      <c r="G81" s="86">
        <f>'3. Investeringen'!I33</f>
        <v>0</v>
      </c>
      <c r="H81" s="121">
        <f>'3. Investeringen'!N33</f>
        <v>2011</v>
      </c>
      <c r="I81" s="26"/>
      <c r="J81" s="87">
        <f t="shared" si="0"/>
        <v>1</v>
      </c>
      <c r="K81" s="87">
        <f t="shared" si="1"/>
        <v>1</v>
      </c>
      <c r="L81" s="87">
        <f t="shared" si="2"/>
        <v>1</v>
      </c>
      <c r="M81" s="87">
        <f t="shared" si="3"/>
        <v>1</v>
      </c>
      <c r="N81" s="87">
        <f t="shared" si="4"/>
        <v>1</v>
      </c>
      <c r="O81" s="27"/>
      <c r="P81" s="87">
        <f t="shared" si="5"/>
        <v>1</v>
      </c>
    </row>
    <row r="82" spans="1:16" x14ac:dyDescent="0.2">
      <c r="A82" s="24"/>
      <c r="B82" s="86">
        <f>'3. Investeringen'!B34</f>
        <v>20</v>
      </c>
      <c r="C82" s="86" t="str">
        <f>'3. Investeringen'!C34</f>
        <v>Nieuwe investeringen</v>
      </c>
      <c r="D82" s="86" t="str">
        <f>'3. Investeringen'!D34</f>
        <v>19 Onbekend</v>
      </c>
      <c r="E82" s="86">
        <f>'3. Investeringen'!E34</f>
        <v>0</v>
      </c>
      <c r="F82" s="86">
        <f>'3. Investeringen'!H34</f>
        <v>1</v>
      </c>
      <c r="G82" s="86">
        <f>'3. Investeringen'!I34</f>
        <v>0</v>
      </c>
      <c r="H82" s="121">
        <f>'3. Investeringen'!N34</f>
        <v>2011</v>
      </c>
      <c r="I82" s="26"/>
      <c r="J82" s="87">
        <f t="shared" si="0"/>
        <v>1</v>
      </c>
      <c r="K82" s="87">
        <f t="shared" si="1"/>
        <v>1</v>
      </c>
      <c r="L82" s="87">
        <f t="shared" si="2"/>
        <v>1</v>
      </c>
      <c r="M82" s="87">
        <f t="shared" si="3"/>
        <v>1</v>
      </c>
      <c r="N82" s="87">
        <f t="shared" si="4"/>
        <v>1</v>
      </c>
      <c r="O82" s="27"/>
      <c r="P82" s="87">
        <f t="shared" si="5"/>
        <v>1</v>
      </c>
    </row>
    <row r="83" spans="1:16" x14ac:dyDescent="0.2">
      <c r="A83" s="24"/>
      <c r="B83" s="86">
        <f>'3. Investeringen'!B35</f>
        <v>21</v>
      </c>
      <c r="C83" s="86" t="str">
        <f>'3. Investeringen'!C35</f>
        <v>Nieuwe investeringen</v>
      </c>
      <c r="D83" s="86" t="str">
        <f>'3. Investeringen'!D35</f>
        <v>19 Onbekend</v>
      </c>
      <c r="E83" s="86">
        <f>'3. Investeringen'!E35</f>
        <v>0</v>
      </c>
      <c r="F83" s="86">
        <f>'3. Investeringen'!H35</f>
        <v>1</v>
      </c>
      <c r="G83" s="86">
        <f>'3. Investeringen'!I35</f>
        <v>0</v>
      </c>
      <c r="H83" s="121">
        <f>'3. Investeringen'!N35</f>
        <v>2011</v>
      </c>
      <c r="I83" s="26"/>
      <c r="J83" s="87">
        <f t="shared" si="0"/>
        <v>1</v>
      </c>
      <c r="K83" s="87">
        <f t="shared" si="1"/>
        <v>1</v>
      </c>
      <c r="L83" s="87">
        <f t="shared" si="2"/>
        <v>1</v>
      </c>
      <c r="M83" s="87">
        <f t="shared" si="3"/>
        <v>1</v>
      </c>
      <c r="N83" s="87">
        <f t="shared" si="4"/>
        <v>1</v>
      </c>
      <c r="O83" s="27"/>
      <c r="P83" s="87">
        <f t="shared" si="5"/>
        <v>1</v>
      </c>
    </row>
    <row r="84" spans="1:16" x14ac:dyDescent="0.2">
      <c r="B84" s="86">
        <f>'3. Investeringen'!B36</f>
        <v>22</v>
      </c>
      <c r="C84" s="86" t="str">
        <f>'3. Investeringen'!C36</f>
        <v>Nieuwe investeringen</v>
      </c>
      <c r="D84" s="86" t="str">
        <f>'3. Investeringen'!D36</f>
        <v>19 Onbekend</v>
      </c>
      <c r="E84" s="86">
        <f>'3. Investeringen'!E36</f>
        <v>0</v>
      </c>
      <c r="F84" s="86">
        <f>'3. Investeringen'!H36</f>
        <v>1</v>
      </c>
      <c r="G84" s="86">
        <f>'3. Investeringen'!I36</f>
        <v>0</v>
      </c>
      <c r="H84" s="121">
        <f>'3. Investeringen'!N36</f>
        <v>2011</v>
      </c>
      <c r="I84" s="26"/>
      <c r="J84" s="87">
        <f t="shared" si="0"/>
        <v>1</v>
      </c>
      <c r="K84" s="87">
        <f t="shared" si="1"/>
        <v>1</v>
      </c>
      <c r="L84" s="87">
        <f t="shared" si="2"/>
        <v>1</v>
      </c>
      <c r="M84" s="87">
        <f t="shared" si="3"/>
        <v>1</v>
      </c>
      <c r="N84" s="87">
        <f t="shared" si="4"/>
        <v>1</v>
      </c>
      <c r="O84" s="27"/>
      <c r="P84" s="87">
        <f t="shared" si="5"/>
        <v>1</v>
      </c>
    </row>
    <row r="85" spans="1:16" x14ac:dyDescent="0.2">
      <c r="B85" s="86">
        <f>'3. Investeringen'!B37</f>
        <v>23</v>
      </c>
      <c r="C85" s="86" t="str">
        <f>'3. Investeringen'!C37</f>
        <v>Nieuwe investeringen</v>
      </c>
      <c r="D85" s="86" t="str">
        <f>'3. Investeringen'!D37</f>
        <v>19 Onbekend</v>
      </c>
      <c r="E85" s="86">
        <f>'3. Investeringen'!E37</f>
        <v>0</v>
      </c>
      <c r="F85" s="86">
        <f>'3. Investeringen'!H37</f>
        <v>1</v>
      </c>
      <c r="G85" s="86">
        <f>'3. Investeringen'!I37</f>
        <v>0</v>
      </c>
      <c r="H85" s="121">
        <f>'3. Investeringen'!N37</f>
        <v>2011</v>
      </c>
      <c r="I85" s="26"/>
      <c r="J85" s="87">
        <f t="shared" si="0"/>
        <v>1</v>
      </c>
      <c r="K85" s="87">
        <f t="shared" si="1"/>
        <v>1</v>
      </c>
      <c r="L85" s="87">
        <f t="shared" si="2"/>
        <v>1</v>
      </c>
      <c r="M85" s="87">
        <f t="shared" si="3"/>
        <v>1</v>
      </c>
      <c r="N85" s="87">
        <f t="shared" si="4"/>
        <v>1</v>
      </c>
      <c r="O85" s="27"/>
      <c r="P85" s="87">
        <f t="shared" si="5"/>
        <v>1</v>
      </c>
    </row>
    <row r="86" spans="1:16" x14ac:dyDescent="0.2">
      <c r="B86" s="86">
        <f>'3. Investeringen'!B38</f>
        <v>24</v>
      </c>
      <c r="C86" s="86" t="str">
        <f>'3. Investeringen'!C38</f>
        <v>Nieuwe investeringen</v>
      </c>
      <c r="D86" s="86" t="str">
        <f>'3. Investeringen'!D38</f>
        <v>19 Onbekend</v>
      </c>
      <c r="E86" s="86">
        <f>'3. Investeringen'!E38</f>
        <v>0</v>
      </c>
      <c r="F86" s="86">
        <f>'3. Investeringen'!H38</f>
        <v>1</v>
      </c>
      <c r="G86" s="86">
        <f>'3. Investeringen'!I38</f>
        <v>0</v>
      </c>
      <c r="H86" s="121">
        <f>'3. Investeringen'!N38</f>
        <v>2011</v>
      </c>
      <c r="I86" s="26"/>
      <c r="J86" s="87">
        <f t="shared" si="0"/>
        <v>1</v>
      </c>
      <c r="K86" s="87">
        <f t="shared" si="1"/>
        <v>1</v>
      </c>
      <c r="L86" s="87">
        <f t="shared" si="2"/>
        <v>1</v>
      </c>
      <c r="M86" s="87">
        <f t="shared" si="3"/>
        <v>1</v>
      </c>
      <c r="N86" s="87">
        <f t="shared" si="4"/>
        <v>1</v>
      </c>
      <c r="O86" s="27"/>
      <c r="P86" s="87">
        <f t="shared" si="5"/>
        <v>1</v>
      </c>
    </row>
    <row r="87" spans="1:16" x14ac:dyDescent="0.2">
      <c r="B87" s="86">
        <f>'3. Investeringen'!B39</f>
        <v>25</v>
      </c>
      <c r="C87" s="86" t="str">
        <f>'3. Investeringen'!C39</f>
        <v>Nieuwe investeringen</v>
      </c>
      <c r="D87" s="86" t="str">
        <f>'3. Investeringen'!D39</f>
        <v>19 Onbekend</v>
      </c>
      <c r="E87" s="86">
        <f>'3. Investeringen'!E39</f>
        <v>0</v>
      </c>
      <c r="F87" s="86">
        <f>'3. Investeringen'!H39</f>
        <v>1</v>
      </c>
      <c r="G87" s="86">
        <f>'3. Investeringen'!I39</f>
        <v>0</v>
      </c>
      <c r="H87" s="121">
        <f>'3. Investeringen'!N39</f>
        <v>2011</v>
      </c>
      <c r="I87" s="26"/>
      <c r="J87" s="87">
        <f t="shared" si="0"/>
        <v>1</v>
      </c>
      <c r="K87" s="87">
        <f t="shared" si="1"/>
        <v>1</v>
      </c>
      <c r="L87" s="87">
        <f t="shared" si="2"/>
        <v>1</v>
      </c>
      <c r="M87" s="87">
        <f t="shared" si="3"/>
        <v>1</v>
      </c>
      <c r="N87" s="87">
        <f t="shared" si="4"/>
        <v>1</v>
      </c>
      <c r="O87" s="27"/>
      <c r="P87" s="87">
        <f t="shared" si="5"/>
        <v>1</v>
      </c>
    </row>
    <row r="88" spans="1:16" x14ac:dyDescent="0.2">
      <c r="B88" s="86">
        <f>'3. Investeringen'!B40</f>
        <v>26</v>
      </c>
      <c r="C88" s="86" t="str">
        <f>'3. Investeringen'!C40</f>
        <v>Nieuwe investeringen</v>
      </c>
      <c r="D88" s="86" t="str">
        <f>'3. Investeringen'!D40</f>
        <v>19 Onbekend</v>
      </c>
      <c r="E88" s="86">
        <f>'3. Investeringen'!E40</f>
        <v>0</v>
      </c>
      <c r="F88" s="86">
        <f>'3. Investeringen'!H40</f>
        <v>1</v>
      </c>
      <c r="G88" s="86">
        <f>'3. Investeringen'!I40</f>
        <v>0</v>
      </c>
      <c r="H88" s="121">
        <f>'3. Investeringen'!N40</f>
        <v>2011</v>
      </c>
      <c r="I88" s="26"/>
      <c r="J88" s="87">
        <f t="shared" si="0"/>
        <v>1</v>
      </c>
      <c r="K88" s="87">
        <f t="shared" si="1"/>
        <v>1</v>
      </c>
      <c r="L88" s="87">
        <f t="shared" si="2"/>
        <v>1</v>
      </c>
      <c r="M88" s="87">
        <f t="shared" si="3"/>
        <v>1</v>
      </c>
      <c r="N88" s="87">
        <f t="shared" si="4"/>
        <v>1</v>
      </c>
      <c r="O88" s="27"/>
      <c r="P88" s="87">
        <f t="shared" si="5"/>
        <v>1</v>
      </c>
    </row>
    <row r="89" spans="1:16" x14ac:dyDescent="0.2">
      <c r="B89" s="86">
        <f>'3. Investeringen'!B41</f>
        <v>27</v>
      </c>
      <c r="C89" s="86" t="str">
        <f>'3. Investeringen'!C41</f>
        <v>Nieuwe investeringen</v>
      </c>
      <c r="D89" s="86" t="str">
        <f>'3. Investeringen'!D41</f>
        <v>19 Onbekend</v>
      </c>
      <c r="E89" s="86">
        <f>'3. Investeringen'!E41</f>
        <v>0</v>
      </c>
      <c r="F89" s="86">
        <f>'3. Investeringen'!H41</f>
        <v>1</v>
      </c>
      <c r="G89" s="86">
        <f>'3. Investeringen'!I41</f>
        <v>0</v>
      </c>
      <c r="H89" s="121">
        <f>'3. Investeringen'!N41</f>
        <v>2011</v>
      </c>
      <c r="I89" s="26"/>
      <c r="J89" s="87">
        <f t="shared" si="0"/>
        <v>1</v>
      </c>
      <c r="K89" s="87">
        <f t="shared" si="1"/>
        <v>1</v>
      </c>
      <c r="L89" s="87">
        <f t="shared" si="2"/>
        <v>1</v>
      </c>
      <c r="M89" s="87">
        <f t="shared" si="3"/>
        <v>1</v>
      </c>
      <c r="N89" s="87">
        <f t="shared" si="4"/>
        <v>1</v>
      </c>
      <c r="O89" s="27"/>
      <c r="P89" s="87">
        <f t="shared" si="5"/>
        <v>1</v>
      </c>
    </row>
    <row r="90" spans="1:16" x14ac:dyDescent="0.2">
      <c r="B90" s="86">
        <f>'3. Investeringen'!B42</f>
        <v>28</v>
      </c>
      <c r="C90" s="86" t="str">
        <f>'3. Investeringen'!C42</f>
        <v>Nieuwe investeringen</v>
      </c>
      <c r="D90" s="86" t="str">
        <f>'3. Investeringen'!D42</f>
        <v>19 Onbekend</v>
      </c>
      <c r="E90" s="86">
        <f>'3. Investeringen'!E42</f>
        <v>0</v>
      </c>
      <c r="F90" s="86">
        <f>'3. Investeringen'!H42</f>
        <v>1</v>
      </c>
      <c r="G90" s="86">
        <f>'3. Investeringen'!I42</f>
        <v>0</v>
      </c>
      <c r="H90" s="121">
        <f>'3. Investeringen'!N42</f>
        <v>2011</v>
      </c>
      <c r="I90" s="26"/>
      <c r="J90" s="87">
        <f t="shared" si="0"/>
        <v>1</v>
      </c>
      <c r="K90" s="87">
        <f t="shared" si="1"/>
        <v>1</v>
      </c>
      <c r="L90" s="87">
        <f t="shared" si="2"/>
        <v>1</v>
      </c>
      <c r="M90" s="87">
        <f t="shared" si="3"/>
        <v>1</v>
      </c>
      <c r="N90" s="87">
        <f t="shared" si="4"/>
        <v>1</v>
      </c>
      <c r="O90" s="27"/>
      <c r="P90" s="87">
        <f t="shared" si="5"/>
        <v>1</v>
      </c>
    </row>
    <row r="91" spans="1:16" x14ac:dyDescent="0.2">
      <c r="B91" s="86">
        <f>'3. Investeringen'!B43</f>
        <v>29</v>
      </c>
      <c r="C91" s="86" t="str">
        <f>'3. Investeringen'!C43</f>
        <v>Nieuwe investeringen</v>
      </c>
      <c r="D91" s="86" t="str">
        <f>'3. Investeringen'!D43</f>
        <v>19 Onbekend</v>
      </c>
      <c r="E91" s="86">
        <f>'3. Investeringen'!E43</f>
        <v>0</v>
      </c>
      <c r="F91" s="86">
        <f>'3. Investeringen'!H43</f>
        <v>1</v>
      </c>
      <c r="G91" s="86">
        <f>'3. Investeringen'!I43</f>
        <v>0</v>
      </c>
      <c r="H91" s="121">
        <f>'3. Investeringen'!N43</f>
        <v>2011</v>
      </c>
      <c r="I91" s="26"/>
      <c r="J91" s="87">
        <f t="shared" si="0"/>
        <v>1</v>
      </c>
      <c r="K91" s="87">
        <f t="shared" si="1"/>
        <v>1</v>
      </c>
      <c r="L91" s="87">
        <f t="shared" si="2"/>
        <v>1</v>
      </c>
      <c r="M91" s="87">
        <f t="shared" si="3"/>
        <v>1</v>
      </c>
      <c r="N91" s="87">
        <f t="shared" si="4"/>
        <v>1</v>
      </c>
      <c r="O91" s="27"/>
      <c r="P91" s="87">
        <f t="shared" si="5"/>
        <v>1</v>
      </c>
    </row>
    <row r="92" spans="1:16" x14ac:dyDescent="0.2">
      <c r="B92" s="86">
        <f>'3. Investeringen'!B44</f>
        <v>30</v>
      </c>
      <c r="C92" s="86" t="str">
        <f>'3. Investeringen'!C44</f>
        <v>Nieuwe investeringen</v>
      </c>
      <c r="D92" s="86" t="str">
        <f>'3. Investeringen'!D44</f>
        <v>19 Onbekend</v>
      </c>
      <c r="E92" s="86">
        <f>'3. Investeringen'!E44</f>
        <v>0</v>
      </c>
      <c r="F92" s="86">
        <f>'3. Investeringen'!H44</f>
        <v>1</v>
      </c>
      <c r="G92" s="86">
        <f>'3. Investeringen'!I44</f>
        <v>0</v>
      </c>
      <c r="H92" s="121">
        <f>'3. Investeringen'!N44</f>
        <v>2011</v>
      </c>
      <c r="I92" s="26"/>
      <c r="J92" s="87">
        <f t="shared" si="0"/>
        <v>1</v>
      </c>
      <c r="K92" s="87">
        <f t="shared" si="1"/>
        <v>1</v>
      </c>
      <c r="L92" s="87">
        <f t="shared" si="2"/>
        <v>1</v>
      </c>
      <c r="M92" s="87">
        <f t="shared" si="3"/>
        <v>1</v>
      </c>
      <c r="N92" s="87">
        <f t="shared" si="4"/>
        <v>1</v>
      </c>
      <c r="O92" s="27"/>
      <c r="P92" s="87">
        <f t="shared" si="5"/>
        <v>1</v>
      </c>
    </row>
    <row r="93" spans="1:16" x14ac:dyDescent="0.2">
      <c r="B93" s="86">
        <f>'3. Investeringen'!B45</f>
        <v>31</v>
      </c>
      <c r="C93" s="86" t="str">
        <f>'3. Investeringen'!C45</f>
        <v>Nieuwe investeringen</v>
      </c>
      <c r="D93" s="86" t="str">
        <f>'3. Investeringen'!D45</f>
        <v>19 Onbekend</v>
      </c>
      <c r="E93" s="86">
        <f>'3. Investeringen'!E45</f>
        <v>0</v>
      </c>
      <c r="F93" s="86">
        <f>'3. Investeringen'!H45</f>
        <v>1</v>
      </c>
      <c r="G93" s="86">
        <f>'3. Investeringen'!I45</f>
        <v>0</v>
      </c>
      <c r="H93" s="121">
        <f>'3. Investeringen'!N45</f>
        <v>2011</v>
      </c>
      <c r="I93" s="26"/>
      <c r="J93" s="87">
        <f t="shared" si="0"/>
        <v>1</v>
      </c>
      <c r="K93" s="87">
        <f t="shared" si="1"/>
        <v>1</v>
      </c>
      <c r="L93" s="87">
        <f t="shared" si="2"/>
        <v>1</v>
      </c>
      <c r="M93" s="87">
        <f t="shared" si="3"/>
        <v>1</v>
      </c>
      <c r="N93" s="87">
        <f t="shared" si="4"/>
        <v>1</v>
      </c>
      <c r="O93" s="27"/>
      <c r="P93" s="87">
        <f t="shared" si="5"/>
        <v>1</v>
      </c>
    </row>
    <row r="94" spans="1:16" x14ac:dyDescent="0.2">
      <c r="B94" s="86">
        <f>'3. Investeringen'!B46</f>
        <v>32</v>
      </c>
      <c r="C94" s="86" t="str">
        <f>'3. Investeringen'!C46</f>
        <v>Nieuwe investeringen</v>
      </c>
      <c r="D94" s="86" t="str">
        <f>'3. Investeringen'!D46</f>
        <v>19 Onbekend</v>
      </c>
      <c r="E94" s="86">
        <f>'3. Investeringen'!E46</f>
        <v>0</v>
      </c>
      <c r="F94" s="86">
        <f>'3. Investeringen'!H46</f>
        <v>1</v>
      </c>
      <c r="G94" s="86">
        <f>'3. Investeringen'!I46</f>
        <v>0</v>
      </c>
      <c r="H94" s="121">
        <f>'3. Investeringen'!N46</f>
        <v>2011</v>
      </c>
      <c r="I94" s="26"/>
      <c r="J94" s="87">
        <f t="shared" si="0"/>
        <v>1</v>
      </c>
      <c r="K94" s="87">
        <f t="shared" si="1"/>
        <v>1</v>
      </c>
      <c r="L94" s="87">
        <f t="shared" si="2"/>
        <v>1</v>
      </c>
      <c r="M94" s="87">
        <f t="shared" si="3"/>
        <v>1</v>
      </c>
      <c r="N94" s="87">
        <f t="shared" si="4"/>
        <v>1</v>
      </c>
      <c r="O94" s="27"/>
      <c r="P94" s="87">
        <f t="shared" si="5"/>
        <v>1</v>
      </c>
    </row>
    <row r="95" spans="1:16" x14ac:dyDescent="0.2">
      <c r="B95" s="86">
        <f>'3. Investeringen'!B47</f>
        <v>33</v>
      </c>
      <c r="C95" s="86" t="str">
        <f>'3. Investeringen'!C47</f>
        <v>Nieuwe investeringen</v>
      </c>
      <c r="D95" s="86" t="str">
        <f>'3. Investeringen'!D47</f>
        <v>19 Onbekend</v>
      </c>
      <c r="E95" s="86">
        <f>'3. Investeringen'!E47</f>
        <v>0</v>
      </c>
      <c r="F95" s="86">
        <f>'3. Investeringen'!H47</f>
        <v>1</v>
      </c>
      <c r="G95" s="86">
        <f>'3. Investeringen'!I47</f>
        <v>0</v>
      </c>
      <c r="H95" s="121">
        <f>'3. Investeringen'!N47</f>
        <v>2011</v>
      </c>
      <c r="I95" s="26"/>
      <c r="J95" s="87">
        <f t="shared" si="0"/>
        <v>1</v>
      </c>
      <c r="K95" s="87">
        <f t="shared" si="1"/>
        <v>1</v>
      </c>
      <c r="L95" s="87">
        <f t="shared" si="2"/>
        <v>1</v>
      </c>
      <c r="M95" s="87">
        <f t="shared" si="3"/>
        <v>1</v>
      </c>
      <c r="N95" s="87">
        <f t="shared" si="4"/>
        <v>1</v>
      </c>
      <c r="O95" s="27"/>
      <c r="P95" s="87">
        <f t="shared" si="5"/>
        <v>1</v>
      </c>
    </row>
    <row r="96" spans="1:16" x14ac:dyDescent="0.2">
      <c r="B96" s="86">
        <f>'3. Investeringen'!B48</f>
        <v>34</v>
      </c>
      <c r="C96" s="86" t="str">
        <f>'3. Investeringen'!C48</f>
        <v>Nieuwe investeringen</v>
      </c>
      <c r="D96" s="86" t="str">
        <f>'3. Investeringen'!D48</f>
        <v>19 Onbekend</v>
      </c>
      <c r="E96" s="86">
        <f>'3. Investeringen'!E48</f>
        <v>0</v>
      </c>
      <c r="F96" s="86">
        <f>'3. Investeringen'!H48</f>
        <v>1</v>
      </c>
      <c r="G96" s="86">
        <f>'3. Investeringen'!I48</f>
        <v>0</v>
      </c>
      <c r="H96" s="121">
        <f>'3. Investeringen'!N48</f>
        <v>2011</v>
      </c>
      <c r="I96" s="26"/>
      <c r="J96" s="87">
        <f t="shared" si="0"/>
        <v>1</v>
      </c>
      <c r="K96" s="87">
        <f t="shared" si="1"/>
        <v>1</v>
      </c>
      <c r="L96" s="87">
        <f t="shared" si="2"/>
        <v>1</v>
      </c>
      <c r="M96" s="87">
        <f t="shared" si="3"/>
        <v>1</v>
      </c>
      <c r="N96" s="87">
        <f t="shared" si="4"/>
        <v>1</v>
      </c>
      <c r="O96" s="27"/>
      <c r="P96" s="87">
        <f t="shared" si="5"/>
        <v>1</v>
      </c>
    </row>
    <row r="97" spans="2:16" x14ac:dyDescent="0.2">
      <c r="B97" s="86">
        <f>'3. Investeringen'!B49</f>
        <v>35</v>
      </c>
      <c r="C97" s="86" t="str">
        <f>'3. Investeringen'!C49</f>
        <v>Nieuwe investeringen</v>
      </c>
      <c r="D97" s="86" t="str">
        <f>'3. Investeringen'!D49</f>
        <v>19 Onbekend</v>
      </c>
      <c r="E97" s="86">
        <f>'3. Investeringen'!E49</f>
        <v>0</v>
      </c>
      <c r="F97" s="86">
        <f>'3. Investeringen'!H49</f>
        <v>1</v>
      </c>
      <c r="G97" s="86">
        <f>'3. Investeringen'!I49</f>
        <v>0</v>
      </c>
      <c r="H97" s="121">
        <f>'3. Investeringen'!N49</f>
        <v>2012</v>
      </c>
      <c r="I97" s="26"/>
      <c r="J97" s="87">
        <f t="shared" si="0"/>
        <v>1</v>
      </c>
      <c r="K97" s="87">
        <f t="shared" si="1"/>
        <v>1</v>
      </c>
      <c r="L97" s="87">
        <f t="shared" si="2"/>
        <v>1</v>
      </c>
      <c r="M97" s="87">
        <f t="shared" si="3"/>
        <v>1</v>
      </c>
      <c r="N97" s="87">
        <f t="shared" si="4"/>
        <v>1</v>
      </c>
      <c r="O97" s="27"/>
      <c r="P97" s="87">
        <f t="shared" si="5"/>
        <v>1</v>
      </c>
    </row>
    <row r="98" spans="2:16" x14ac:dyDescent="0.2">
      <c r="B98" s="86">
        <f>'3. Investeringen'!B50</f>
        <v>36</v>
      </c>
      <c r="C98" s="86" t="str">
        <f>'3. Investeringen'!C50</f>
        <v>Nieuwe investeringen</v>
      </c>
      <c r="D98" s="86" t="str">
        <f>'3. Investeringen'!D50</f>
        <v>19 Onbekend</v>
      </c>
      <c r="E98" s="86">
        <f>'3. Investeringen'!E50</f>
        <v>0</v>
      </c>
      <c r="F98" s="86">
        <f>'3. Investeringen'!H50</f>
        <v>1</v>
      </c>
      <c r="G98" s="86">
        <f>'3. Investeringen'!I50</f>
        <v>0</v>
      </c>
      <c r="H98" s="121">
        <f>'3. Investeringen'!N50</f>
        <v>2012</v>
      </c>
      <c r="I98" s="26"/>
      <c r="J98" s="87">
        <f t="shared" si="0"/>
        <v>1</v>
      </c>
      <c r="K98" s="87">
        <f t="shared" si="1"/>
        <v>1</v>
      </c>
      <c r="L98" s="87">
        <f t="shared" si="2"/>
        <v>1</v>
      </c>
      <c r="M98" s="87">
        <f t="shared" si="3"/>
        <v>1</v>
      </c>
      <c r="N98" s="87">
        <f t="shared" si="4"/>
        <v>1</v>
      </c>
      <c r="O98" s="27"/>
      <c r="P98" s="87">
        <f t="shared" si="5"/>
        <v>1</v>
      </c>
    </row>
    <row r="99" spans="2:16" x14ac:dyDescent="0.2">
      <c r="B99" s="86">
        <f>'3. Investeringen'!B51</f>
        <v>37</v>
      </c>
      <c r="C99" s="86" t="str">
        <f>'3. Investeringen'!C51</f>
        <v>Nieuwe investeringen</v>
      </c>
      <c r="D99" s="86" t="str">
        <f>'3. Investeringen'!D51</f>
        <v>19 Onbekend</v>
      </c>
      <c r="E99" s="86">
        <f>'3. Investeringen'!E51</f>
        <v>0</v>
      </c>
      <c r="F99" s="86">
        <f>'3. Investeringen'!H51</f>
        <v>1</v>
      </c>
      <c r="G99" s="86">
        <f>'3. Investeringen'!I51</f>
        <v>0</v>
      </c>
      <c r="H99" s="121">
        <f>'3. Investeringen'!N51</f>
        <v>2012</v>
      </c>
      <c r="I99" s="26"/>
      <c r="J99" s="87">
        <f t="shared" si="0"/>
        <v>1</v>
      </c>
      <c r="K99" s="87">
        <f t="shared" si="1"/>
        <v>1</v>
      </c>
      <c r="L99" s="87">
        <f t="shared" si="2"/>
        <v>1</v>
      </c>
      <c r="M99" s="87">
        <f t="shared" si="3"/>
        <v>1</v>
      </c>
      <c r="N99" s="87">
        <f t="shared" si="4"/>
        <v>1</v>
      </c>
      <c r="O99" s="27"/>
      <c r="P99" s="87">
        <f t="shared" si="5"/>
        <v>1</v>
      </c>
    </row>
    <row r="100" spans="2:16" x14ac:dyDescent="0.2">
      <c r="B100" s="86">
        <f>'3. Investeringen'!B52</f>
        <v>38</v>
      </c>
      <c r="C100" s="86" t="str">
        <f>'3. Investeringen'!C52</f>
        <v>Nieuwe investeringen</v>
      </c>
      <c r="D100" s="86" t="str">
        <f>'3. Investeringen'!D52</f>
        <v>19 Onbekend</v>
      </c>
      <c r="E100" s="86">
        <f>'3. Investeringen'!E52</f>
        <v>0</v>
      </c>
      <c r="F100" s="86">
        <f>'3. Investeringen'!H52</f>
        <v>1</v>
      </c>
      <c r="G100" s="86">
        <f>'3. Investeringen'!I52</f>
        <v>0</v>
      </c>
      <c r="H100" s="121">
        <f>'3. Investeringen'!N52</f>
        <v>2012</v>
      </c>
      <c r="I100" s="26"/>
      <c r="J100" s="87">
        <f t="shared" si="0"/>
        <v>1</v>
      </c>
      <c r="K100" s="87">
        <f t="shared" si="1"/>
        <v>1</v>
      </c>
      <c r="L100" s="87">
        <f t="shared" si="2"/>
        <v>1</v>
      </c>
      <c r="M100" s="87">
        <f t="shared" si="3"/>
        <v>1</v>
      </c>
      <c r="N100" s="87">
        <f t="shared" si="4"/>
        <v>1</v>
      </c>
      <c r="O100" s="27"/>
      <c r="P100" s="87">
        <f t="shared" si="5"/>
        <v>1</v>
      </c>
    </row>
    <row r="101" spans="2:16" x14ac:dyDescent="0.2">
      <c r="B101" s="86">
        <f>'3. Investeringen'!B53</f>
        <v>39</v>
      </c>
      <c r="C101" s="86" t="str">
        <f>'3. Investeringen'!C53</f>
        <v>Nieuwe investeringen</v>
      </c>
      <c r="D101" s="86" t="str">
        <f>'3. Investeringen'!D53</f>
        <v>19 Onbekend</v>
      </c>
      <c r="E101" s="86">
        <f>'3. Investeringen'!E53</f>
        <v>0</v>
      </c>
      <c r="F101" s="86">
        <f>'3. Investeringen'!H53</f>
        <v>1</v>
      </c>
      <c r="G101" s="86">
        <f>'3. Investeringen'!I53</f>
        <v>0</v>
      </c>
      <c r="H101" s="121">
        <f>'3. Investeringen'!N53</f>
        <v>2013</v>
      </c>
      <c r="I101" s="26"/>
      <c r="J101" s="87">
        <f t="shared" si="0"/>
        <v>1</v>
      </c>
      <c r="K101" s="87">
        <f t="shared" si="1"/>
        <v>1</v>
      </c>
      <c r="L101" s="87">
        <f t="shared" si="2"/>
        <v>1</v>
      </c>
      <c r="M101" s="87">
        <f t="shared" si="3"/>
        <v>1</v>
      </c>
      <c r="N101" s="87">
        <f t="shared" si="4"/>
        <v>1</v>
      </c>
      <c r="O101" s="27"/>
      <c r="P101" s="87">
        <f t="shared" si="5"/>
        <v>1</v>
      </c>
    </row>
    <row r="102" spans="2:16" x14ac:dyDescent="0.2">
      <c r="B102" s="86">
        <f>'3. Investeringen'!B54</f>
        <v>40</v>
      </c>
      <c r="C102" s="86" t="str">
        <f>'3. Investeringen'!C54</f>
        <v>Nieuwe investeringen</v>
      </c>
      <c r="D102" s="86" t="str">
        <f>'3. Investeringen'!D54</f>
        <v>19 Onbekend</v>
      </c>
      <c r="E102" s="86">
        <f>'3. Investeringen'!E54</f>
        <v>0</v>
      </c>
      <c r="F102" s="86">
        <f>'3. Investeringen'!H54</f>
        <v>1</v>
      </c>
      <c r="G102" s="86">
        <f>'3. Investeringen'!I54</f>
        <v>0</v>
      </c>
      <c r="H102" s="121">
        <f>'3. Investeringen'!N54</f>
        <v>2013</v>
      </c>
      <c r="I102" s="26"/>
      <c r="J102" s="87">
        <f t="shared" si="0"/>
        <v>1</v>
      </c>
      <c r="K102" s="87">
        <f t="shared" si="1"/>
        <v>1</v>
      </c>
      <c r="L102" s="87">
        <f t="shared" si="2"/>
        <v>1</v>
      </c>
      <c r="M102" s="87">
        <f t="shared" si="3"/>
        <v>1</v>
      </c>
      <c r="N102" s="87">
        <f t="shared" si="4"/>
        <v>1</v>
      </c>
      <c r="O102" s="27"/>
      <c r="P102" s="87">
        <f t="shared" si="5"/>
        <v>1</v>
      </c>
    </row>
    <row r="103" spans="2:16" x14ac:dyDescent="0.2">
      <c r="B103" s="86">
        <f>'3. Investeringen'!B55</f>
        <v>41</v>
      </c>
      <c r="C103" s="86" t="str">
        <f>'3. Investeringen'!C55</f>
        <v>Nieuwe investeringen</v>
      </c>
      <c r="D103" s="86" t="str">
        <f>'3. Investeringen'!D55</f>
        <v>19 Onbekend</v>
      </c>
      <c r="E103" s="86">
        <f>'3. Investeringen'!E55</f>
        <v>0</v>
      </c>
      <c r="F103" s="86">
        <f>'3. Investeringen'!H55</f>
        <v>1</v>
      </c>
      <c r="G103" s="86">
        <f>'3. Investeringen'!I55</f>
        <v>0</v>
      </c>
      <c r="H103" s="121">
        <f>'3. Investeringen'!N55</f>
        <v>2013</v>
      </c>
      <c r="I103" s="26"/>
      <c r="J103" s="87">
        <f t="shared" si="0"/>
        <v>1</v>
      </c>
      <c r="K103" s="87">
        <f t="shared" si="1"/>
        <v>1</v>
      </c>
      <c r="L103" s="87">
        <f t="shared" si="2"/>
        <v>1</v>
      </c>
      <c r="M103" s="87">
        <f t="shared" si="3"/>
        <v>1</v>
      </c>
      <c r="N103" s="87">
        <f t="shared" si="4"/>
        <v>1</v>
      </c>
      <c r="O103" s="27"/>
      <c r="P103" s="87">
        <f t="shared" si="5"/>
        <v>1</v>
      </c>
    </row>
    <row r="104" spans="2:16" x14ac:dyDescent="0.2">
      <c r="B104" s="86">
        <f>'3. Investeringen'!B56</f>
        <v>42</v>
      </c>
      <c r="C104" s="86" t="str">
        <f>'3. Investeringen'!C56</f>
        <v>Nieuwe investeringen</v>
      </c>
      <c r="D104" s="86" t="str">
        <f>'3. Investeringen'!D56</f>
        <v>19 Onbekend</v>
      </c>
      <c r="E104" s="86">
        <f>'3. Investeringen'!E56</f>
        <v>0</v>
      </c>
      <c r="F104" s="86">
        <f>'3. Investeringen'!H56</f>
        <v>1</v>
      </c>
      <c r="G104" s="86">
        <f>'3. Investeringen'!I56</f>
        <v>0</v>
      </c>
      <c r="H104" s="121">
        <f>'3. Investeringen'!N56</f>
        <v>2013</v>
      </c>
      <c r="I104" s="26"/>
      <c r="J104" s="87">
        <f t="shared" si="0"/>
        <v>1</v>
      </c>
      <c r="K104" s="87">
        <f t="shared" si="1"/>
        <v>1</v>
      </c>
      <c r="L104" s="87">
        <f t="shared" si="2"/>
        <v>1</v>
      </c>
      <c r="M104" s="87">
        <f t="shared" si="3"/>
        <v>1</v>
      </c>
      <c r="N104" s="87">
        <f t="shared" si="4"/>
        <v>1</v>
      </c>
      <c r="O104" s="27"/>
      <c r="P104" s="87">
        <f t="shared" si="5"/>
        <v>1</v>
      </c>
    </row>
    <row r="105" spans="2:16" x14ac:dyDescent="0.2">
      <c r="B105" s="86">
        <f>'3. Investeringen'!B57</f>
        <v>43</v>
      </c>
      <c r="C105" s="86" t="str">
        <f>'3. Investeringen'!C57</f>
        <v>Nieuwe investeringen</v>
      </c>
      <c r="D105" s="86" t="str">
        <f>'3. Investeringen'!D57</f>
        <v>19 Onbekend</v>
      </c>
      <c r="E105" s="86">
        <f>'3. Investeringen'!E57</f>
        <v>0</v>
      </c>
      <c r="F105" s="86">
        <f>'3. Investeringen'!H57</f>
        <v>1</v>
      </c>
      <c r="G105" s="86">
        <f>'3. Investeringen'!I57</f>
        <v>0</v>
      </c>
      <c r="H105" s="121">
        <f>'3. Investeringen'!N57</f>
        <v>2014</v>
      </c>
      <c r="I105" s="26"/>
      <c r="J105" s="87">
        <f t="shared" si="0"/>
        <v>1</v>
      </c>
      <c r="K105" s="87">
        <f t="shared" si="1"/>
        <v>1</v>
      </c>
      <c r="L105" s="87">
        <f t="shared" si="2"/>
        <v>1</v>
      </c>
      <c r="M105" s="87">
        <f t="shared" si="3"/>
        <v>1</v>
      </c>
      <c r="N105" s="87">
        <f t="shared" si="4"/>
        <v>1</v>
      </c>
      <c r="O105" s="27"/>
      <c r="P105" s="87">
        <f t="shared" si="5"/>
        <v>1</v>
      </c>
    </row>
    <row r="106" spans="2:16" x14ac:dyDescent="0.2">
      <c r="B106" s="86">
        <f>'3. Investeringen'!B58</f>
        <v>44</v>
      </c>
      <c r="C106" s="86" t="str">
        <f>'3. Investeringen'!C58</f>
        <v>Nieuwe investeringen</v>
      </c>
      <c r="D106" s="86" t="str">
        <f>'3. Investeringen'!D58</f>
        <v>19 Onbekend</v>
      </c>
      <c r="E106" s="86">
        <f>'3. Investeringen'!E58</f>
        <v>0</v>
      </c>
      <c r="F106" s="86">
        <f>'3. Investeringen'!H58</f>
        <v>1</v>
      </c>
      <c r="G106" s="86">
        <f>'3. Investeringen'!I58</f>
        <v>0</v>
      </c>
      <c r="H106" s="121">
        <f>'3. Investeringen'!N58</f>
        <v>2014</v>
      </c>
      <c r="I106" s="26"/>
      <c r="J106" s="87">
        <f t="shared" si="0"/>
        <v>1</v>
      </c>
      <c r="K106" s="87">
        <f t="shared" si="1"/>
        <v>1</v>
      </c>
      <c r="L106" s="87">
        <f t="shared" si="2"/>
        <v>1</v>
      </c>
      <c r="M106" s="87">
        <f t="shared" si="3"/>
        <v>1</v>
      </c>
      <c r="N106" s="87">
        <f t="shared" si="4"/>
        <v>1</v>
      </c>
      <c r="O106" s="27"/>
      <c r="P106" s="87">
        <f t="shared" si="5"/>
        <v>1</v>
      </c>
    </row>
    <row r="107" spans="2:16" x14ac:dyDescent="0.2">
      <c r="B107" s="86">
        <f>'3. Investeringen'!B59</f>
        <v>45</v>
      </c>
      <c r="C107" s="86" t="str">
        <f>'3. Investeringen'!C59</f>
        <v>Nieuwe investeringen</v>
      </c>
      <c r="D107" s="86" t="str">
        <f>'3. Investeringen'!D59</f>
        <v>19 Onbekend</v>
      </c>
      <c r="E107" s="86">
        <f>'3. Investeringen'!E59</f>
        <v>0</v>
      </c>
      <c r="F107" s="86">
        <f>'3. Investeringen'!H59</f>
        <v>1</v>
      </c>
      <c r="G107" s="86">
        <f>'3. Investeringen'!I59</f>
        <v>0</v>
      </c>
      <c r="H107" s="121">
        <f>'3. Investeringen'!N59</f>
        <v>2014</v>
      </c>
      <c r="I107" s="26"/>
      <c r="J107" s="87">
        <f t="shared" si="0"/>
        <v>1</v>
      </c>
      <c r="K107" s="87">
        <f t="shared" si="1"/>
        <v>1</v>
      </c>
      <c r="L107" s="87">
        <f t="shared" si="2"/>
        <v>1</v>
      </c>
      <c r="M107" s="87">
        <f t="shared" si="3"/>
        <v>1</v>
      </c>
      <c r="N107" s="87">
        <f t="shared" si="4"/>
        <v>1</v>
      </c>
      <c r="O107" s="27"/>
      <c r="P107" s="87">
        <f t="shared" si="5"/>
        <v>1</v>
      </c>
    </row>
    <row r="108" spans="2:16" x14ac:dyDescent="0.2">
      <c r="B108" s="86">
        <f>'3. Investeringen'!B60</f>
        <v>46</v>
      </c>
      <c r="C108" s="86" t="str">
        <f>'3. Investeringen'!C60</f>
        <v>Nieuwe investeringen</v>
      </c>
      <c r="D108" s="86" t="str">
        <f>'3. Investeringen'!D60</f>
        <v>19 Onbekend</v>
      </c>
      <c r="E108" s="86">
        <f>'3. Investeringen'!E60</f>
        <v>0</v>
      </c>
      <c r="F108" s="86">
        <f>'3. Investeringen'!H60</f>
        <v>1</v>
      </c>
      <c r="G108" s="86">
        <f>'3. Investeringen'!I60</f>
        <v>0</v>
      </c>
      <c r="H108" s="121">
        <f>'3. Investeringen'!N60</f>
        <v>2014</v>
      </c>
      <c r="I108" s="26"/>
      <c r="J108" s="87">
        <f t="shared" si="0"/>
        <v>1</v>
      </c>
      <c r="K108" s="87">
        <f t="shared" si="1"/>
        <v>1</v>
      </c>
      <c r="L108" s="87">
        <f t="shared" si="2"/>
        <v>1</v>
      </c>
      <c r="M108" s="87">
        <f t="shared" si="3"/>
        <v>1</v>
      </c>
      <c r="N108" s="87">
        <f t="shared" si="4"/>
        <v>1</v>
      </c>
      <c r="O108" s="27"/>
      <c r="P108" s="87">
        <f t="shared" si="5"/>
        <v>1</v>
      </c>
    </row>
    <row r="109" spans="2:16" x14ac:dyDescent="0.2">
      <c r="B109" s="86">
        <f>'3. Investeringen'!B61</f>
        <v>47</v>
      </c>
      <c r="C109" s="86" t="str">
        <f>'3. Investeringen'!C61</f>
        <v>Nieuwe investeringen</v>
      </c>
      <c r="D109" s="86" t="str">
        <f>'3. Investeringen'!D61</f>
        <v>19 Onbekend</v>
      </c>
      <c r="E109" s="86">
        <f>'3. Investeringen'!E61</f>
        <v>0</v>
      </c>
      <c r="F109" s="86">
        <f>'3. Investeringen'!H61</f>
        <v>1</v>
      </c>
      <c r="G109" s="86">
        <f>'3. Investeringen'!I61</f>
        <v>0</v>
      </c>
      <c r="H109" s="121">
        <f>'3. Investeringen'!N61</f>
        <v>2014</v>
      </c>
      <c r="I109" s="26"/>
      <c r="J109" s="87">
        <f t="shared" si="0"/>
        <v>1</v>
      </c>
      <c r="K109" s="87">
        <f t="shared" si="1"/>
        <v>1</v>
      </c>
      <c r="L109" s="87">
        <f t="shared" si="2"/>
        <v>1</v>
      </c>
      <c r="M109" s="87">
        <f t="shared" si="3"/>
        <v>1</v>
      </c>
      <c r="N109" s="87">
        <f t="shared" si="4"/>
        <v>1</v>
      </c>
      <c r="O109" s="27"/>
      <c r="P109" s="87">
        <f t="shared" si="5"/>
        <v>1</v>
      </c>
    </row>
    <row r="110" spans="2:16" x14ac:dyDescent="0.2">
      <c r="B110" s="86">
        <f>'3. Investeringen'!B62</f>
        <v>48</v>
      </c>
      <c r="C110" s="86" t="str">
        <f>'3. Investeringen'!C62</f>
        <v>Nieuwe investeringen</v>
      </c>
      <c r="D110" s="86" t="str">
        <f>'3. Investeringen'!D62</f>
        <v>19 Onbekend</v>
      </c>
      <c r="E110" s="86">
        <f>'3. Investeringen'!E62</f>
        <v>0</v>
      </c>
      <c r="F110" s="86">
        <f>'3. Investeringen'!H62</f>
        <v>1</v>
      </c>
      <c r="G110" s="86">
        <f>'3. Investeringen'!I62</f>
        <v>0</v>
      </c>
      <c r="H110" s="121">
        <f>'3. Investeringen'!N62</f>
        <v>2014</v>
      </c>
      <c r="I110" s="26"/>
      <c r="J110" s="87">
        <f t="shared" si="0"/>
        <v>1</v>
      </c>
      <c r="K110" s="87">
        <f t="shared" si="1"/>
        <v>1</v>
      </c>
      <c r="L110" s="87">
        <f t="shared" si="2"/>
        <v>1</v>
      </c>
      <c r="M110" s="87">
        <f t="shared" si="3"/>
        <v>1</v>
      </c>
      <c r="N110" s="87">
        <f t="shared" si="4"/>
        <v>1</v>
      </c>
      <c r="O110" s="27"/>
      <c r="P110" s="87">
        <f t="shared" si="5"/>
        <v>1</v>
      </c>
    </row>
    <row r="111" spans="2:16" x14ac:dyDescent="0.2">
      <c r="B111" s="86">
        <f>'3. Investeringen'!B63</f>
        <v>49</v>
      </c>
      <c r="C111" s="86" t="str">
        <f>'3. Investeringen'!C63</f>
        <v>Nieuwe investeringen</v>
      </c>
      <c r="D111" s="86" t="str">
        <f>'3. Investeringen'!D63</f>
        <v>19 Onbekend</v>
      </c>
      <c r="E111" s="86">
        <f>'3. Investeringen'!E63</f>
        <v>0</v>
      </c>
      <c r="F111" s="86">
        <f>'3. Investeringen'!H63</f>
        <v>1</v>
      </c>
      <c r="G111" s="86">
        <f>'3. Investeringen'!I63</f>
        <v>0</v>
      </c>
      <c r="H111" s="121">
        <f>'3. Investeringen'!N63</f>
        <v>2015</v>
      </c>
      <c r="I111" s="26"/>
      <c r="J111" s="87">
        <f t="shared" si="0"/>
        <v>1</v>
      </c>
      <c r="K111" s="87">
        <f t="shared" si="1"/>
        <v>1</v>
      </c>
      <c r="L111" s="87">
        <f t="shared" si="2"/>
        <v>1</v>
      </c>
      <c r="M111" s="87">
        <f t="shared" si="3"/>
        <v>1</v>
      </c>
      <c r="N111" s="87">
        <f t="shared" si="4"/>
        <v>1</v>
      </c>
      <c r="O111" s="27"/>
      <c r="P111" s="87">
        <f t="shared" si="5"/>
        <v>1</v>
      </c>
    </row>
    <row r="112" spans="2:16" x14ac:dyDescent="0.2">
      <c r="B112" s="86">
        <f>'3. Investeringen'!B64</f>
        <v>50</v>
      </c>
      <c r="C112" s="86" t="str">
        <f>'3. Investeringen'!C64</f>
        <v>Nieuwe investeringen</v>
      </c>
      <c r="D112" s="86" t="str">
        <f>'3. Investeringen'!D64</f>
        <v>19 Onbekend</v>
      </c>
      <c r="E112" s="86">
        <f>'3. Investeringen'!E64</f>
        <v>0</v>
      </c>
      <c r="F112" s="86">
        <f>'3. Investeringen'!H64</f>
        <v>1</v>
      </c>
      <c r="G112" s="86">
        <f>'3. Investeringen'!I64</f>
        <v>0</v>
      </c>
      <c r="H112" s="121">
        <f>'3. Investeringen'!N64</f>
        <v>2015</v>
      </c>
      <c r="I112" s="26"/>
      <c r="J112" s="87">
        <f t="shared" si="0"/>
        <v>1</v>
      </c>
      <c r="K112" s="87">
        <f t="shared" si="1"/>
        <v>1</v>
      </c>
      <c r="L112" s="87">
        <f t="shared" si="2"/>
        <v>1</v>
      </c>
      <c r="M112" s="87">
        <f t="shared" si="3"/>
        <v>1</v>
      </c>
      <c r="N112" s="87">
        <f t="shared" si="4"/>
        <v>1</v>
      </c>
      <c r="O112" s="27"/>
      <c r="P112" s="87">
        <f t="shared" si="5"/>
        <v>1</v>
      </c>
    </row>
    <row r="113" spans="2:16" x14ac:dyDescent="0.2">
      <c r="B113" s="86">
        <f>'3. Investeringen'!B65</f>
        <v>51</v>
      </c>
      <c r="C113" s="86" t="str">
        <f>'3. Investeringen'!C65</f>
        <v>Nieuwe investeringen</v>
      </c>
      <c r="D113" s="86" t="str">
        <f>'3. Investeringen'!D65</f>
        <v>19 Onbekend</v>
      </c>
      <c r="E113" s="86">
        <f>'3. Investeringen'!E65</f>
        <v>0</v>
      </c>
      <c r="F113" s="86">
        <f>'3. Investeringen'!H65</f>
        <v>1</v>
      </c>
      <c r="G113" s="86">
        <f>'3. Investeringen'!I65</f>
        <v>0</v>
      </c>
      <c r="H113" s="121">
        <f>'3. Investeringen'!N65</f>
        <v>2015</v>
      </c>
      <c r="I113" s="26"/>
      <c r="J113" s="87">
        <f t="shared" si="0"/>
        <v>1</v>
      </c>
      <c r="K113" s="87">
        <f t="shared" si="1"/>
        <v>1</v>
      </c>
      <c r="L113" s="87">
        <f t="shared" si="2"/>
        <v>1</v>
      </c>
      <c r="M113" s="87">
        <f t="shared" si="3"/>
        <v>1</v>
      </c>
      <c r="N113" s="87">
        <f t="shared" si="4"/>
        <v>1</v>
      </c>
      <c r="O113" s="27"/>
      <c r="P113" s="87">
        <f t="shared" si="5"/>
        <v>1</v>
      </c>
    </row>
    <row r="114" spans="2:16" x14ac:dyDescent="0.2">
      <c r="B114" s="86">
        <f>'3. Investeringen'!B66</f>
        <v>52</v>
      </c>
      <c r="C114" s="86" t="str">
        <f>'3. Investeringen'!C66</f>
        <v>Nieuwe investeringen</v>
      </c>
      <c r="D114" s="86" t="str">
        <f>'3. Investeringen'!D66</f>
        <v>19 Onbekend</v>
      </c>
      <c r="E114" s="86">
        <f>'3. Investeringen'!E66</f>
        <v>0</v>
      </c>
      <c r="F114" s="86">
        <f>'3. Investeringen'!H66</f>
        <v>1</v>
      </c>
      <c r="G114" s="86">
        <f>'3. Investeringen'!I66</f>
        <v>0</v>
      </c>
      <c r="H114" s="121">
        <f>'3. Investeringen'!N66</f>
        <v>2015</v>
      </c>
      <c r="I114" s="26"/>
      <c r="J114" s="87">
        <f t="shared" si="0"/>
        <v>1</v>
      </c>
      <c r="K114" s="87">
        <f t="shared" si="1"/>
        <v>1</v>
      </c>
      <c r="L114" s="87">
        <f t="shared" si="2"/>
        <v>1</v>
      </c>
      <c r="M114" s="87">
        <f t="shared" si="3"/>
        <v>1</v>
      </c>
      <c r="N114" s="87">
        <f t="shared" si="4"/>
        <v>1</v>
      </c>
      <c r="O114" s="27"/>
      <c r="P114" s="87">
        <f t="shared" si="5"/>
        <v>1</v>
      </c>
    </row>
    <row r="115" spans="2:16" x14ac:dyDescent="0.2">
      <c r="B115" s="86">
        <f>'3. Investeringen'!B67</f>
        <v>53</v>
      </c>
      <c r="C115" s="86" t="str">
        <f>'3. Investeringen'!C67</f>
        <v>Nieuwe investeringen</v>
      </c>
      <c r="D115" s="86" t="str">
        <f>'3. Investeringen'!D67</f>
        <v>19 Onbekend</v>
      </c>
      <c r="E115" s="86">
        <f>'3. Investeringen'!E67</f>
        <v>0</v>
      </c>
      <c r="F115" s="86">
        <f>'3. Investeringen'!H67</f>
        <v>1</v>
      </c>
      <c r="G115" s="86">
        <f>'3. Investeringen'!I67</f>
        <v>0</v>
      </c>
      <c r="H115" s="121">
        <f>'3. Investeringen'!N67</f>
        <v>2015</v>
      </c>
      <c r="I115" s="26"/>
      <c r="J115" s="87">
        <f t="shared" si="0"/>
        <v>1</v>
      </c>
      <c r="K115" s="87">
        <f t="shared" si="1"/>
        <v>1</v>
      </c>
      <c r="L115" s="87">
        <f t="shared" si="2"/>
        <v>1</v>
      </c>
      <c r="M115" s="87">
        <f t="shared" si="3"/>
        <v>1</v>
      </c>
      <c r="N115" s="87">
        <f t="shared" si="4"/>
        <v>1</v>
      </c>
      <c r="O115" s="27"/>
      <c r="P115" s="87">
        <f t="shared" si="5"/>
        <v>1</v>
      </c>
    </row>
    <row r="116" spans="2:16" x14ac:dyDescent="0.2">
      <c r="B116" s="86">
        <f>'3. Investeringen'!B68</f>
        <v>54</v>
      </c>
      <c r="C116" s="86" t="str">
        <f>'3. Investeringen'!C68</f>
        <v>Nieuwe investeringen</v>
      </c>
      <c r="D116" s="86" t="str">
        <f>'3. Investeringen'!D68</f>
        <v>19 Onbekend</v>
      </c>
      <c r="E116" s="86">
        <f>'3. Investeringen'!E68</f>
        <v>0</v>
      </c>
      <c r="F116" s="86">
        <f>'3. Investeringen'!H68</f>
        <v>1</v>
      </c>
      <c r="G116" s="86">
        <f>'3. Investeringen'!I68</f>
        <v>0</v>
      </c>
      <c r="H116" s="121">
        <f>'3. Investeringen'!N68</f>
        <v>2016</v>
      </c>
      <c r="I116" s="26"/>
      <c r="J116" s="87">
        <f t="shared" si="0"/>
        <v>1</v>
      </c>
      <c r="K116" s="87">
        <f t="shared" si="1"/>
        <v>1</v>
      </c>
      <c r="L116" s="87">
        <f t="shared" si="2"/>
        <v>1</v>
      </c>
      <c r="M116" s="87">
        <f t="shared" si="3"/>
        <v>1</v>
      </c>
      <c r="N116" s="87">
        <f t="shared" si="4"/>
        <v>1</v>
      </c>
      <c r="O116" s="27"/>
      <c r="P116" s="87">
        <f t="shared" si="5"/>
        <v>1</v>
      </c>
    </row>
    <row r="117" spans="2:16" x14ac:dyDescent="0.2">
      <c r="B117" s="86">
        <f>'3. Investeringen'!B69</f>
        <v>55</v>
      </c>
      <c r="C117" s="86" t="str">
        <f>'3. Investeringen'!C69</f>
        <v>Nieuwe investeringen</v>
      </c>
      <c r="D117" s="86" t="str">
        <f>'3. Investeringen'!D69</f>
        <v>19 Onbekend</v>
      </c>
      <c r="E117" s="86">
        <f>'3. Investeringen'!E69</f>
        <v>0</v>
      </c>
      <c r="F117" s="86">
        <f>'3. Investeringen'!H69</f>
        <v>1</v>
      </c>
      <c r="G117" s="86">
        <f>'3. Investeringen'!I69</f>
        <v>0</v>
      </c>
      <c r="H117" s="121">
        <f>'3. Investeringen'!N69</f>
        <v>2016</v>
      </c>
      <c r="I117" s="26"/>
      <c r="J117" s="87">
        <f t="shared" si="0"/>
        <v>1</v>
      </c>
      <c r="K117" s="87">
        <f t="shared" si="1"/>
        <v>1</v>
      </c>
      <c r="L117" s="87">
        <f t="shared" si="2"/>
        <v>1</v>
      </c>
      <c r="M117" s="87">
        <f t="shared" si="3"/>
        <v>1</v>
      </c>
      <c r="N117" s="87">
        <f t="shared" si="4"/>
        <v>1</v>
      </c>
      <c r="O117" s="27"/>
      <c r="P117" s="87">
        <f t="shared" si="5"/>
        <v>1</v>
      </c>
    </row>
    <row r="118" spans="2:16" x14ac:dyDescent="0.2">
      <c r="B118" s="86">
        <f>'3. Investeringen'!B70</f>
        <v>56</v>
      </c>
      <c r="C118" s="86" t="str">
        <f>'3. Investeringen'!C70</f>
        <v>Nieuwe investeringen</v>
      </c>
      <c r="D118" s="86" t="str">
        <f>'3. Investeringen'!D70</f>
        <v>19 Onbekend</v>
      </c>
      <c r="E118" s="86">
        <f>'3. Investeringen'!E70</f>
        <v>0</v>
      </c>
      <c r="F118" s="86">
        <f>'3. Investeringen'!H70</f>
        <v>1</v>
      </c>
      <c r="G118" s="86">
        <f>'3. Investeringen'!I70</f>
        <v>0</v>
      </c>
      <c r="H118" s="121">
        <f>'3. Investeringen'!N70</f>
        <v>2016</v>
      </c>
      <c r="I118" s="26"/>
      <c r="J118" s="87">
        <f t="shared" si="0"/>
        <v>1</v>
      </c>
      <c r="K118" s="87">
        <f t="shared" si="1"/>
        <v>1</v>
      </c>
      <c r="L118" s="87">
        <f t="shared" si="2"/>
        <v>1</v>
      </c>
      <c r="M118" s="87">
        <f t="shared" si="3"/>
        <v>1</v>
      </c>
      <c r="N118" s="87">
        <f t="shared" si="4"/>
        <v>1</v>
      </c>
      <c r="O118" s="27"/>
      <c r="P118" s="87">
        <f t="shared" si="5"/>
        <v>1</v>
      </c>
    </row>
    <row r="119" spans="2:16" x14ac:dyDescent="0.2">
      <c r="B119" s="86">
        <f>'3. Investeringen'!B71</f>
        <v>57</v>
      </c>
      <c r="C119" s="86" t="str">
        <f>'3. Investeringen'!C71</f>
        <v>Nieuwe investeringen</v>
      </c>
      <c r="D119" s="86" t="str">
        <f>'3. Investeringen'!D71</f>
        <v>19 Onbekend</v>
      </c>
      <c r="E119" s="86">
        <f>'3. Investeringen'!E71</f>
        <v>0</v>
      </c>
      <c r="F119" s="86">
        <f>'3. Investeringen'!H71</f>
        <v>1</v>
      </c>
      <c r="G119" s="86">
        <f>'3. Investeringen'!I71</f>
        <v>0</v>
      </c>
      <c r="H119" s="121">
        <f>'3. Investeringen'!N71</f>
        <v>2016</v>
      </c>
      <c r="I119" s="26"/>
      <c r="J119" s="87">
        <f t="shared" si="0"/>
        <v>1</v>
      </c>
      <c r="K119" s="87">
        <f t="shared" si="1"/>
        <v>1</v>
      </c>
      <c r="L119" s="87">
        <f t="shared" si="2"/>
        <v>1</v>
      </c>
      <c r="M119" s="87">
        <f t="shared" si="3"/>
        <v>1</v>
      </c>
      <c r="N119" s="87">
        <f t="shared" si="4"/>
        <v>1</v>
      </c>
      <c r="O119" s="27"/>
      <c r="P119" s="87">
        <f t="shared" si="5"/>
        <v>1</v>
      </c>
    </row>
    <row r="120" spans="2:16" x14ac:dyDescent="0.2">
      <c r="B120" s="86">
        <f>'3. Investeringen'!B72</f>
        <v>58</v>
      </c>
      <c r="C120" s="86" t="str">
        <f>'3. Investeringen'!C72</f>
        <v>Nieuwe investeringen</v>
      </c>
      <c r="D120" s="86" t="str">
        <f>'3. Investeringen'!D72</f>
        <v>19 Onbekend</v>
      </c>
      <c r="E120" s="86">
        <f>'3. Investeringen'!E72</f>
        <v>0</v>
      </c>
      <c r="F120" s="86">
        <f>'3. Investeringen'!H72</f>
        <v>1</v>
      </c>
      <c r="G120" s="86">
        <f>'3. Investeringen'!I72</f>
        <v>0</v>
      </c>
      <c r="H120" s="121">
        <f>'3. Investeringen'!N72</f>
        <v>2016</v>
      </c>
      <c r="I120" s="26"/>
      <c r="J120" s="87">
        <f t="shared" si="0"/>
        <v>1</v>
      </c>
      <c r="K120" s="87">
        <f t="shared" si="1"/>
        <v>1</v>
      </c>
      <c r="L120" s="87">
        <f t="shared" si="2"/>
        <v>1</v>
      </c>
      <c r="M120" s="87">
        <f t="shared" si="3"/>
        <v>1</v>
      </c>
      <c r="N120" s="87">
        <f t="shared" si="4"/>
        <v>1</v>
      </c>
      <c r="O120" s="27"/>
      <c r="P120" s="87">
        <f t="shared" si="5"/>
        <v>1</v>
      </c>
    </row>
    <row r="121" spans="2:16" x14ac:dyDescent="0.2">
      <c r="B121" s="86">
        <f>'3. Investeringen'!B73</f>
        <v>59</v>
      </c>
      <c r="C121" s="86" t="str">
        <f>'3. Investeringen'!C73</f>
        <v>Nieuwe investeringen</v>
      </c>
      <c r="D121" s="86" t="str">
        <f>'3. Investeringen'!D73</f>
        <v>19 Onbekend</v>
      </c>
      <c r="E121" s="86">
        <f>'3. Investeringen'!E73</f>
        <v>0</v>
      </c>
      <c r="F121" s="86">
        <f>'3. Investeringen'!H73</f>
        <v>1</v>
      </c>
      <c r="G121" s="86">
        <f>'3. Investeringen'!I73</f>
        <v>0</v>
      </c>
      <c r="H121" s="121">
        <f>'3. Investeringen'!N73</f>
        <v>2017</v>
      </c>
      <c r="I121" s="26"/>
      <c r="J121" s="87">
        <f t="shared" si="0"/>
        <v>1</v>
      </c>
      <c r="K121" s="87">
        <f t="shared" si="1"/>
        <v>1</v>
      </c>
      <c r="L121" s="87">
        <f t="shared" si="2"/>
        <v>1</v>
      </c>
      <c r="M121" s="87">
        <f t="shared" si="3"/>
        <v>1</v>
      </c>
      <c r="N121" s="87">
        <f t="shared" si="4"/>
        <v>1</v>
      </c>
      <c r="O121" s="27"/>
      <c r="P121" s="87">
        <f>PRODUCT(J121:N121)</f>
        <v>1</v>
      </c>
    </row>
    <row r="122" spans="2:16" x14ac:dyDescent="0.2">
      <c r="B122" s="86">
        <f>'3. Investeringen'!B74</f>
        <v>60</v>
      </c>
      <c r="C122" s="86" t="str">
        <f>'3. Investeringen'!C74</f>
        <v>Nieuwe investeringen</v>
      </c>
      <c r="D122" s="86" t="str">
        <f>'3. Investeringen'!D74</f>
        <v>19 Onbekend</v>
      </c>
      <c r="E122" s="86">
        <f>'3. Investeringen'!E74</f>
        <v>0</v>
      </c>
      <c r="F122" s="86">
        <f>'3. Investeringen'!H74</f>
        <v>1</v>
      </c>
      <c r="G122" s="86">
        <f>'3. Investeringen'!I74</f>
        <v>0</v>
      </c>
      <c r="H122" s="121">
        <f>'3. Investeringen'!N74</f>
        <v>2017</v>
      </c>
      <c r="I122" s="26"/>
      <c r="J122" s="87">
        <f t="shared" si="0"/>
        <v>1</v>
      </c>
      <c r="K122" s="87">
        <f t="shared" si="1"/>
        <v>1</v>
      </c>
      <c r="L122" s="87">
        <f t="shared" si="2"/>
        <v>1</v>
      </c>
      <c r="M122" s="87">
        <f t="shared" si="3"/>
        <v>1</v>
      </c>
      <c r="N122" s="87">
        <f t="shared" si="4"/>
        <v>1</v>
      </c>
      <c r="O122" s="27"/>
      <c r="P122" s="87">
        <f t="shared" si="5"/>
        <v>1</v>
      </c>
    </row>
    <row r="123" spans="2:16" x14ac:dyDescent="0.2">
      <c r="B123" s="86">
        <f>'3. Investeringen'!B75</f>
        <v>61</v>
      </c>
      <c r="C123" s="86" t="str">
        <f>'3. Investeringen'!C75</f>
        <v>Nieuwe investeringen</v>
      </c>
      <c r="D123" s="86" t="str">
        <f>'3. Investeringen'!D75</f>
        <v>19 Onbekend</v>
      </c>
      <c r="E123" s="86">
        <f>'3. Investeringen'!E75</f>
        <v>0</v>
      </c>
      <c r="F123" s="86">
        <f>'3. Investeringen'!H75</f>
        <v>1</v>
      </c>
      <c r="G123" s="86">
        <f>'3. Investeringen'!I75</f>
        <v>0</v>
      </c>
      <c r="H123" s="121">
        <f>'3. Investeringen'!N75</f>
        <v>2017</v>
      </c>
      <c r="I123" s="26"/>
      <c r="J123" s="87">
        <f t="shared" si="0"/>
        <v>1</v>
      </c>
      <c r="K123" s="87">
        <f t="shared" si="1"/>
        <v>1</v>
      </c>
      <c r="L123" s="87">
        <f t="shared" si="2"/>
        <v>1</v>
      </c>
      <c r="M123" s="87">
        <f t="shared" si="3"/>
        <v>1</v>
      </c>
      <c r="N123" s="87">
        <f t="shared" si="4"/>
        <v>1</v>
      </c>
      <c r="O123" s="27"/>
      <c r="P123" s="87">
        <f t="shared" si="5"/>
        <v>1</v>
      </c>
    </row>
    <row r="124" spans="2:16" x14ac:dyDescent="0.2">
      <c r="B124" s="86">
        <f>'3. Investeringen'!B76</f>
        <v>62</v>
      </c>
      <c r="C124" s="86" t="str">
        <f>'3. Investeringen'!C76</f>
        <v>Nieuwe investeringen</v>
      </c>
      <c r="D124" s="86" t="str">
        <f>'3. Investeringen'!D76</f>
        <v>19 Onbekend</v>
      </c>
      <c r="E124" s="86">
        <f>'3. Investeringen'!E76</f>
        <v>0</v>
      </c>
      <c r="F124" s="86">
        <f>'3. Investeringen'!H76</f>
        <v>1</v>
      </c>
      <c r="G124" s="86">
        <f>'3. Investeringen'!I76</f>
        <v>0</v>
      </c>
      <c r="H124" s="121">
        <f>'3. Investeringen'!N76</f>
        <v>2018</v>
      </c>
      <c r="I124" s="26"/>
      <c r="J124" s="87">
        <f t="shared" si="0"/>
        <v>1</v>
      </c>
      <c r="K124" s="87">
        <f t="shared" si="1"/>
        <v>1</v>
      </c>
      <c r="L124" s="87">
        <f t="shared" si="2"/>
        <v>1</v>
      </c>
      <c r="M124" s="87">
        <f t="shared" si="3"/>
        <v>1</v>
      </c>
      <c r="N124" s="87">
        <f t="shared" si="4"/>
        <v>1</v>
      </c>
      <c r="O124" s="27"/>
      <c r="P124" s="87">
        <f t="shared" si="5"/>
        <v>1</v>
      </c>
    </row>
    <row r="125" spans="2:16" x14ac:dyDescent="0.2">
      <c r="B125" s="86">
        <f>'3. Investeringen'!B77</f>
        <v>63</v>
      </c>
      <c r="C125" s="86" t="str">
        <f>'3. Investeringen'!C77</f>
        <v>Nieuwe investeringen</v>
      </c>
      <c r="D125" s="86" t="str">
        <f>'3. Investeringen'!D77</f>
        <v>19 Onbekend</v>
      </c>
      <c r="E125" s="86">
        <f>'3. Investeringen'!E77</f>
        <v>0</v>
      </c>
      <c r="F125" s="86">
        <f>'3. Investeringen'!H77</f>
        <v>1</v>
      </c>
      <c r="G125" s="86">
        <f>'3. Investeringen'!I77</f>
        <v>0</v>
      </c>
      <c r="H125" s="121">
        <f>'3. Investeringen'!N77</f>
        <v>2018</v>
      </c>
      <c r="I125" s="26"/>
      <c r="J125" s="87">
        <f t="shared" si="0"/>
        <v>1</v>
      </c>
      <c r="K125" s="87">
        <f t="shared" si="1"/>
        <v>1</v>
      </c>
      <c r="L125" s="87">
        <f t="shared" si="2"/>
        <v>1</v>
      </c>
      <c r="M125" s="87">
        <f t="shared" si="3"/>
        <v>1</v>
      </c>
      <c r="N125" s="87">
        <f t="shared" si="4"/>
        <v>1</v>
      </c>
      <c r="O125" s="27"/>
      <c r="P125" s="87">
        <f t="shared" si="5"/>
        <v>1</v>
      </c>
    </row>
    <row r="126" spans="2:16" x14ac:dyDescent="0.2">
      <c r="B126" s="86">
        <f>'3. Investeringen'!B78</f>
        <v>64</v>
      </c>
      <c r="C126" s="86" t="str">
        <f>'3. Investeringen'!C78</f>
        <v>Nieuwe investeringen</v>
      </c>
      <c r="D126" s="86" t="str">
        <f>'3. Investeringen'!D78</f>
        <v>19 Onbekend</v>
      </c>
      <c r="E126" s="86">
        <f>'3. Investeringen'!E78</f>
        <v>0</v>
      </c>
      <c r="F126" s="86">
        <f>'3. Investeringen'!H78</f>
        <v>1</v>
      </c>
      <c r="G126" s="86">
        <f>'3. Investeringen'!I78</f>
        <v>0</v>
      </c>
      <c r="H126" s="121">
        <f>'3. Investeringen'!N78</f>
        <v>2018</v>
      </c>
      <c r="I126" s="26"/>
      <c r="J126" s="87">
        <f t="shared" si="0"/>
        <v>1</v>
      </c>
      <c r="K126" s="87">
        <f t="shared" si="1"/>
        <v>1</v>
      </c>
      <c r="L126" s="87">
        <f t="shared" si="2"/>
        <v>1</v>
      </c>
      <c r="M126" s="87">
        <f t="shared" si="3"/>
        <v>1</v>
      </c>
      <c r="N126" s="87">
        <f t="shared" si="4"/>
        <v>1</v>
      </c>
      <c r="O126" s="27"/>
      <c r="P126" s="87">
        <f t="shared" si="5"/>
        <v>1</v>
      </c>
    </row>
    <row r="127" spans="2:16" x14ac:dyDescent="0.2">
      <c r="B127" s="86">
        <f>'3. Investeringen'!B79</f>
        <v>65</v>
      </c>
      <c r="C127" s="86" t="str">
        <f>'3. Investeringen'!C79</f>
        <v>Nieuwe investeringen</v>
      </c>
      <c r="D127" s="86" t="str">
        <f>'3. Investeringen'!D79</f>
        <v>19 Onbekend</v>
      </c>
      <c r="E127" s="86">
        <f>'3. Investeringen'!E79</f>
        <v>0</v>
      </c>
      <c r="F127" s="86">
        <f>'3. Investeringen'!H79</f>
        <v>1</v>
      </c>
      <c r="G127" s="86">
        <f>'3. Investeringen'!I79</f>
        <v>0</v>
      </c>
      <c r="H127" s="121">
        <f>'3. Investeringen'!N79</f>
        <v>2019</v>
      </c>
      <c r="I127" s="26"/>
      <c r="J127" s="87">
        <f t="shared" si="0"/>
        <v>1</v>
      </c>
      <c r="K127" s="87">
        <f t="shared" si="1"/>
        <v>1</v>
      </c>
      <c r="L127" s="87">
        <f t="shared" si="2"/>
        <v>1</v>
      </c>
      <c r="M127" s="87">
        <f t="shared" si="3"/>
        <v>1</v>
      </c>
      <c r="N127" s="87">
        <f t="shared" si="4"/>
        <v>1</v>
      </c>
      <c r="O127" s="27"/>
      <c r="P127" s="87">
        <f t="shared" ref="P127:P154" si="6">PRODUCT(J127:N127)</f>
        <v>1</v>
      </c>
    </row>
    <row r="128" spans="2:16" x14ac:dyDescent="0.2">
      <c r="B128" s="86">
        <f>'3. Investeringen'!B80</f>
        <v>66</v>
      </c>
      <c r="C128" s="86" t="str">
        <f>'3. Investeringen'!C80</f>
        <v>Nieuwe investeringen</v>
      </c>
      <c r="D128" s="86" t="str">
        <f>'3. Investeringen'!D80</f>
        <v>19 Onbekend</v>
      </c>
      <c r="E128" s="86">
        <f>'3. Investeringen'!E80</f>
        <v>0</v>
      </c>
      <c r="F128" s="86">
        <f>'3. Investeringen'!H80</f>
        <v>1</v>
      </c>
      <c r="G128" s="86">
        <f>'3. Investeringen'!I80</f>
        <v>0</v>
      </c>
      <c r="H128" s="121">
        <f>'3. Investeringen'!N80</f>
        <v>2019</v>
      </c>
      <c r="I128" s="26"/>
      <c r="J128" s="87">
        <f t="shared" ref="J128:J154" si="7">INDEX($B$22:$C$26, MATCH(C128,$B$22:$B$26,0),2)</f>
        <v>1</v>
      </c>
      <c r="K128" s="87">
        <f t="shared" ref="K128:K154" si="8">IF(D128=0,1,INDEX($B$39:$C$57, MATCH(D128,$B$39:$B$57,0),2))</f>
        <v>1</v>
      </c>
      <c r="L128" s="87">
        <f t="shared" ref="L128:L154" si="9" xml:space="preserve"> F128 * $C$35 + G128 * $C$36</f>
        <v>1</v>
      </c>
      <c r="M128" s="87">
        <f t="shared" ref="M128:M154" si="10">IF(E128=0,1,INDEX($B$29:$C$32, MATCH(E128,$B$29:$B$32,0),2))</f>
        <v>1</v>
      </c>
      <c r="N128" s="87">
        <f t="shared" ref="N128:N154" si="11">(H128&gt;=$C$18)*(H128&lt;=$C$19)</f>
        <v>1</v>
      </c>
      <c r="O128" s="27"/>
      <c r="P128" s="87">
        <f t="shared" si="6"/>
        <v>1</v>
      </c>
    </row>
    <row r="129" spans="2:16" x14ac:dyDescent="0.2">
      <c r="B129" s="86">
        <f>'3. Investeringen'!B81</f>
        <v>67</v>
      </c>
      <c r="C129" s="86" t="str">
        <f>'3. Investeringen'!C81</f>
        <v>Nieuwe investeringen</v>
      </c>
      <c r="D129" s="86" t="str">
        <f>'3. Investeringen'!D81</f>
        <v>19 Onbekend</v>
      </c>
      <c r="E129" s="86">
        <f>'3. Investeringen'!E81</f>
        <v>0</v>
      </c>
      <c r="F129" s="86">
        <f>'3. Investeringen'!H81</f>
        <v>1</v>
      </c>
      <c r="G129" s="86">
        <f>'3. Investeringen'!I81</f>
        <v>0</v>
      </c>
      <c r="H129" s="121">
        <f>'3. Investeringen'!N81</f>
        <v>2019</v>
      </c>
      <c r="I129" s="26"/>
      <c r="J129" s="87">
        <f t="shared" si="7"/>
        <v>1</v>
      </c>
      <c r="K129" s="87">
        <f t="shared" si="8"/>
        <v>1</v>
      </c>
      <c r="L129" s="87">
        <f t="shared" si="9"/>
        <v>1</v>
      </c>
      <c r="M129" s="87">
        <f t="shared" si="10"/>
        <v>1</v>
      </c>
      <c r="N129" s="87">
        <f t="shared" si="11"/>
        <v>1</v>
      </c>
      <c r="O129" s="27"/>
      <c r="P129" s="87">
        <f t="shared" si="6"/>
        <v>1</v>
      </c>
    </row>
    <row r="130" spans="2:16" x14ac:dyDescent="0.2">
      <c r="B130" s="86">
        <f>'3. Investeringen'!B82</f>
        <v>68</v>
      </c>
      <c r="C130" s="86" t="str">
        <f>'3. Investeringen'!C82</f>
        <v>Nieuwe investeringen</v>
      </c>
      <c r="D130" s="86" t="str">
        <f>'3. Investeringen'!D82</f>
        <v>19 Onbekend</v>
      </c>
      <c r="E130" s="86">
        <f>'3. Investeringen'!E82</f>
        <v>0</v>
      </c>
      <c r="F130" s="86">
        <f>'3. Investeringen'!H82</f>
        <v>1</v>
      </c>
      <c r="G130" s="86">
        <f>'3. Investeringen'!I82</f>
        <v>0</v>
      </c>
      <c r="H130" s="121">
        <f>'3. Investeringen'!N82</f>
        <v>2019</v>
      </c>
      <c r="I130" s="26"/>
      <c r="J130" s="87">
        <f t="shared" si="7"/>
        <v>1</v>
      </c>
      <c r="K130" s="87">
        <f t="shared" si="8"/>
        <v>1</v>
      </c>
      <c r="L130" s="87">
        <f t="shared" si="9"/>
        <v>1</v>
      </c>
      <c r="M130" s="87">
        <f t="shared" si="10"/>
        <v>1</v>
      </c>
      <c r="N130" s="87">
        <f t="shared" si="11"/>
        <v>1</v>
      </c>
      <c r="O130" s="27"/>
      <c r="P130" s="87">
        <f t="shared" si="6"/>
        <v>1</v>
      </c>
    </row>
    <row r="131" spans="2:16" x14ac:dyDescent="0.2">
      <c r="B131" s="86">
        <f>'3. Investeringen'!B83</f>
        <v>69</v>
      </c>
      <c r="C131" s="86" t="str">
        <f>'3. Investeringen'!C83</f>
        <v>Nieuwe investeringen</v>
      </c>
      <c r="D131" s="86" t="str">
        <f>'3. Investeringen'!D83</f>
        <v>19 Onbekend</v>
      </c>
      <c r="E131" s="86">
        <f>'3. Investeringen'!E83</f>
        <v>0</v>
      </c>
      <c r="F131" s="86">
        <f>'3. Investeringen'!H83</f>
        <v>0</v>
      </c>
      <c r="G131" s="86">
        <f>'3. Investeringen'!I83</f>
        <v>1</v>
      </c>
      <c r="H131" s="121">
        <f>'3. Investeringen'!N83</f>
        <v>2011</v>
      </c>
      <c r="I131" s="26"/>
      <c r="J131" s="87">
        <f t="shared" si="7"/>
        <v>1</v>
      </c>
      <c r="K131" s="87">
        <f t="shared" si="8"/>
        <v>1</v>
      </c>
      <c r="L131" s="87">
        <f t="shared" si="9"/>
        <v>1</v>
      </c>
      <c r="M131" s="87">
        <f t="shared" si="10"/>
        <v>1</v>
      </c>
      <c r="N131" s="87">
        <f t="shared" si="11"/>
        <v>1</v>
      </c>
      <c r="O131" s="27"/>
      <c r="P131" s="87">
        <f t="shared" si="6"/>
        <v>1</v>
      </c>
    </row>
    <row r="132" spans="2:16" x14ac:dyDescent="0.2">
      <c r="B132" s="86">
        <f>'3. Investeringen'!B84</f>
        <v>70</v>
      </c>
      <c r="C132" s="86" t="str">
        <f>'3. Investeringen'!C84</f>
        <v>Nieuwe investeringen</v>
      </c>
      <c r="D132" s="86" t="str">
        <f>'3. Investeringen'!D84</f>
        <v>19 Onbekend</v>
      </c>
      <c r="E132" s="86">
        <f>'3. Investeringen'!E84</f>
        <v>0</v>
      </c>
      <c r="F132" s="86">
        <f>'3. Investeringen'!H84</f>
        <v>0</v>
      </c>
      <c r="G132" s="86">
        <f>'3. Investeringen'!I84</f>
        <v>1</v>
      </c>
      <c r="H132" s="121">
        <f>'3. Investeringen'!N84</f>
        <v>2011</v>
      </c>
      <c r="I132" s="26"/>
      <c r="J132" s="87">
        <f t="shared" si="7"/>
        <v>1</v>
      </c>
      <c r="K132" s="87">
        <f t="shared" si="8"/>
        <v>1</v>
      </c>
      <c r="L132" s="87">
        <f t="shared" si="9"/>
        <v>1</v>
      </c>
      <c r="M132" s="87">
        <f t="shared" si="10"/>
        <v>1</v>
      </c>
      <c r="N132" s="87">
        <f t="shared" si="11"/>
        <v>1</v>
      </c>
      <c r="O132" s="27"/>
      <c r="P132" s="87">
        <f t="shared" si="6"/>
        <v>1</v>
      </c>
    </row>
    <row r="133" spans="2:16" x14ac:dyDescent="0.2">
      <c r="B133" s="86">
        <f>'3. Investeringen'!B85</f>
        <v>71</v>
      </c>
      <c r="C133" s="86" t="str">
        <f>'3. Investeringen'!C85</f>
        <v>Nieuwe investeringen</v>
      </c>
      <c r="D133" s="86" t="str">
        <f>'3. Investeringen'!D85</f>
        <v>19 Onbekend</v>
      </c>
      <c r="E133" s="86">
        <f>'3. Investeringen'!E85</f>
        <v>0</v>
      </c>
      <c r="F133" s="86">
        <f>'3. Investeringen'!H85</f>
        <v>0</v>
      </c>
      <c r="G133" s="86">
        <f>'3. Investeringen'!I85</f>
        <v>1</v>
      </c>
      <c r="H133" s="121">
        <f>'3. Investeringen'!N85</f>
        <v>2011</v>
      </c>
      <c r="I133" s="26"/>
      <c r="J133" s="87">
        <f t="shared" si="7"/>
        <v>1</v>
      </c>
      <c r="K133" s="87">
        <f t="shared" si="8"/>
        <v>1</v>
      </c>
      <c r="L133" s="87">
        <f t="shared" si="9"/>
        <v>1</v>
      </c>
      <c r="M133" s="87">
        <f t="shared" si="10"/>
        <v>1</v>
      </c>
      <c r="N133" s="87">
        <f t="shared" si="11"/>
        <v>1</v>
      </c>
      <c r="O133" s="27"/>
      <c r="P133" s="87">
        <f t="shared" si="6"/>
        <v>1</v>
      </c>
    </row>
    <row r="134" spans="2:16" x14ac:dyDescent="0.2">
      <c r="B134" s="86">
        <f>'3. Investeringen'!B86</f>
        <v>72</v>
      </c>
      <c r="C134" s="86" t="str">
        <f>'3. Investeringen'!C86</f>
        <v>Nieuwe investeringen</v>
      </c>
      <c r="D134" s="86" t="str">
        <f>'3. Investeringen'!D86</f>
        <v>19 Onbekend</v>
      </c>
      <c r="E134" s="86">
        <f>'3. Investeringen'!E86</f>
        <v>0</v>
      </c>
      <c r="F134" s="86">
        <f>'3. Investeringen'!H86</f>
        <v>0</v>
      </c>
      <c r="G134" s="86">
        <f>'3. Investeringen'!I86</f>
        <v>1</v>
      </c>
      <c r="H134" s="121">
        <f>'3. Investeringen'!N86</f>
        <v>2011</v>
      </c>
      <c r="I134" s="26"/>
      <c r="J134" s="87">
        <f t="shared" si="7"/>
        <v>1</v>
      </c>
      <c r="K134" s="87">
        <f t="shared" si="8"/>
        <v>1</v>
      </c>
      <c r="L134" s="87">
        <f t="shared" si="9"/>
        <v>1</v>
      </c>
      <c r="M134" s="87">
        <f t="shared" si="10"/>
        <v>1</v>
      </c>
      <c r="N134" s="87">
        <f t="shared" si="11"/>
        <v>1</v>
      </c>
      <c r="O134" s="27"/>
      <c r="P134" s="87">
        <f t="shared" si="6"/>
        <v>1</v>
      </c>
    </row>
    <row r="135" spans="2:16" x14ac:dyDescent="0.2">
      <c r="B135" s="86">
        <f>'3. Investeringen'!B87</f>
        <v>73</v>
      </c>
      <c r="C135" s="86" t="str">
        <f>'3. Investeringen'!C87</f>
        <v>Nieuwe investeringen</v>
      </c>
      <c r="D135" s="86" t="str">
        <f>'3. Investeringen'!D87</f>
        <v>19 Onbekend</v>
      </c>
      <c r="E135" s="86">
        <f>'3. Investeringen'!E87</f>
        <v>0</v>
      </c>
      <c r="F135" s="86">
        <f>'3. Investeringen'!H87</f>
        <v>0</v>
      </c>
      <c r="G135" s="86">
        <f>'3. Investeringen'!I87</f>
        <v>1</v>
      </c>
      <c r="H135" s="121">
        <f>'3. Investeringen'!N87</f>
        <v>2011</v>
      </c>
      <c r="I135" s="26"/>
      <c r="J135" s="87">
        <f t="shared" si="7"/>
        <v>1</v>
      </c>
      <c r="K135" s="87">
        <f t="shared" si="8"/>
        <v>1</v>
      </c>
      <c r="L135" s="87">
        <f t="shared" si="9"/>
        <v>1</v>
      </c>
      <c r="M135" s="87">
        <f t="shared" si="10"/>
        <v>1</v>
      </c>
      <c r="N135" s="87">
        <f t="shared" si="11"/>
        <v>1</v>
      </c>
      <c r="O135" s="27"/>
      <c r="P135" s="87">
        <f t="shared" si="6"/>
        <v>1</v>
      </c>
    </row>
    <row r="136" spans="2:16" x14ac:dyDescent="0.2">
      <c r="B136" s="86">
        <f>'3. Investeringen'!B88</f>
        <v>74</v>
      </c>
      <c r="C136" s="86" t="str">
        <f>'3. Investeringen'!C88</f>
        <v>Nieuwe investeringen</v>
      </c>
      <c r="D136" s="86" t="str">
        <f>'3. Investeringen'!D88</f>
        <v>19 Onbekend</v>
      </c>
      <c r="E136" s="86">
        <f>'3. Investeringen'!E88</f>
        <v>0</v>
      </c>
      <c r="F136" s="86">
        <f>'3. Investeringen'!H88</f>
        <v>0</v>
      </c>
      <c r="G136" s="86">
        <f>'3. Investeringen'!I88</f>
        <v>1</v>
      </c>
      <c r="H136" s="121">
        <f>'3. Investeringen'!N88</f>
        <v>2011</v>
      </c>
      <c r="I136" s="26"/>
      <c r="J136" s="87">
        <f t="shared" si="7"/>
        <v>1</v>
      </c>
      <c r="K136" s="87">
        <f t="shared" si="8"/>
        <v>1</v>
      </c>
      <c r="L136" s="87">
        <f t="shared" si="9"/>
        <v>1</v>
      </c>
      <c r="M136" s="87">
        <f t="shared" si="10"/>
        <v>1</v>
      </c>
      <c r="N136" s="87">
        <f t="shared" si="11"/>
        <v>1</v>
      </c>
      <c r="O136" s="27"/>
      <c r="P136" s="87">
        <f t="shared" si="6"/>
        <v>1</v>
      </c>
    </row>
    <row r="137" spans="2:16" x14ac:dyDescent="0.2">
      <c r="B137" s="86">
        <f>'3. Investeringen'!B89</f>
        <v>75</v>
      </c>
      <c r="C137" s="86" t="str">
        <f>'3. Investeringen'!C89</f>
        <v>Nieuwe investeringen</v>
      </c>
      <c r="D137" s="86" t="str">
        <f>'3. Investeringen'!D89</f>
        <v>19 Onbekend</v>
      </c>
      <c r="E137" s="86">
        <f>'3. Investeringen'!E89</f>
        <v>0</v>
      </c>
      <c r="F137" s="86">
        <f>'3. Investeringen'!H89</f>
        <v>0</v>
      </c>
      <c r="G137" s="86">
        <f>'3. Investeringen'!I89</f>
        <v>1</v>
      </c>
      <c r="H137" s="121">
        <f>'3. Investeringen'!N89</f>
        <v>2012</v>
      </c>
      <c r="I137" s="26"/>
      <c r="J137" s="87">
        <f t="shared" si="7"/>
        <v>1</v>
      </c>
      <c r="K137" s="87">
        <f t="shared" si="8"/>
        <v>1</v>
      </c>
      <c r="L137" s="87">
        <f t="shared" si="9"/>
        <v>1</v>
      </c>
      <c r="M137" s="87">
        <f t="shared" si="10"/>
        <v>1</v>
      </c>
      <c r="N137" s="87">
        <f t="shared" si="11"/>
        <v>1</v>
      </c>
      <c r="O137" s="27"/>
      <c r="P137" s="87">
        <f t="shared" si="6"/>
        <v>1</v>
      </c>
    </row>
    <row r="138" spans="2:16" x14ac:dyDescent="0.2">
      <c r="B138" s="86">
        <f>'3. Investeringen'!B90</f>
        <v>76</v>
      </c>
      <c r="C138" s="86" t="str">
        <f>'3. Investeringen'!C90</f>
        <v>Nieuwe investeringen</v>
      </c>
      <c r="D138" s="86" t="str">
        <f>'3. Investeringen'!D90</f>
        <v>19 Onbekend</v>
      </c>
      <c r="E138" s="86">
        <f>'3. Investeringen'!E90</f>
        <v>0</v>
      </c>
      <c r="F138" s="86">
        <f>'3. Investeringen'!H90</f>
        <v>0</v>
      </c>
      <c r="G138" s="86">
        <f>'3. Investeringen'!I90</f>
        <v>1</v>
      </c>
      <c r="H138" s="121">
        <f>'3. Investeringen'!N90</f>
        <v>2012</v>
      </c>
      <c r="I138" s="26"/>
      <c r="J138" s="87">
        <f t="shared" si="7"/>
        <v>1</v>
      </c>
      <c r="K138" s="87">
        <f t="shared" si="8"/>
        <v>1</v>
      </c>
      <c r="L138" s="87">
        <f t="shared" si="9"/>
        <v>1</v>
      </c>
      <c r="M138" s="87">
        <f t="shared" si="10"/>
        <v>1</v>
      </c>
      <c r="N138" s="87">
        <f t="shared" si="11"/>
        <v>1</v>
      </c>
      <c r="O138" s="27"/>
      <c r="P138" s="87">
        <f t="shared" si="6"/>
        <v>1</v>
      </c>
    </row>
    <row r="139" spans="2:16" x14ac:dyDescent="0.2">
      <c r="B139" s="86">
        <f>'3. Investeringen'!B91</f>
        <v>77</v>
      </c>
      <c r="C139" s="86" t="str">
        <f>'3. Investeringen'!C91</f>
        <v>Nieuwe investeringen</v>
      </c>
      <c r="D139" s="86" t="str">
        <f>'3. Investeringen'!D91</f>
        <v>19 Onbekend</v>
      </c>
      <c r="E139" s="86">
        <f>'3. Investeringen'!E91</f>
        <v>0</v>
      </c>
      <c r="F139" s="86">
        <f>'3. Investeringen'!H91</f>
        <v>0</v>
      </c>
      <c r="G139" s="86">
        <f>'3. Investeringen'!I91</f>
        <v>1</v>
      </c>
      <c r="H139" s="121">
        <f>'3. Investeringen'!N91</f>
        <v>2013</v>
      </c>
      <c r="I139" s="26"/>
      <c r="J139" s="87">
        <f t="shared" si="7"/>
        <v>1</v>
      </c>
      <c r="K139" s="87">
        <f t="shared" si="8"/>
        <v>1</v>
      </c>
      <c r="L139" s="87">
        <f t="shared" si="9"/>
        <v>1</v>
      </c>
      <c r="M139" s="87">
        <f t="shared" si="10"/>
        <v>1</v>
      </c>
      <c r="N139" s="87">
        <f t="shared" si="11"/>
        <v>1</v>
      </c>
      <c r="O139" s="27"/>
      <c r="P139" s="87">
        <f t="shared" si="6"/>
        <v>1</v>
      </c>
    </row>
    <row r="140" spans="2:16" x14ac:dyDescent="0.2">
      <c r="B140" s="86">
        <f>'3. Investeringen'!B92</f>
        <v>78</v>
      </c>
      <c r="C140" s="86" t="str">
        <f>'3. Investeringen'!C92</f>
        <v>Nieuwe investeringen</v>
      </c>
      <c r="D140" s="86" t="str">
        <f>'3. Investeringen'!D92</f>
        <v>19 Onbekend</v>
      </c>
      <c r="E140" s="86">
        <f>'3. Investeringen'!E92</f>
        <v>0</v>
      </c>
      <c r="F140" s="86">
        <f>'3. Investeringen'!H92</f>
        <v>0</v>
      </c>
      <c r="G140" s="86">
        <f>'3. Investeringen'!I92</f>
        <v>1</v>
      </c>
      <c r="H140" s="121">
        <f>'3. Investeringen'!N92</f>
        <v>2013</v>
      </c>
      <c r="I140" s="26"/>
      <c r="J140" s="87">
        <f t="shared" si="7"/>
        <v>1</v>
      </c>
      <c r="K140" s="87">
        <f t="shared" si="8"/>
        <v>1</v>
      </c>
      <c r="L140" s="87">
        <f t="shared" si="9"/>
        <v>1</v>
      </c>
      <c r="M140" s="87">
        <f t="shared" si="10"/>
        <v>1</v>
      </c>
      <c r="N140" s="87">
        <f t="shared" si="11"/>
        <v>1</v>
      </c>
      <c r="O140" s="27"/>
      <c r="P140" s="87">
        <f t="shared" si="6"/>
        <v>1</v>
      </c>
    </row>
    <row r="141" spans="2:16" x14ac:dyDescent="0.2">
      <c r="B141" s="86">
        <f>'3. Investeringen'!B93</f>
        <v>79</v>
      </c>
      <c r="C141" s="86" t="str">
        <f>'3. Investeringen'!C93</f>
        <v>Nieuwe investeringen</v>
      </c>
      <c r="D141" s="86" t="str">
        <f>'3. Investeringen'!D93</f>
        <v>19 Onbekend</v>
      </c>
      <c r="E141" s="86">
        <f>'3. Investeringen'!E93</f>
        <v>0</v>
      </c>
      <c r="F141" s="86">
        <f>'3. Investeringen'!H93</f>
        <v>0</v>
      </c>
      <c r="G141" s="86">
        <f>'3. Investeringen'!I93</f>
        <v>1</v>
      </c>
      <c r="H141" s="121">
        <f>'3. Investeringen'!N93</f>
        <v>2014</v>
      </c>
      <c r="I141" s="26"/>
      <c r="J141" s="87">
        <f t="shared" si="7"/>
        <v>1</v>
      </c>
      <c r="K141" s="87">
        <f t="shared" si="8"/>
        <v>1</v>
      </c>
      <c r="L141" s="87">
        <f t="shared" si="9"/>
        <v>1</v>
      </c>
      <c r="M141" s="87">
        <f t="shared" si="10"/>
        <v>1</v>
      </c>
      <c r="N141" s="87">
        <f t="shared" si="11"/>
        <v>1</v>
      </c>
      <c r="O141" s="27"/>
      <c r="P141" s="87">
        <f t="shared" si="6"/>
        <v>1</v>
      </c>
    </row>
    <row r="142" spans="2:16" x14ac:dyDescent="0.2">
      <c r="B142" s="86">
        <f>'3. Investeringen'!B94</f>
        <v>80</v>
      </c>
      <c r="C142" s="86" t="str">
        <f>'3. Investeringen'!C94</f>
        <v>Nieuwe investeringen</v>
      </c>
      <c r="D142" s="86" t="str">
        <f>'3. Investeringen'!D94</f>
        <v>19 Onbekend</v>
      </c>
      <c r="E142" s="86">
        <f>'3. Investeringen'!E94</f>
        <v>0</v>
      </c>
      <c r="F142" s="86">
        <f>'3. Investeringen'!H94</f>
        <v>0</v>
      </c>
      <c r="G142" s="86">
        <f>'3. Investeringen'!I94</f>
        <v>1</v>
      </c>
      <c r="H142" s="121">
        <f>'3. Investeringen'!N94</f>
        <v>2014</v>
      </c>
      <c r="I142" s="26"/>
      <c r="J142" s="87">
        <f t="shared" si="7"/>
        <v>1</v>
      </c>
      <c r="K142" s="87">
        <f t="shared" si="8"/>
        <v>1</v>
      </c>
      <c r="L142" s="87">
        <f t="shared" si="9"/>
        <v>1</v>
      </c>
      <c r="M142" s="87">
        <f t="shared" si="10"/>
        <v>1</v>
      </c>
      <c r="N142" s="87">
        <f t="shared" si="11"/>
        <v>1</v>
      </c>
      <c r="O142" s="27"/>
      <c r="P142" s="87">
        <f t="shared" si="6"/>
        <v>1</v>
      </c>
    </row>
    <row r="143" spans="2:16" x14ac:dyDescent="0.2">
      <c r="B143" s="86">
        <f>'3. Investeringen'!B95</f>
        <v>81</v>
      </c>
      <c r="C143" s="86" t="str">
        <f>'3. Investeringen'!C95</f>
        <v>Nieuwe investeringen</v>
      </c>
      <c r="D143" s="86" t="str">
        <f>'3. Investeringen'!D95</f>
        <v>19 Onbekend</v>
      </c>
      <c r="E143" s="86">
        <f>'3. Investeringen'!E95</f>
        <v>0</v>
      </c>
      <c r="F143" s="86">
        <f>'3. Investeringen'!H95</f>
        <v>0</v>
      </c>
      <c r="G143" s="86">
        <f>'3. Investeringen'!I95</f>
        <v>1</v>
      </c>
      <c r="H143" s="121">
        <f>'3. Investeringen'!N95</f>
        <v>2015</v>
      </c>
      <c r="I143" s="26"/>
      <c r="J143" s="87">
        <f t="shared" si="7"/>
        <v>1</v>
      </c>
      <c r="K143" s="87">
        <f t="shared" si="8"/>
        <v>1</v>
      </c>
      <c r="L143" s="87">
        <f t="shared" si="9"/>
        <v>1</v>
      </c>
      <c r="M143" s="87">
        <f t="shared" si="10"/>
        <v>1</v>
      </c>
      <c r="N143" s="87">
        <f t="shared" si="11"/>
        <v>1</v>
      </c>
      <c r="O143" s="27"/>
      <c r="P143" s="87">
        <f t="shared" si="6"/>
        <v>1</v>
      </c>
    </row>
    <row r="144" spans="2:16" x14ac:dyDescent="0.2">
      <c r="B144" s="86">
        <f>'3. Investeringen'!B96</f>
        <v>82</v>
      </c>
      <c r="C144" s="86" t="str">
        <f>'3. Investeringen'!C96</f>
        <v>Nieuwe investeringen</v>
      </c>
      <c r="D144" s="86" t="str">
        <f>'3. Investeringen'!D96</f>
        <v>19 Onbekend</v>
      </c>
      <c r="E144" s="86">
        <f>'3. Investeringen'!E96</f>
        <v>0</v>
      </c>
      <c r="F144" s="86">
        <f>'3. Investeringen'!H96</f>
        <v>0</v>
      </c>
      <c r="G144" s="86">
        <f>'3. Investeringen'!I96</f>
        <v>1</v>
      </c>
      <c r="H144" s="121">
        <f>'3. Investeringen'!N96</f>
        <v>2015</v>
      </c>
      <c r="I144" s="26"/>
      <c r="J144" s="87">
        <f t="shared" si="7"/>
        <v>1</v>
      </c>
      <c r="K144" s="87">
        <f t="shared" si="8"/>
        <v>1</v>
      </c>
      <c r="L144" s="87">
        <f t="shared" si="9"/>
        <v>1</v>
      </c>
      <c r="M144" s="87">
        <f t="shared" si="10"/>
        <v>1</v>
      </c>
      <c r="N144" s="87">
        <f t="shared" si="11"/>
        <v>1</v>
      </c>
      <c r="O144" s="27"/>
      <c r="P144" s="87">
        <f t="shared" si="6"/>
        <v>1</v>
      </c>
    </row>
    <row r="145" spans="2:16" x14ac:dyDescent="0.2">
      <c r="B145" s="86">
        <f>'3. Investeringen'!B97</f>
        <v>83</v>
      </c>
      <c r="C145" s="86" t="str">
        <f>'3. Investeringen'!C97</f>
        <v>Nieuwe investeringen</v>
      </c>
      <c r="D145" s="86" t="str">
        <f>'3. Investeringen'!D97</f>
        <v>19 Onbekend</v>
      </c>
      <c r="E145" s="86">
        <f>'3. Investeringen'!E97</f>
        <v>0</v>
      </c>
      <c r="F145" s="86">
        <f>'3. Investeringen'!H97</f>
        <v>0</v>
      </c>
      <c r="G145" s="86">
        <f>'3. Investeringen'!I97</f>
        <v>1</v>
      </c>
      <c r="H145" s="121">
        <f>'3. Investeringen'!N97</f>
        <v>2016</v>
      </c>
      <c r="I145" s="26"/>
      <c r="J145" s="87">
        <f t="shared" si="7"/>
        <v>1</v>
      </c>
      <c r="K145" s="87">
        <f t="shared" si="8"/>
        <v>1</v>
      </c>
      <c r="L145" s="87">
        <f t="shared" si="9"/>
        <v>1</v>
      </c>
      <c r="M145" s="87">
        <f t="shared" si="10"/>
        <v>1</v>
      </c>
      <c r="N145" s="87">
        <f t="shared" si="11"/>
        <v>1</v>
      </c>
      <c r="O145" s="27"/>
      <c r="P145" s="87">
        <f t="shared" si="6"/>
        <v>1</v>
      </c>
    </row>
    <row r="146" spans="2:16" x14ac:dyDescent="0.2">
      <c r="B146" s="86">
        <f>'3. Investeringen'!B98</f>
        <v>84</v>
      </c>
      <c r="C146" s="86" t="str">
        <f>'3. Investeringen'!C98</f>
        <v>Nieuwe investeringen</v>
      </c>
      <c r="D146" s="86" t="str">
        <f>'3. Investeringen'!D98</f>
        <v>19 Onbekend</v>
      </c>
      <c r="E146" s="86">
        <f>'3. Investeringen'!E98</f>
        <v>0</v>
      </c>
      <c r="F146" s="86">
        <f>'3. Investeringen'!H98</f>
        <v>0</v>
      </c>
      <c r="G146" s="86">
        <f>'3. Investeringen'!I98</f>
        <v>1</v>
      </c>
      <c r="H146" s="121">
        <f>'3. Investeringen'!N98</f>
        <v>2016</v>
      </c>
      <c r="I146" s="26"/>
      <c r="J146" s="87">
        <f t="shared" si="7"/>
        <v>1</v>
      </c>
      <c r="K146" s="87">
        <f t="shared" si="8"/>
        <v>1</v>
      </c>
      <c r="L146" s="87">
        <f t="shared" si="9"/>
        <v>1</v>
      </c>
      <c r="M146" s="87">
        <f t="shared" si="10"/>
        <v>1</v>
      </c>
      <c r="N146" s="87">
        <f t="shared" si="11"/>
        <v>1</v>
      </c>
      <c r="O146" s="27"/>
      <c r="P146" s="87">
        <f t="shared" si="6"/>
        <v>1</v>
      </c>
    </row>
    <row r="147" spans="2:16" x14ac:dyDescent="0.2">
      <c r="B147" s="86">
        <f>'3. Investeringen'!B99</f>
        <v>85</v>
      </c>
      <c r="C147" s="86" t="str">
        <f>'3. Investeringen'!C99</f>
        <v>Nieuwe investeringen</v>
      </c>
      <c r="D147" s="86" t="str">
        <f>'3. Investeringen'!D99</f>
        <v>19 Onbekend</v>
      </c>
      <c r="E147" s="86">
        <f>'3. Investeringen'!E99</f>
        <v>0</v>
      </c>
      <c r="F147" s="86">
        <f>'3. Investeringen'!H99</f>
        <v>0</v>
      </c>
      <c r="G147" s="86">
        <f>'3. Investeringen'!I99</f>
        <v>1</v>
      </c>
      <c r="H147" s="121">
        <f>'3. Investeringen'!N99</f>
        <v>2017</v>
      </c>
      <c r="I147" s="26"/>
      <c r="J147" s="87">
        <f t="shared" si="7"/>
        <v>1</v>
      </c>
      <c r="K147" s="87">
        <f t="shared" si="8"/>
        <v>1</v>
      </c>
      <c r="L147" s="87">
        <f t="shared" si="9"/>
        <v>1</v>
      </c>
      <c r="M147" s="87">
        <f t="shared" si="10"/>
        <v>1</v>
      </c>
      <c r="N147" s="87">
        <f t="shared" si="11"/>
        <v>1</v>
      </c>
      <c r="O147" s="27"/>
      <c r="P147" s="87">
        <f t="shared" si="6"/>
        <v>1</v>
      </c>
    </row>
    <row r="148" spans="2:16" x14ac:dyDescent="0.2">
      <c r="B148" s="86">
        <f>'3. Investeringen'!B100</f>
        <v>86</v>
      </c>
      <c r="C148" s="86" t="str">
        <f>'3. Investeringen'!C100</f>
        <v>Nieuwe investeringen</v>
      </c>
      <c r="D148" s="86" t="str">
        <f>'3. Investeringen'!D100</f>
        <v>19 Onbekend</v>
      </c>
      <c r="E148" s="86">
        <f>'3. Investeringen'!E100</f>
        <v>0</v>
      </c>
      <c r="F148" s="86">
        <f>'3. Investeringen'!H100</f>
        <v>0</v>
      </c>
      <c r="G148" s="86">
        <f>'3. Investeringen'!I100</f>
        <v>1</v>
      </c>
      <c r="H148" s="121">
        <f>'3. Investeringen'!N100</f>
        <v>2017</v>
      </c>
      <c r="I148" s="26"/>
      <c r="J148" s="87">
        <f t="shared" si="7"/>
        <v>1</v>
      </c>
      <c r="K148" s="87">
        <f t="shared" si="8"/>
        <v>1</v>
      </c>
      <c r="L148" s="87">
        <f t="shared" si="9"/>
        <v>1</v>
      </c>
      <c r="M148" s="87">
        <f t="shared" si="10"/>
        <v>1</v>
      </c>
      <c r="N148" s="87">
        <f t="shared" si="11"/>
        <v>1</v>
      </c>
      <c r="O148" s="27"/>
      <c r="P148" s="87">
        <f t="shared" si="6"/>
        <v>1</v>
      </c>
    </row>
    <row r="149" spans="2:16" x14ac:dyDescent="0.2">
      <c r="B149" s="86">
        <f>'3. Investeringen'!B101</f>
        <v>87</v>
      </c>
      <c r="C149" s="86" t="str">
        <f>'3. Investeringen'!C101</f>
        <v>Nieuwe investeringen</v>
      </c>
      <c r="D149" s="86" t="str">
        <f>'3. Investeringen'!D101</f>
        <v>19 Onbekend</v>
      </c>
      <c r="E149" s="86">
        <f>'3. Investeringen'!E101</f>
        <v>0</v>
      </c>
      <c r="F149" s="86">
        <f>'3. Investeringen'!H101</f>
        <v>0</v>
      </c>
      <c r="G149" s="86">
        <f>'3. Investeringen'!I101</f>
        <v>1</v>
      </c>
      <c r="H149" s="121">
        <f>'3. Investeringen'!N101</f>
        <v>2018</v>
      </c>
      <c r="I149" s="26"/>
      <c r="J149" s="87">
        <f t="shared" si="7"/>
        <v>1</v>
      </c>
      <c r="K149" s="87">
        <f t="shared" si="8"/>
        <v>1</v>
      </c>
      <c r="L149" s="87">
        <f t="shared" si="9"/>
        <v>1</v>
      </c>
      <c r="M149" s="87">
        <f t="shared" si="10"/>
        <v>1</v>
      </c>
      <c r="N149" s="87">
        <f t="shared" si="11"/>
        <v>1</v>
      </c>
      <c r="O149" s="27"/>
      <c r="P149" s="87">
        <f t="shared" si="6"/>
        <v>1</v>
      </c>
    </row>
    <row r="150" spans="2:16" x14ac:dyDescent="0.2">
      <c r="B150" s="86">
        <f>'3. Investeringen'!B102</f>
        <v>88</v>
      </c>
      <c r="C150" s="86" t="str">
        <f>'3. Investeringen'!C102</f>
        <v>Nieuwe investeringen</v>
      </c>
      <c r="D150" s="86" t="str">
        <f>'3. Investeringen'!D102</f>
        <v>19 Onbekend</v>
      </c>
      <c r="E150" s="86">
        <f>'3. Investeringen'!E102</f>
        <v>0</v>
      </c>
      <c r="F150" s="86">
        <f>'3. Investeringen'!H102</f>
        <v>0</v>
      </c>
      <c r="G150" s="86">
        <f>'3. Investeringen'!I102</f>
        <v>1</v>
      </c>
      <c r="H150" s="121">
        <f>'3. Investeringen'!N102</f>
        <v>2018</v>
      </c>
      <c r="I150" s="26"/>
      <c r="J150" s="87">
        <f t="shared" si="7"/>
        <v>1</v>
      </c>
      <c r="K150" s="87">
        <f t="shared" si="8"/>
        <v>1</v>
      </c>
      <c r="L150" s="87">
        <f t="shared" si="9"/>
        <v>1</v>
      </c>
      <c r="M150" s="87">
        <f t="shared" si="10"/>
        <v>1</v>
      </c>
      <c r="N150" s="87">
        <f t="shared" si="11"/>
        <v>1</v>
      </c>
      <c r="O150" s="27"/>
      <c r="P150" s="87">
        <f t="shared" si="6"/>
        <v>1</v>
      </c>
    </row>
    <row r="151" spans="2:16" x14ac:dyDescent="0.2">
      <c r="B151" s="86">
        <f>'3. Investeringen'!B103</f>
        <v>89</v>
      </c>
      <c r="C151" s="86" t="str">
        <f>'3. Investeringen'!C103</f>
        <v>Nieuwe investeringen</v>
      </c>
      <c r="D151" s="86" t="str">
        <f>'3. Investeringen'!D103</f>
        <v>19 Onbekend</v>
      </c>
      <c r="E151" s="86">
        <f>'3. Investeringen'!E103</f>
        <v>0</v>
      </c>
      <c r="F151" s="86">
        <f>'3. Investeringen'!H103</f>
        <v>0</v>
      </c>
      <c r="G151" s="86">
        <f>'3. Investeringen'!I103</f>
        <v>1</v>
      </c>
      <c r="H151" s="121">
        <f>'3. Investeringen'!N103</f>
        <v>2019</v>
      </c>
      <c r="I151" s="26"/>
      <c r="J151" s="87">
        <f t="shared" si="7"/>
        <v>1</v>
      </c>
      <c r="K151" s="87">
        <f t="shared" si="8"/>
        <v>1</v>
      </c>
      <c r="L151" s="87">
        <f t="shared" si="9"/>
        <v>1</v>
      </c>
      <c r="M151" s="87">
        <f t="shared" si="10"/>
        <v>1</v>
      </c>
      <c r="N151" s="87">
        <f t="shared" si="11"/>
        <v>1</v>
      </c>
      <c r="O151" s="27"/>
      <c r="P151" s="87">
        <f t="shared" si="6"/>
        <v>1</v>
      </c>
    </row>
    <row r="152" spans="2:16" x14ac:dyDescent="0.2">
      <c r="B152" s="86">
        <f>'3. Investeringen'!B104</f>
        <v>90</v>
      </c>
      <c r="C152" s="86" t="str">
        <f>'3. Investeringen'!C104</f>
        <v>Nieuwe investeringen</v>
      </c>
      <c r="D152" s="86" t="str">
        <f>'3. Investeringen'!D104</f>
        <v>19 Onbekend</v>
      </c>
      <c r="E152" s="86">
        <f>'3. Investeringen'!E104</f>
        <v>0</v>
      </c>
      <c r="F152" s="86">
        <f>'3. Investeringen'!H104</f>
        <v>0</v>
      </c>
      <c r="G152" s="86">
        <f>'3. Investeringen'!I104</f>
        <v>1</v>
      </c>
      <c r="H152" s="121">
        <f>'3. Investeringen'!N104</f>
        <v>2019</v>
      </c>
      <c r="I152" s="26"/>
      <c r="J152" s="87">
        <f t="shared" si="7"/>
        <v>1</v>
      </c>
      <c r="K152" s="87">
        <f t="shared" si="8"/>
        <v>1</v>
      </c>
      <c r="L152" s="87">
        <f t="shared" si="9"/>
        <v>1</v>
      </c>
      <c r="M152" s="87">
        <f t="shared" si="10"/>
        <v>1</v>
      </c>
      <c r="N152" s="87">
        <f t="shared" si="11"/>
        <v>1</v>
      </c>
      <c r="O152" s="27"/>
      <c r="P152" s="87">
        <f t="shared" si="6"/>
        <v>1</v>
      </c>
    </row>
    <row r="153" spans="2:16" x14ac:dyDescent="0.2">
      <c r="B153" s="86">
        <f>'3. Investeringen'!B105</f>
        <v>91</v>
      </c>
      <c r="C153" s="86" t="str">
        <f>'3. Investeringen'!C105</f>
        <v>Overgenomen netten</v>
      </c>
      <c r="D153" s="86" t="str">
        <f>'3. Investeringen'!D105</f>
        <v>19 Onbekend</v>
      </c>
      <c r="E153" s="86">
        <f>'3. Investeringen'!E105</f>
        <v>0</v>
      </c>
      <c r="F153" s="86">
        <f>'3. Investeringen'!H105</f>
        <v>1</v>
      </c>
      <c r="G153" s="86">
        <f>'3. Investeringen'!I105</f>
        <v>0</v>
      </c>
      <c r="H153" s="121">
        <f>'3. Investeringen'!N105</f>
        <v>2015</v>
      </c>
      <c r="I153" s="26"/>
      <c r="J153" s="87">
        <f t="shared" si="7"/>
        <v>1</v>
      </c>
      <c r="K153" s="87">
        <f t="shared" si="8"/>
        <v>1</v>
      </c>
      <c r="L153" s="87">
        <f t="shared" si="9"/>
        <v>1</v>
      </c>
      <c r="M153" s="87">
        <f t="shared" si="10"/>
        <v>1</v>
      </c>
      <c r="N153" s="87">
        <f t="shared" si="11"/>
        <v>1</v>
      </c>
      <c r="O153" s="27"/>
      <c r="P153" s="87">
        <f t="shared" si="6"/>
        <v>1</v>
      </c>
    </row>
    <row r="154" spans="2:16" x14ac:dyDescent="0.2">
      <c r="B154" s="86">
        <f>'3. Investeringen'!B106</f>
        <v>92</v>
      </c>
      <c r="C154" s="86" t="str">
        <f>'3. Investeringen'!C106</f>
        <v>Overgenomen netten</v>
      </c>
      <c r="D154" s="86" t="str">
        <f>'3. Investeringen'!D106</f>
        <v>19 Onbekend</v>
      </c>
      <c r="E154" s="86">
        <f>'3. Investeringen'!E106</f>
        <v>0</v>
      </c>
      <c r="F154" s="86">
        <f>'3. Investeringen'!H106</f>
        <v>1</v>
      </c>
      <c r="G154" s="86">
        <f>'3. Investeringen'!I106</f>
        <v>0</v>
      </c>
      <c r="H154" s="121">
        <f>'3. Investeringen'!N106</f>
        <v>2015</v>
      </c>
      <c r="I154" s="26"/>
      <c r="J154" s="87">
        <f t="shared" si="7"/>
        <v>1</v>
      </c>
      <c r="K154" s="87">
        <f t="shared" si="8"/>
        <v>1</v>
      </c>
      <c r="L154" s="87">
        <f t="shared" si="9"/>
        <v>1</v>
      </c>
      <c r="M154" s="87">
        <f t="shared" si="10"/>
        <v>1</v>
      </c>
      <c r="N154" s="87">
        <f t="shared" si="11"/>
        <v>1</v>
      </c>
      <c r="O154" s="27"/>
      <c r="P154" s="87">
        <f t="shared" si="6"/>
        <v>1</v>
      </c>
    </row>
    <row r="155" spans="2:16" x14ac:dyDescent="0.2">
      <c r="B155" s="86">
        <f>'3. Investeringen'!B107</f>
        <v>93</v>
      </c>
      <c r="C155" s="86" t="str">
        <f>'3. Investeringen'!C107</f>
        <v>Nieuwe investeringen</v>
      </c>
      <c r="D155" s="86" t="str">
        <f>'3. Investeringen'!D107</f>
        <v>19 Onbekend</v>
      </c>
      <c r="E155" s="86">
        <f>'3. Investeringen'!E107</f>
        <v>0</v>
      </c>
      <c r="F155" s="86">
        <f>'3. Investeringen'!H107</f>
        <v>1</v>
      </c>
      <c r="G155" s="86">
        <f>'3. Investeringen'!I107</f>
        <v>0</v>
      </c>
      <c r="H155" s="121">
        <f>'3. Investeringen'!N107</f>
        <v>2020</v>
      </c>
      <c r="J155" s="87">
        <f t="shared" ref="J155:J160" si="12">INDEX($B$22:$C$26, MATCH(C155,$B$22:$B$26,0),2)</f>
        <v>1</v>
      </c>
      <c r="K155" s="87">
        <f t="shared" ref="K155:K160" si="13">IF(D155=0,1,INDEX($B$39:$C$57, MATCH(D155,$B$39:$B$57,0),2))</f>
        <v>1</v>
      </c>
      <c r="L155" s="87">
        <f t="shared" ref="L155:L160" si="14" xml:space="preserve"> F155 * $C$35 + G155 * $C$36</f>
        <v>1</v>
      </c>
      <c r="M155" s="87">
        <f t="shared" ref="M155:M160" si="15">IF(E155=0,1,INDEX($B$29:$C$32, MATCH(E155,$B$29:$B$32,0),2))</f>
        <v>1</v>
      </c>
      <c r="N155" s="87">
        <f t="shared" ref="N155:N160" si="16">(H155&gt;=$C$18)*(H155&lt;=$C$19)</f>
        <v>1</v>
      </c>
      <c r="O155" s="27"/>
      <c r="P155" s="87">
        <f t="shared" ref="P155:P160" si="17">PRODUCT(J155:N155)</f>
        <v>1</v>
      </c>
    </row>
    <row r="156" spans="2:16" x14ac:dyDescent="0.2">
      <c r="B156" s="86">
        <f>'3. Investeringen'!B108</f>
        <v>94</v>
      </c>
      <c r="C156" s="86" t="str">
        <f>'3. Investeringen'!C108</f>
        <v>Nieuwe investeringen</v>
      </c>
      <c r="D156" s="86" t="str">
        <f>'3. Investeringen'!D108</f>
        <v>19 Onbekend</v>
      </c>
      <c r="E156" s="86">
        <f>'3. Investeringen'!E108</f>
        <v>0</v>
      </c>
      <c r="F156" s="86">
        <f>'3. Investeringen'!H108</f>
        <v>1</v>
      </c>
      <c r="G156" s="86">
        <f>'3. Investeringen'!I108</f>
        <v>0</v>
      </c>
      <c r="H156" s="121">
        <f>'3. Investeringen'!N108</f>
        <v>2020</v>
      </c>
      <c r="J156" s="87">
        <f t="shared" si="12"/>
        <v>1</v>
      </c>
      <c r="K156" s="87">
        <f t="shared" si="13"/>
        <v>1</v>
      </c>
      <c r="L156" s="87">
        <f t="shared" si="14"/>
        <v>1</v>
      </c>
      <c r="M156" s="87">
        <f t="shared" si="15"/>
        <v>1</v>
      </c>
      <c r="N156" s="87">
        <f t="shared" si="16"/>
        <v>1</v>
      </c>
      <c r="O156" s="27"/>
      <c r="P156" s="87">
        <f t="shared" si="17"/>
        <v>1</v>
      </c>
    </row>
    <row r="157" spans="2:16" x14ac:dyDescent="0.2">
      <c r="B157" s="86">
        <f>'3. Investeringen'!B109</f>
        <v>95</v>
      </c>
      <c r="C157" s="86" t="str">
        <f>'3. Investeringen'!C109</f>
        <v>Nieuwe investeringen</v>
      </c>
      <c r="D157" s="86" t="str">
        <f>'3. Investeringen'!D109</f>
        <v>19 Onbekend</v>
      </c>
      <c r="E157" s="86">
        <f>'3. Investeringen'!E109</f>
        <v>0</v>
      </c>
      <c r="F157" s="86">
        <f>'3. Investeringen'!H109</f>
        <v>1</v>
      </c>
      <c r="G157" s="86">
        <f>'3. Investeringen'!I109</f>
        <v>0</v>
      </c>
      <c r="H157" s="121">
        <f>'3. Investeringen'!N109</f>
        <v>2020</v>
      </c>
      <c r="J157" s="87">
        <f t="shared" si="12"/>
        <v>1</v>
      </c>
      <c r="K157" s="87">
        <f t="shared" si="13"/>
        <v>1</v>
      </c>
      <c r="L157" s="87">
        <f t="shared" si="14"/>
        <v>1</v>
      </c>
      <c r="M157" s="87">
        <f t="shared" si="15"/>
        <v>1</v>
      </c>
      <c r="N157" s="87">
        <f t="shared" si="16"/>
        <v>1</v>
      </c>
      <c r="O157" s="27"/>
      <c r="P157" s="87">
        <f t="shared" si="17"/>
        <v>1</v>
      </c>
    </row>
    <row r="158" spans="2:16" x14ac:dyDescent="0.2">
      <c r="B158" s="86">
        <f>'3. Investeringen'!B110</f>
        <v>96</v>
      </c>
      <c r="C158" s="86" t="str">
        <f>'3. Investeringen'!C110</f>
        <v>Nieuwe investeringen</v>
      </c>
      <c r="D158" s="86" t="str">
        <f>'3. Investeringen'!D110</f>
        <v>19 Onbekend</v>
      </c>
      <c r="E158" s="86">
        <f>'3. Investeringen'!E110</f>
        <v>0</v>
      </c>
      <c r="F158" s="86">
        <f>'3. Investeringen'!H110</f>
        <v>1</v>
      </c>
      <c r="G158" s="86">
        <f>'3. Investeringen'!I110</f>
        <v>0</v>
      </c>
      <c r="H158" s="121">
        <f>'3. Investeringen'!N110</f>
        <v>2020</v>
      </c>
      <c r="J158" s="87">
        <f t="shared" si="12"/>
        <v>1</v>
      </c>
      <c r="K158" s="87">
        <f t="shared" si="13"/>
        <v>1</v>
      </c>
      <c r="L158" s="87">
        <f t="shared" si="14"/>
        <v>1</v>
      </c>
      <c r="M158" s="87">
        <f t="shared" si="15"/>
        <v>1</v>
      </c>
      <c r="N158" s="87">
        <f t="shared" si="16"/>
        <v>1</v>
      </c>
      <c r="O158" s="27"/>
      <c r="P158" s="87">
        <f t="shared" si="17"/>
        <v>1</v>
      </c>
    </row>
    <row r="159" spans="2:16" x14ac:dyDescent="0.2">
      <c r="B159" s="86">
        <f>'3. Investeringen'!B111</f>
        <v>97</v>
      </c>
      <c r="C159" s="86" t="str">
        <f>'3. Investeringen'!C111</f>
        <v>Nieuwe investeringen</v>
      </c>
      <c r="D159" s="86" t="str">
        <f>'3. Investeringen'!D111</f>
        <v>19 Onbekend</v>
      </c>
      <c r="E159" s="86">
        <f>'3. Investeringen'!E111</f>
        <v>0</v>
      </c>
      <c r="F159" s="86">
        <f>'3. Investeringen'!H111</f>
        <v>0</v>
      </c>
      <c r="G159" s="86">
        <f>'3. Investeringen'!I111</f>
        <v>1</v>
      </c>
      <c r="H159" s="121">
        <f>'3. Investeringen'!N111</f>
        <v>2020</v>
      </c>
      <c r="J159" s="87">
        <f t="shared" si="12"/>
        <v>1</v>
      </c>
      <c r="K159" s="87">
        <f t="shared" si="13"/>
        <v>1</v>
      </c>
      <c r="L159" s="87">
        <f t="shared" si="14"/>
        <v>1</v>
      </c>
      <c r="M159" s="87">
        <f t="shared" si="15"/>
        <v>1</v>
      </c>
      <c r="N159" s="87">
        <f t="shared" si="16"/>
        <v>1</v>
      </c>
      <c r="O159" s="27"/>
      <c r="P159" s="87">
        <f t="shared" si="17"/>
        <v>1</v>
      </c>
    </row>
    <row r="160" spans="2:16" x14ac:dyDescent="0.2">
      <c r="B160" s="86">
        <f>'3. Investeringen'!B112</f>
        <v>98</v>
      </c>
      <c r="C160" s="86" t="str">
        <f>'3. Investeringen'!C112</f>
        <v>Nieuwe investeringen</v>
      </c>
      <c r="D160" s="86" t="str">
        <f>'3. Investeringen'!D112</f>
        <v>19 Onbekend</v>
      </c>
      <c r="E160" s="86">
        <f>'3. Investeringen'!E112</f>
        <v>0</v>
      </c>
      <c r="F160" s="86">
        <f>'3. Investeringen'!H112</f>
        <v>0</v>
      </c>
      <c r="G160" s="86">
        <f>'3. Investeringen'!I112</f>
        <v>1</v>
      </c>
      <c r="H160" s="121">
        <f>'3. Investeringen'!N112</f>
        <v>2020</v>
      </c>
      <c r="J160" s="87">
        <f t="shared" si="12"/>
        <v>1</v>
      </c>
      <c r="K160" s="87">
        <f t="shared" si="13"/>
        <v>1</v>
      </c>
      <c r="L160" s="87">
        <f t="shared" si="14"/>
        <v>1</v>
      </c>
      <c r="M160" s="87">
        <f t="shared" si="15"/>
        <v>1</v>
      </c>
      <c r="N160" s="87">
        <f t="shared" si="16"/>
        <v>1</v>
      </c>
      <c r="O160" s="27"/>
      <c r="P160" s="87">
        <f t="shared" si="17"/>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112"/>
  <sheetViews>
    <sheetView showGridLines="0" zoomScale="85" zoomScaleNormal="85" workbookViewId="0">
      <pane xSplit="7" ySplit="9" topLeftCell="H10" activePane="bottomRight" state="frozen"/>
      <selection pane="topRight" activeCell="H1" sqref="H1"/>
      <selection pane="bottomLeft" activeCell="A10" sqref="A10"/>
      <selection pane="bottomRight" activeCell="H10" sqref="H10"/>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6" customFormat="1" ht="18" x14ac:dyDescent="0.2">
      <c r="B2" s="76" t="s">
        <v>184</v>
      </c>
    </row>
    <row r="3" spans="1:26" s="65" customFormat="1" x14ac:dyDescent="0.2"/>
    <row r="4" spans="1:26" s="83" customFormat="1" x14ac:dyDescent="0.2">
      <c r="B4" s="83" t="s">
        <v>121</v>
      </c>
    </row>
    <row r="5" spans="1:26" s="65" customFormat="1" ht="43.5" customHeight="1" x14ac:dyDescent="0.2">
      <c r="B5" s="175" t="s">
        <v>169</v>
      </c>
      <c r="C5" s="175"/>
      <c r="D5" s="175"/>
      <c r="E5" s="175"/>
      <c r="F5" s="175"/>
      <c r="G5" s="175"/>
      <c r="H5" s="175"/>
      <c r="I5" s="175"/>
      <c r="J5" s="43"/>
    </row>
    <row r="6" spans="1:26" s="65" customFormat="1" x14ac:dyDescent="0.2"/>
    <row r="7" spans="1:26" s="77" customFormat="1" x14ac:dyDescent="0.2">
      <c r="B7" s="77" t="s">
        <v>88</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6" s="75"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7">
        <f t="shared" ref="K9:Z9" si="0">SUM(K15:K106)</f>
        <v>122689273.84071159</v>
      </c>
      <c r="L9" s="87">
        <f t="shared" si="0"/>
        <v>3578159.8590449584</v>
      </c>
      <c r="M9" s="87">
        <f t="shared" si="0"/>
        <v>2488679.4481662782</v>
      </c>
      <c r="N9" s="87">
        <f t="shared" si="0"/>
        <v>4917399.479368181</v>
      </c>
      <c r="O9" s="87">
        <f t="shared" si="0"/>
        <v>5594634.2778539788</v>
      </c>
      <c r="P9" s="87">
        <f t="shared" si="0"/>
        <v>3501436.3672492825</v>
      </c>
      <c r="Q9" s="87">
        <f t="shared" si="0"/>
        <v>3393848.9147971072</v>
      </c>
      <c r="R9" s="87">
        <f t="shared" si="0"/>
        <v>3901215.5797628635</v>
      </c>
      <c r="S9" s="87">
        <f t="shared" si="0"/>
        <v>5809732.8149681585</v>
      </c>
      <c r="T9" s="87">
        <f t="shared" si="0"/>
        <v>0</v>
      </c>
      <c r="U9" s="87">
        <f t="shared" si="0"/>
        <v>0</v>
      </c>
      <c r="V9" s="87">
        <f t="shared" si="0"/>
        <v>0</v>
      </c>
      <c r="W9" s="87">
        <f t="shared" si="0"/>
        <v>0</v>
      </c>
      <c r="X9" s="87">
        <f t="shared" si="0"/>
        <v>0</v>
      </c>
      <c r="Y9" s="87">
        <f t="shared" si="0"/>
        <v>0</v>
      </c>
      <c r="Z9" s="87">
        <f t="shared" si="0"/>
        <v>0</v>
      </c>
    </row>
    <row r="10" spans="1:26" x14ac:dyDescent="0.2">
      <c r="K10" s="40"/>
      <c r="L10" s="40"/>
      <c r="M10" s="40"/>
      <c r="N10" s="40"/>
      <c r="O10" s="40"/>
      <c r="P10" s="40"/>
      <c r="Q10" s="40"/>
      <c r="R10" s="40"/>
      <c r="S10" s="40"/>
      <c r="T10" s="40"/>
      <c r="U10" s="40"/>
      <c r="V10" s="40"/>
      <c r="W10" s="40"/>
      <c r="X10" s="40"/>
      <c r="Y10" s="40"/>
      <c r="Z10" s="40"/>
    </row>
    <row r="11" spans="1:26" s="77" customFormat="1" x14ac:dyDescent="0.2">
      <c r="B11" s="77"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8" t="s">
        <v>73</v>
      </c>
      <c r="C13" s="139"/>
      <c r="D13" s="139"/>
      <c r="E13" s="139"/>
      <c r="F13" s="139"/>
      <c r="G13" s="139"/>
      <c r="H13" s="127"/>
      <c r="I13" s="138" t="s">
        <v>96</v>
      </c>
      <c r="J13" s="79"/>
      <c r="K13" s="138" t="s">
        <v>198</v>
      </c>
      <c r="L13" s="139"/>
      <c r="M13" s="139"/>
      <c r="N13" s="139"/>
      <c r="O13" s="139"/>
      <c r="P13" s="139"/>
      <c r="Q13" s="139"/>
      <c r="R13" s="139"/>
      <c r="S13" s="139"/>
      <c r="T13" s="139"/>
      <c r="U13" s="139"/>
      <c r="V13" s="139"/>
      <c r="W13" s="139"/>
      <c r="X13" s="139"/>
      <c r="Y13" s="139"/>
      <c r="Z13" s="139"/>
    </row>
    <row r="14" spans="1:26" s="16" customFormat="1" ht="41.25" customHeight="1" x14ac:dyDescent="0.2">
      <c r="B14" s="140" t="s">
        <v>93</v>
      </c>
      <c r="C14" s="139" t="s">
        <v>126</v>
      </c>
      <c r="D14" s="139" t="s">
        <v>101</v>
      </c>
      <c r="E14" s="140" t="s">
        <v>189</v>
      </c>
      <c r="F14" s="140" t="s">
        <v>85</v>
      </c>
      <c r="G14" s="140" t="s">
        <v>218</v>
      </c>
      <c r="H14" s="127"/>
      <c r="I14" s="139" t="s">
        <v>75</v>
      </c>
      <c r="J14" s="79"/>
      <c r="K14" s="139">
        <v>2011</v>
      </c>
      <c r="L14" s="139">
        <v>2012</v>
      </c>
      <c r="M14" s="139">
        <v>2013</v>
      </c>
      <c r="N14" s="139">
        <v>2014</v>
      </c>
      <c r="O14" s="139">
        <v>2015</v>
      </c>
      <c r="P14" s="139">
        <v>2016</v>
      </c>
      <c r="Q14" s="139">
        <v>2017</v>
      </c>
      <c r="R14" s="139">
        <v>2018</v>
      </c>
      <c r="S14" s="139">
        <v>2019</v>
      </c>
      <c r="T14" s="139">
        <v>2020</v>
      </c>
      <c r="U14" s="139">
        <v>2021</v>
      </c>
      <c r="V14" s="139">
        <v>2022</v>
      </c>
      <c r="W14" s="139">
        <v>2023</v>
      </c>
      <c r="X14" s="139">
        <v>2024</v>
      </c>
      <c r="Y14" s="139">
        <v>2025</v>
      </c>
      <c r="Z14" s="139">
        <v>2026</v>
      </c>
    </row>
    <row r="15" spans="1:26" s="20" customFormat="1" x14ac:dyDescent="0.2">
      <c r="A15" s="2"/>
      <c r="B15" s="86">
        <f>'3. Investeringen'!B15</f>
        <v>1</v>
      </c>
      <c r="C15" s="86" t="str">
        <f>'3. Investeringen'!C15</f>
        <v>Start-GAW excl. bijzonderheden</v>
      </c>
      <c r="D15" s="86" t="str">
        <f>'3. Investeringen'!F15</f>
        <v>AD</v>
      </c>
      <c r="E15" s="171">
        <f>'3. Investeringen'!M15</f>
        <v>22</v>
      </c>
      <c r="F15" s="121">
        <f>'3. Investeringen'!N15</f>
        <v>2011</v>
      </c>
      <c r="G15" s="86">
        <f>'3. Investeringen'!O15</f>
        <v>2703665.9555059532</v>
      </c>
      <c r="H15" s="75"/>
      <c r="I15" s="136">
        <f>'5. Selectie'!P63</f>
        <v>1</v>
      </c>
      <c r="K15" s="87">
        <f t="shared" ref="K15:Z24" si="1">($F15=K$14)*$I15*$G15</f>
        <v>2703665.9555059532</v>
      </c>
      <c r="L15" s="87">
        <f t="shared" si="1"/>
        <v>0</v>
      </c>
      <c r="M15" s="87">
        <f t="shared" si="1"/>
        <v>0</v>
      </c>
      <c r="N15" s="87">
        <f t="shared" si="1"/>
        <v>0</v>
      </c>
      <c r="O15" s="87">
        <f t="shared" si="1"/>
        <v>0</v>
      </c>
      <c r="P15" s="87">
        <f t="shared" si="1"/>
        <v>0</v>
      </c>
      <c r="Q15" s="87">
        <f t="shared" si="1"/>
        <v>0</v>
      </c>
      <c r="R15" s="87">
        <f t="shared" si="1"/>
        <v>0</v>
      </c>
      <c r="S15" s="87">
        <f t="shared" si="1"/>
        <v>0</v>
      </c>
      <c r="T15" s="87">
        <f t="shared" si="1"/>
        <v>0</v>
      </c>
      <c r="U15" s="87">
        <f t="shared" si="1"/>
        <v>0</v>
      </c>
      <c r="V15" s="87">
        <f t="shared" si="1"/>
        <v>0</v>
      </c>
      <c r="W15" s="87">
        <f t="shared" si="1"/>
        <v>0</v>
      </c>
      <c r="X15" s="87">
        <f t="shared" si="1"/>
        <v>0</v>
      </c>
      <c r="Y15" s="87">
        <f t="shared" si="1"/>
        <v>0</v>
      </c>
      <c r="Z15" s="87">
        <f t="shared" si="1"/>
        <v>0</v>
      </c>
    </row>
    <row r="16" spans="1:26" s="20" customFormat="1" x14ac:dyDescent="0.2">
      <c r="A16" s="2"/>
      <c r="B16" s="86">
        <f>'3. Investeringen'!B16</f>
        <v>2</v>
      </c>
      <c r="C16" s="86" t="str">
        <f>'3. Investeringen'!C16</f>
        <v>Start-GAW excl. bijzonderheden</v>
      </c>
      <c r="D16" s="86" t="str">
        <f>'3. Investeringen'!F16</f>
        <v>TD</v>
      </c>
      <c r="E16" s="171">
        <f>'3. Investeringen'!M16</f>
        <v>20.799999999999955</v>
      </c>
      <c r="F16" s="121">
        <f>'3. Investeringen'!N16</f>
        <v>2011</v>
      </c>
      <c r="G16" s="86">
        <f>'3. Investeringen'!O16</f>
        <v>103256004.94964032</v>
      </c>
      <c r="I16" s="136">
        <f>'5. Selectie'!P64</f>
        <v>1</v>
      </c>
      <c r="K16" s="87">
        <f t="shared" si="1"/>
        <v>103256004.94964032</v>
      </c>
      <c r="L16" s="87">
        <f t="shared" si="1"/>
        <v>0</v>
      </c>
      <c r="M16" s="87">
        <f t="shared" si="1"/>
        <v>0</v>
      </c>
      <c r="N16" s="87">
        <f t="shared" si="1"/>
        <v>0</v>
      </c>
      <c r="O16" s="87">
        <f t="shared" si="1"/>
        <v>0</v>
      </c>
      <c r="P16" s="87">
        <f t="shared" si="1"/>
        <v>0</v>
      </c>
      <c r="Q16" s="87">
        <f t="shared" si="1"/>
        <v>0</v>
      </c>
      <c r="R16" s="87">
        <f t="shared" si="1"/>
        <v>0</v>
      </c>
      <c r="S16" s="87">
        <f t="shared" si="1"/>
        <v>0</v>
      </c>
      <c r="T16" s="87">
        <f t="shared" si="1"/>
        <v>0</v>
      </c>
      <c r="U16" s="87">
        <f t="shared" si="1"/>
        <v>0</v>
      </c>
      <c r="V16" s="87">
        <f t="shared" si="1"/>
        <v>0</v>
      </c>
      <c r="W16" s="87">
        <f t="shared" si="1"/>
        <v>0</v>
      </c>
      <c r="X16" s="87">
        <f t="shared" si="1"/>
        <v>0</v>
      </c>
      <c r="Y16" s="87">
        <f t="shared" si="1"/>
        <v>0</v>
      </c>
      <c r="Z16" s="87">
        <f t="shared" si="1"/>
        <v>0</v>
      </c>
    </row>
    <row r="17" spans="1:26" s="20" customFormat="1" x14ac:dyDescent="0.2">
      <c r="A17" s="2"/>
      <c r="B17" s="86">
        <f>'3. Investeringen'!B17</f>
        <v>3</v>
      </c>
      <c r="C17" s="86" t="str">
        <f>'3. Investeringen'!C17</f>
        <v>Nieuwe investeringen</v>
      </c>
      <c r="D17" s="86" t="str">
        <f>'3. Investeringen'!F17</f>
        <v>TD</v>
      </c>
      <c r="E17" s="171">
        <f>'3. Investeringen'!M17</f>
        <v>48.5</v>
      </c>
      <c r="F17" s="121">
        <f>'3. Investeringen'!N17</f>
        <v>2011</v>
      </c>
      <c r="G17" s="86">
        <f>'3. Investeringen'!O17</f>
        <v>368064.73636363633</v>
      </c>
      <c r="I17" s="136">
        <f>'5. Selectie'!P65</f>
        <v>1</v>
      </c>
      <c r="K17" s="87">
        <f t="shared" si="1"/>
        <v>368064.73636363633</v>
      </c>
      <c r="L17" s="87">
        <f t="shared" si="1"/>
        <v>0</v>
      </c>
      <c r="M17" s="87">
        <f t="shared" si="1"/>
        <v>0</v>
      </c>
      <c r="N17" s="87">
        <f t="shared" si="1"/>
        <v>0</v>
      </c>
      <c r="O17" s="87">
        <f t="shared" si="1"/>
        <v>0</v>
      </c>
      <c r="P17" s="87">
        <f t="shared" si="1"/>
        <v>0</v>
      </c>
      <c r="Q17" s="87">
        <f t="shared" si="1"/>
        <v>0</v>
      </c>
      <c r="R17" s="87">
        <f t="shared" si="1"/>
        <v>0</v>
      </c>
      <c r="S17" s="87">
        <f t="shared" si="1"/>
        <v>0</v>
      </c>
      <c r="T17" s="87">
        <f t="shared" si="1"/>
        <v>0</v>
      </c>
      <c r="U17" s="87">
        <f t="shared" si="1"/>
        <v>0</v>
      </c>
      <c r="V17" s="87">
        <f t="shared" si="1"/>
        <v>0</v>
      </c>
      <c r="W17" s="87">
        <f t="shared" si="1"/>
        <v>0</v>
      </c>
      <c r="X17" s="87">
        <f t="shared" si="1"/>
        <v>0</v>
      </c>
      <c r="Y17" s="87">
        <f t="shared" si="1"/>
        <v>0</v>
      </c>
      <c r="Z17" s="87">
        <f t="shared" si="1"/>
        <v>0</v>
      </c>
    </row>
    <row r="18" spans="1:26" s="20" customFormat="1" x14ac:dyDescent="0.2">
      <c r="A18" s="2"/>
      <c r="B18" s="86">
        <f>'3. Investeringen'!B18</f>
        <v>4</v>
      </c>
      <c r="C18" s="86" t="str">
        <f>'3. Investeringen'!C18</f>
        <v>Nieuwe investeringen</v>
      </c>
      <c r="D18" s="86" t="str">
        <f>'3. Investeringen'!F18</f>
        <v>TD</v>
      </c>
      <c r="E18" s="171">
        <f>'3. Investeringen'!M18</f>
        <v>38.5</v>
      </c>
      <c r="F18" s="121">
        <f>'3. Investeringen'!N18</f>
        <v>2011</v>
      </c>
      <c r="G18" s="86">
        <f>'3. Investeringen'!O18</f>
        <v>539578.35555555555</v>
      </c>
      <c r="I18" s="136">
        <f>'5. Selectie'!P66</f>
        <v>1</v>
      </c>
      <c r="K18" s="87">
        <f t="shared" si="1"/>
        <v>539578.35555555555</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row>
    <row r="19" spans="1:26" s="20" customFormat="1" x14ac:dyDescent="0.2">
      <c r="A19" s="2"/>
      <c r="B19" s="86">
        <f>'3. Investeringen'!B19</f>
        <v>5</v>
      </c>
      <c r="C19" s="86" t="str">
        <f>'3. Investeringen'!C19</f>
        <v>Nieuwe investeringen</v>
      </c>
      <c r="D19" s="86" t="str">
        <f>'3. Investeringen'!F19</f>
        <v>TD</v>
      </c>
      <c r="E19" s="171">
        <f>'3. Investeringen'!M19</f>
        <v>23.5</v>
      </c>
      <c r="F19" s="121">
        <f>'3. Investeringen'!N19</f>
        <v>2011</v>
      </c>
      <c r="G19" s="86">
        <f>'3. Investeringen'!O19</f>
        <v>128323.31666666667</v>
      </c>
      <c r="I19" s="136">
        <f>'5. Selectie'!P67</f>
        <v>1</v>
      </c>
      <c r="K19" s="87">
        <f t="shared" si="1"/>
        <v>128323.31666666667</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V19" s="87">
        <f t="shared" si="1"/>
        <v>0</v>
      </c>
      <c r="W19" s="87">
        <f t="shared" si="1"/>
        <v>0</v>
      </c>
      <c r="X19" s="87">
        <f t="shared" si="1"/>
        <v>0</v>
      </c>
      <c r="Y19" s="87">
        <f t="shared" si="1"/>
        <v>0</v>
      </c>
      <c r="Z19" s="87">
        <f t="shared" si="1"/>
        <v>0</v>
      </c>
    </row>
    <row r="20" spans="1:26" s="20" customFormat="1" x14ac:dyDescent="0.2">
      <c r="A20" s="2"/>
      <c r="B20" s="86">
        <f>'3. Investeringen'!B20</f>
        <v>6</v>
      </c>
      <c r="C20" s="86" t="str">
        <f>'3. Investeringen'!C20</f>
        <v>Nieuwe investeringen</v>
      </c>
      <c r="D20" s="86" t="str">
        <f>'3. Investeringen'!F20</f>
        <v>TD</v>
      </c>
      <c r="E20" s="171">
        <f>'3. Investeringen'!M20</f>
        <v>0</v>
      </c>
      <c r="F20" s="121">
        <f>'3. Investeringen'!N20</f>
        <v>2011</v>
      </c>
      <c r="G20" s="86">
        <f>'3. Investeringen'!O20</f>
        <v>0</v>
      </c>
      <c r="I20" s="136">
        <f>'5. Selectie'!P68</f>
        <v>1</v>
      </c>
      <c r="K20" s="87">
        <f t="shared" si="1"/>
        <v>0</v>
      </c>
      <c r="L20" s="87">
        <f t="shared" si="1"/>
        <v>0</v>
      </c>
      <c r="M20" s="87">
        <f t="shared" si="1"/>
        <v>0</v>
      </c>
      <c r="N20" s="87">
        <f t="shared" si="1"/>
        <v>0</v>
      </c>
      <c r="O20" s="87">
        <f t="shared" si="1"/>
        <v>0</v>
      </c>
      <c r="P20" s="87">
        <f t="shared" si="1"/>
        <v>0</v>
      </c>
      <c r="Q20" s="87">
        <f t="shared" si="1"/>
        <v>0</v>
      </c>
      <c r="R20" s="87">
        <f t="shared" si="1"/>
        <v>0</v>
      </c>
      <c r="S20" s="87">
        <f t="shared" si="1"/>
        <v>0</v>
      </c>
      <c r="T20" s="87">
        <f t="shared" si="1"/>
        <v>0</v>
      </c>
      <c r="U20" s="87">
        <f t="shared" si="1"/>
        <v>0</v>
      </c>
      <c r="V20" s="87">
        <f t="shared" si="1"/>
        <v>0</v>
      </c>
      <c r="W20" s="87">
        <f t="shared" si="1"/>
        <v>0</v>
      </c>
      <c r="X20" s="87">
        <f t="shared" si="1"/>
        <v>0</v>
      </c>
      <c r="Y20" s="87">
        <f t="shared" si="1"/>
        <v>0</v>
      </c>
      <c r="Z20" s="87">
        <f t="shared" si="1"/>
        <v>0</v>
      </c>
    </row>
    <row r="21" spans="1:26" s="20" customFormat="1" x14ac:dyDescent="0.2">
      <c r="A21" s="2"/>
      <c r="B21" s="86">
        <f>'3. Investeringen'!B21</f>
        <v>7</v>
      </c>
      <c r="C21" s="86" t="str">
        <f>'3. Investeringen'!C21</f>
        <v>Nieuwe investeringen</v>
      </c>
      <c r="D21" s="86" t="str">
        <f>'3. Investeringen'!F21</f>
        <v>TD</v>
      </c>
      <c r="E21" s="171">
        <f>'3. Investeringen'!M21</f>
        <v>49.5</v>
      </c>
      <c r="F21" s="121">
        <f>'3. Investeringen'!N21</f>
        <v>2011</v>
      </c>
      <c r="G21" s="86">
        <f>'3. Investeringen'!O21</f>
        <v>433015.2</v>
      </c>
      <c r="I21" s="136">
        <f>'5. Selectie'!P69</f>
        <v>1</v>
      </c>
      <c r="K21" s="87">
        <f t="shared" si="1"/>
        <v>433015.2</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row>
    <row r="22" spans="1:26" s="20" customFormat="1" x14ac:dyDescent="0.2">
      <c r="A22" s="2"/>
      <c r="B22" s="86">
        <f>'3. Investeringen'!B22</f>
        <v>8</v>
      </c>
      <c r="C22" s="86" t="str">
        <f>'3. Investeringen'!C22</f>
        <v>Nieuwe investeringen</v>
      </c>
      <c r="D22" s="86" t="str">
        <f>'3. Investeringen'!F22</f>
        <v>TD</v>
      </c>
      <c r="E22" s="171">
        <f>'3. Investeringen'!M22</f>
        <v>39.5</v>
      </c>
      <c r="F22" s="121">
        <f>'3. Investeringen'!N22</f>
        <v>2011</v>
      </c>
      <c r="G22" s="86">
        <f>'3. Investeringen'!O22</f>
        <v>791007.68888888881</v>
      </c>
      <c r="I22" s="136">
        <f>'5. Selectie'!P70</f>
        <v>1</v>
      </c>
      <c r="K22" s="87">
        <f t="shared" si="1"/>
        <v>791007.68888888881</v>
      </c>
      <c r="L22" s="87">
        <f t="shared" si="1"/>
        <v>0</v>
      </c>
      <c r="M22" s="87">
        <f t="shared" si="1"/>
        <v>0</v>
      </c>
      <c r="N22" s="87">
        <f t="shared" si="1"/>
        <v>0</v>
      </c>
      <c r="O22" s="87">
        <f t="shared" si="1"/>
        <v>0</v>
      </c>
      <c r="P22" s="87">
        <f t="shared" si="1"/>
        <v>0</v>
      </c>
      <c r="Q22" s="87">
        <f t="shared" si="1"/>
        <v>0</v>
      </c>
      <c r="R22" s="87">
        <f t="shared" si="1"/>
        <v>0</v>
      </c>
      <c r="S22" s="87">
        <f t="shared" si="1"/>
        <v>0</v>
      </c>
      <c r="T22" s="87">
        <f t="shared" si="1"/>
        <v>0</v>
      </c>
      <c r="U22" s="87">
        <f t="shared" si="1"/>
        <v>0</v>
      </c>
      <c r="V22" s="87">
        <f t="shared" si="1"/>
        <v>0</v>
      </c>
      <c r="W22" s="87">
        <f t="shared" si="1"/>
        <v>0</v>
      </c>
      <c r="X22" s="87">
        <f t="shared" si="1"/>
        <v>0</v>
      </c>
      <c r="Y22" s="87">
        <f t="shared" si="1"/>
        <v>0</v>
      </c>
      <c r="Z22" s="87">
        <f t="shared" si="1"/>
        <v>0</v>
      </c>
    </row>
    <row r="23" spans="1:26" s="20" customFormat="1" x14ac:dyDescent="0.2">
      <c r="A23" s="2"/>
      <c r="B23" s="86">
        <f>'3. Investeringen'!B23</f>
        <v>9</v>
      </c>
      <c r="C23" s="86" t="str">
        <f>'3. Investeringen'!C23</f>
        <v>Nieuwe investeringen</v>
      </c>
      <c r="D23" s="86" t="str">
        <f>'3. Investeringen'!F23</f>
        <v>TD</v>
      </c>
      <c r="E23" s="171">
        <f>'3. Investeringen'!M23</f>
        <v>24.5</v>
      </c>
      <c r="F23" s="121">
        <f>'3. Investeringen'!N23</f>
        <v>2011</v>
      </c>
      <c r="G23" s="86">
        <f>'3. Investeringen'!O23</f>
        <v>90171.433333333334</v>
      </c>
      <c r="I23" s="136">
        <f>'5. Selectie'!P71</f>
        <v>1</v>
      </c>
      <c r="K23" s="87">
        <f t="shared" si="1"/>
        <v>90171.433333333334</v>
      </c>
      <c r="L23" s="87">
        <f t="shared" si="1"/>
        <v>0</v>
      </c>
      <c r="M23" s="87">
        <f t="shared" si="1"/>
        <v>0</v>
      </c>
      <c r="N23" s="87">
        <f t="shared" si="1"/>
        <v>0</v>
      </c>
      <c r="O23" s="87">
        <f t="shared" si="1"/>
        <v>0</v>
      </c>
      <c r="P23" s="87">
        <f t="shared" si="1"/>
        <v>0</v>
      </c>
      <c r="Q23" s="87">
        <f t="shared" si="1"/>
        <v>0</v>
      </c>
      <c r="R23" s="87">
        <f t="shared" si="1"/>
        <v>0</v>
      </c>
      <c r="S23" s="87">
        <f t="shared" si="1"/>
        <v>0</v>
      </c>
      <c r="T23" s="87">
        <f t="shared" si="1"/>
        <v>0</v>
      </c>
      <c r="U23" s="87">
        <f t="shared" si="1"/>
        <v>0</v>
      </c>
      <c r="V23" s="87">
        <f t="shared" si="1"/>
        <v>0</v>
      </c>
      <c r="W23" s="87">
        <f t="shared" si="1"/>
        <v>0</v>
      </c>
      <c r="X23" s="87">
        <f t="shared" si="1"/>
        <v>0</v>
      </c>
      <c r="Y23" s="87">
        <f t="shared" si="1"/>
        <v>0</v>
      </c>
      <c r="Z23" s="87">
        <f t="shared" si="1"/>
        <v>0</v>
      </c>
    </row>
    <row r="24" spans="1:26" s="20" customFormat="1" x14ac:dyDescent="0.2">
      <c r="A24" s="2"/>
      <c r="B24" s="86">
        <f>'3. Investeringen'!B24</f>
        <v>10</v>
      </c>
      <c r="C24" s="86" t="str">
        <f>'3. Investeringen'!C24</f>
        <v>Nieuwe investeringen</v>
      </c>
      <c r="D24" s="86" t="str">
        <f>'3. Investeringen'!F24</f>
        <v>TD</v>
      </c>
      <c r="E24" s="171">
        <f>'3. Investeringen'!M24</f>
        <v>0</v>
      </c>
      <c r="F24" s="121">
        <f>'3. Investeringen'!N24</f>
        <v>2011</v>
      </c>
      <c r="G24" s="86">
        <f>'3. Investeringen'!O24</f>
        <v>0</v>
      </c>
      <c r="I24" s="136">
        <f>'5. Selectie'!P72</f>
        <v>1</v>
      </c>
      <c r="K24" s="87">
        <f t="shared" si="1"/>
        <v>0</v>
      </c>
      <c r="L24" s="87">
        <f t="shared" si="1"/>
        <v>0</v>
      </c>
      <c r="M24" s="87">
        <f t="shared" si="1"/>
        <v>0</v>
      </c>
      <c r="N24" s="87">
        <f t="shared" si="1"/>
        <v>0</v>
      </c>
      <c r="O24" s="87">
        <f t="shared" si="1"/>
        <v>0</v>
      </c>
      <c r="P24" s="87">
        <f t="shared" si="1"/>
        <v>0</v>
      </c>
      <c r="Q24" s="87">
        <f t="shared" si="1"/>
        <v>0</v>
      </c>
      <c r="R24" s="87">
        <f t="shared" si="1"/>
        <v>0</v>
      </c>
      <c r="S24" s="87">
        <f t="shared" si="1"/>
        <v>0</v>
      </c>
      <c r="T24" s="87">
        <f t="shared" si="1"/>
        <v>0</v>
      </c>
      <c r="U24" s="87">
        <f t="shared" si="1"/>
        <v>0</v>
      </c>
      <c r="V24" s="87">
        <f t="shared" si="1"/>
        <v>0</v>
      </c>
      <c r="W24" s="87">
        <f t="shared" si="1"/>
        <v>0</v>
      </c>
      <c r="X24" s="87">
        <f t="shared" si="1"/>
        <v>0</v>
      </c>
      <c r="Y24" s="87">
        <f t="shared" si="1"/>
        <v>0</v>
      </c>
      <c r="Z24" s="87">
        <f t="shared" si="1"/>
        <v>0</v>
      </c>
    </row>
    <row r="25" spans="1:26" s="20" customFormat="1" x14ac:dyDescent="0.2">
      <c r="A25" s="2"/>
      <c r="B25" s="86">
        <f>'3. Investeringen'!B25</f>
        <v>11</v>
      </c>
      <c r="C25" s="86" t="str">
        <f>'3. Investeringen'!C25</f>
        <v>Nieuwe investeringen</v>
      </c>
      <c r="D25" s="86" t="str">
        <f>'3. Investeringen'!F25</f>
        <v>TD</v>
      </c>
      <c r="E25" s="171">
        <f>'3. Investeringen'!M25</f>
        <v>50.5</v>
      </c>
      <c r="F25" s="121">
        <f>'3. Investeringen'!N25</f>
        <v>2011</v>
      </c>
      <c r="G25" s="86">
        <f>'3. Investeringen'!O25</f>
        <v>925388.62727272732</v>
      </c>
      <c r="I25" s="136">
        <f>'5. Selectie'!P73</f>
        <v>1</v>
      </c>
      <c r="K25" s="87">
        <f t="shared" ref="K25:Z34" si="2">($F25=K$14)*$I25*$G25</f>
        <v>925388.62727272732</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row>
    <row r="26" spans="1:26" s="20" customFormat="1" x14ac:dyDescent="0.2">
      <c r="A26" s="2"/>
      <c r="B26" s="86">
        <f>'3. Investeringen'!B26</f>
        <v>12</v>
      </c>
      <c r="C26" s="86" t="str">
        <f>'3. Investeringen'!C26</f>
        <v>Nieuwe investeringen</v>
      </c>
      <c r="D26" s="86" t="str">
        <f>'3. Investeringen'!F26</f>
        <v>TD</v>
      </c>
      <c r="E26" s="171">
        <f>'3. Investeringen'!M26</f>
        <v>40.5</v>
      </c>
      <c r="F26" s="121">
        <f>'3. Investeringen'!N26</f>
        <v>2011</v>
      </c>
      <c r="G26" s="86">
        <f>'3. Investeringen'!O26</f>
        <v>757416.6</v>
      </c>
      <c r="I26" s="136">
        <f>'5. Selectie'!P74</f>
        <v>1</v>
      </c>
      <c r="K26" s="87">
        <f t="shared" si="2"/>
        <v>757416.6</v>
      </c>
      <c r="L26" s="87">
        <f t="shared" si="2"/>
        <v>0</v>
      </c>
      <c r="M26" s="87">
        <f t="shared" si="2"/>
        <v>0</v>
      </c>
      <c r="N26" s="87">
        <f t="shared" si="2"/>
        <v>0</v>
      </c>
      <c r="O26" s="87">
        <f t="shared" si="2"/>
        <v>0</v>
      </c>
      <c r="P26" s="87">
        <f t="shared" si="2"/>
        <v>0</v>
      </c>
      <c r="Q26" s="87">
        <f t="shared" si="2"/>
        <v>0</v>
      </c>
      <c r="R26" s="87">
        <f t="shared" si="2"/>
        <v>0</v>
      </c>
      <c r="S26" s="87">
        <f t="shared" si="2"/>
        <v>0</v>
      </c>
      <c r="T26" s="87">
        <f t="shared" si="2"/>
        <v>0</v>
      </c>
      <c r="U26" s="87">
        <f t="shared" si="2"/>
        <v>0</v>
      </c>
      <c r="V26" s="87">
        <f t="shared" si="2"/>
        <v>0</v>
      </c>
      <c r="W26" s="87">
        <f t="shared" si="2"/>
        <v>0</v>
      </c>
      <c r="X26" s="87">
        <f t="shared" si="2"/>
        <v>0</v>
      </c>
      <c r="Y26" s="87">
        <f t="shared" si="2"/>
        <v>0</v>
      </c>
      <c r="Z26" s="87">
        <f t="shared" si="2"/>
        <v>0</v>
      </c>
    </row>
    <row r="27" spans="1:26" s="20" customFormat="1" x14ac:dyDescent="0.2">
      <c r="A27" s="2"/>
      <c r="B27" s="86">
        <f>'3. Investeringen'!B27</f>
        <v>13</v>
      </c>
      <c r="C27" s="86" t="str">
        <f>'3. Investeringen'!C27</f>
        <v>Nieuwe investeringen</v>
      </c>
      <c r="D27" s="86" t="str">
        <f>'3. Investeringen'!F27</f>
        <v>TD</v>
      </c>
      <c r="E27" s="171">
        <f>'3. Investeringen'!M27</f>
        <v>25.5</v>
      </c>
      <c r="F27" s="121">
        <f>'3. Investeringen'!N27</f>
        <v>2011</v>
      </c>
      <c r="G27" s="86">
        <f>'3. Investeringen'!O27</f>
        <v>218348.85</v>
      </c>
      <c r="I27" s="136">
        <f>'5. Selectie'!P75</f>
        <v>1</v>
      </c>
      <c r="K27" s="87">
        <f t="shared" si="2"/>
        <v>218348.85</v>
      </c>
      <c r="L27" s="87">
        <f t="shared" si="2"/>
        <v>0</v>
      </c>
      <c r="M27" s="87">
        <f t="shared" si="2"/>
        <v>0</v>
      </c>
      <c r="N27" s="87">
        <f t="shared" si="2"/>
        <v>0</v>
      </c>
      <c r="O27" s="87">
        <f t="shared" si="2"/>
        <v>0</v>
      </c>
      <c r="P27" s="87">
        <f t="shared" si="2"/>
        <v>0</v>
      </c>
      <c r="Q27" s="87">
        <f t="shared" si="2"/>
        <v>0</v>
      </c>
      <c r="R27" s="87">
        <f t="shared" si="2"/>
        <v>0</v>
      </c>
      <c r="S27" s="87">
        <f t="shared" si="2"/>
        <v>0</v>
      </c>
      <c r="T27" s="87">
        <f t="shared" si="2"/>
        <v>0</v>
      </c>
      <c r="U27" s="87">
        <f t="shared" si="2"/>
        <v>0</v>
      </c>
      <c r="V27" s="87">
        <f t="shared" si="2"/>
        <v>0</v>
      </c>
      <c r="W27" s="87">
        <f t="shared" si="2"/>
        <v>0</v>
      </c>
      <c r="X27" s="87">
        <f t="shared" si="2"/>
        <v>0</v>
      </c>
      <c r="Y27" s="87">
        <f t="shared" si="2"/>
        <v>0</v>
      </c>
      <c r="Z27" s="87">
        <f t="shared" si="2"/>
        <v>0</v>
      </c>
    </row>
    <row r="28" spans="1:26" s="20" customFormat="1" x14ac:dyDescent="0.2">
      <c r="A28" s="2"/>
      <c r="B28" s="86">
        <f>'3. Investeringen'!B28</f>
        <v>14</v>
      </c>
      <c r="C28" s="86" t="str">
        <f>'3. Investeringen'!C28</f>
        <v>Nieuwe investeringen</v>
      </c>
      <c r="D28" s="86" t="str">
        <f>'3. Investeringen'!F28</f>
        <v>TD</v>
      </c>
      <c r="E28" s="171">
        <f>'3. Investeringen'!M28</f>
        <v>0.5</v>
      </c>
      <c r="F28" s="121">
        <f>'3. Investeringen'!N28</f>
        <v>2011</v>
      </c>
      <c r="G28" s="86">
        <f>'3. Investeringen'!O28</f>
        <v>19169.799999999959</v>
      </c>
      <c r="I28" s="136">
        <f>'5. Selectie'!P76</f>
        <v>1</v>
      </c>
      <c r="K28" s="87">
        <f t="shared" si="2"/>
        <v>19169.799999999959</v>
      </c>
      <c r="L28" s="87">
        <f t="shared" si="2"/>
        <v>0</v>
      </c>
      <c r="M28" s="87">
        <f t="shared" si="2"/>
        <v>0</v>
      </c>
      <c r="N28" s="87">
        <f t="shared" si="2"/>
        <v>0</v>
      </c>
      <c r="O28" s="87">
        <f t="shared" si="2"/>
        <v>0</v>
      </c>
      <c r="P28" s="87">
        <f t="shared" si="2"/>
        <v>0</v>
      </c>
      <c r="Q28" s="87">
        <f t="shared" si="2"/>
        <v>0</v>
      </c>
      <c r="R28" s="87">
        <f t="shared" si="2"/>
        <v>0</v>
      </c>
      <c r="S28" s="87">
        <f t="shared" si="2"/>
        <v>0</v>
      </c>
      <c r="T28" s="87">
        <f t="shared" si="2"/>
        <v>0</v>
      </c>
      <c r="U28" s="87">
        <f t="shared" si="2"/>
        <v>0</v>
      </c>
      <c r="V28" s="87">
        <f t="shared" si="2"/>
        <v>0</v>
      </c>
      <c r="W28" s="87">
        <f t="shared" si="2"/>
        <v>0</v>
      </c>
      <c r="X28" s="87">
        <f t="shared" si="2"/>
        <v>0</v>
      </c>
      <c r="Y28" s="87">
        <f t="shared" si="2"/>
        <v>0</v>
      </c>
      <c r="Z28" s="87">
        <f t="shared" si="2"/>
        <v>0</v>
      </c>
    </row>
    <row r="29" spans="1:26" s="20" customFormat="1" x14ac:dyDescent="0.2">
      <c r="A29" s="2"/>
      <c r="B29" s="86">
        <f>'3. Investeringen'!B29</f>
        <v>15</v>
      </c>
      <c r="C29" s="86" t="str">
        <f>'3. Investeringen'!C29</f>
        <v>Nieuwe investeringen</v>
      </c>
      <c r="D29" s="86" t="str">
        <f>'3. Investeringen'!F29</f>
        <v>TD</v>
      </c>
      <c r="E29" s="171">
        <f>'3. Investeringen'!M29</f>
        <v>51.5</v>
      </c>
      <c r="F29" s="121">
        <f>'3. Investeringen'!N29</f>
        <v>2011</v>
      </c>
      <c r="G29" s="86">
        <f>'3. Investeringen'!O29</f>
        <v>643762.17272727273</v>
      </c>
      <c r="I29" s="136">
        <f>'5. Selectie'!P77</f>
        <v>1</v>
      </c>
      <c r="K29" s="87">
        <f t="shared" si="2"/>
        <v>643762.17272727273</v>
      </c>
      <c r="L29" s="87">
        <f t="shared" si="2"/>
        <v>0</v>
      </c>
      <c r="M29" s="87">
        <f t="shared" si="2"/>
        <v>0</v>
      </c>
      <c r="N29" s="87">
        <f t="shared" si="2"/>
        <v>0</v>
      </c>
      <c r="O29" s="87">
        <f t="shared" si="2"/>
        <v>0</v>
      </c>
      <c r="P29" s="87">
        <f t="shared" si="2"/>
        <v>0</v>
      </c>
      <c r="Q29" s="87">
        <f t="shared" si="2"/>
        <v>0</v>
      </c>
      <c r="R29" s="87">
        <f t="shared" si="2"/>
        <v>0</v>
      </c>
      <c r="S29" s="87">
        <f t="shared" si="2"/>
        <v>0</v>
      </c>
      <c r="T29" s="87">
        <f t="shared" si="2"/>
        <v>0</v>
      </c>
      <c r="U29" s="87">
        <f t="shared" si="2"/>
        <v>0</v>
      </c>
      <c r="V29" s="87">
        <f t="shared" si="2"/>
        <v>0</v>
      </c>
      <c r="W29" s="87">
        <f t="shared" si="2"/>
        <v>0</v>
      </c>
      <c r="X29" s="87">
        <f t="shared" si="2"/>
        <v>0</v>
      </c>
      <c r="Y29" s="87">
        <f t="shared" si="2"/>
        <v>0</v>
      </c>
      <c r="Z29" s="87">
        <f t="shared" si="2"/>
        <v>0</v>
      </c>
    </row>
    <row r="30" spans="1:26" s="20" customFormat="1" x14ac:dyDescent="0.2">
      <c r="A30" s="2"/>
      <c r="B30" s="86">
        <f>'3. Investeringen'!B30</f>
        <v>16</v>
      </c>
      <c r="C30" s="86" t="str">
        <f>'3. Investeringen'!C30</f>
        <v>Nieuwe investeringen</v>
      </c>
      <c r="D30" s="86" t="str">
        <f>'3. Investeringen'!F30</f>
        <v>TD</v>
      </c>
      <c r="E30" s="171">
        <f>'3. Investeringen'!M30</f>
        <v>41.5</v>
      </c>
      <c r="F30" s="121">
        <f>'3. Investeringen'!N30</f>
        <v>2011</v>
      </c>
      <c r="G30" s="86">
        <f>'3. Investeringen'!O30</f>
        <v>767969.48888888885</v>
      </c>
      <c r="I30" s="136">
        <f>'5. Selectie'!P78</f>
        <v>1</v>
      </c>
      <c r="K30" s="87">
        <f t="shared" si="2"/>
        <v>767969.48888888885</v>
      </c>
      <c r="L30" s="87">
        <f t="shared" si="2"/>
        <v>0</v>
      </c>
      <c r="M30" s="87">
        <f t="shared" si="2"/>
        <v>0</v>
      </c>
      <c r="N30" s="87">
        <f t="shared" si="2"/>
        <v>0</v>
      </c>
      <c r="O30" s="87">
        <f t="shared" si="2"/>
        <v>0</v>
      </c>
      <c r="P30" s="87">
        <f t="shared" si="2"/>
        <v>0</v>
      </c>
      <c r="Q30" s="87">
        <f t="shared" si="2"/>
        <v>0</v>
      </c>
      <c r="R30" s="87">
        <f t="shared" si="2"/>
        <v>0</v>
      </c>
      <c r="S30" s="87">
        <f t="shared" si="2"/>
        <v>0</v>
      </c>
      <c r="T30" s="87">
        <f t="shared" si="2"/>
        <v>0</v>
      </c>
      <c r="U30" s="87">
        <f t="shared" si="2"/>
        <v>0</v>
      </c>
      <c r="V30" s="87">
        <f t="shared" si="2"/>
        <v>0</v>
      </c>
      <c r="W30" s="87">
        <f t="shared" si="2"/>
        <v>0</v>
      </c>
      <c r="X30" s="87">
        <f t="shared" si="2"/>
        <v>0</v>
      </c>
      <c r="Y30" s="87">
        <f t="shared" si="2"/>
        <v>0</v>
      </c>
      <c r="Z30" s="87">
        <f t="shared" si="2"/>
        <v>0</v>
      </c>
    </row>
    <row r="31" spans="1:26" s="20" customFormat="1" x14ac:dyDescent="0.2">
      <c r="A31" s="2"/>
      <c r="B31" s="86">
        <f>'3. Investeringen'!B31</f>
        <v>17</v>
      </c>
      <c r="C31" s="86" t="str">
        <f>'3. Investeringen'!C31</f>
        <v>Nieuwe investeringen</v>
      </c>
      <c r="D31" s="86" t="str">
        <f>'3. Investeringen'!F31</f>
        <v>TD</v>
      </c>
      <c r="E31" s="171">
        <f>'3. Investeringen'!M31</f>
        <v>26.5</v>
      </c>
      <c r="F31" s="121">
        <f>'3. Investeringen'!N31</f>
        <v>2011</v>
      </c>
      <c r="G31" s="86">
        <f>'3. Investeringen'!O31</f>
        <v>436642.26666666666</v>
      </c>
      <c r="I31" s="136">
        <f>'5. Selectie'!P79</f>
        <v>1</v>
      </c>
      <c r="K31" s="87">
        <f t="shared" si="2"/>
        <v>436642.26666666666</v>
      </c>
      <c r="L31" s="87">
        <f t="shared" si="2"/>
        <v>0</v>
      </c>
      <c r="M31" s="87">
        <f t="shared" si="2"/>
        <v>0</v>
      </c>
      <c r="N31" s="87">
        <f t="shared" si="2"/>
        <v>0</v>
      </c>
      <c r="O31" s="87">
        <f t="shared" si="2"/>
        <v>0</v>
      </c>
      <c r="P31" s="87">
        <f t="shared" si="2"/>
        <v>0</v>
      </c>
      <c r="Q31" s="87">
        <f t="shared" si="2"/>
        <v>0</v>
      </c>
      <c r="R31" s="87">
        <f t="shared" si="2"/>
        <v>0</v>
      </c>
      <c r="S31" s="87">
        <f t="shared" si="2"/>
        <v>0</v>
      </c>
      <c r="T31" s="87">
        <f t="shared" si="2"/>
        <v>0</v>
      </c>
      <c r="U31" s="87">
        <f t="shared" si="2"/>
        <v>0</v>
      </c>
      <c r="V31" s="87">
        <f t="shared" si="2"/>
        <v>0</v>
      </c>
      <c r="W31" s="87">
        <f t="shared" si="2"/>
        <v>0</v>
      </c>
      <c r="X31" s="87">
        <f t="shared" si="2"/>
        <v>0</v>
      </c>
      <c r="Y31" s="87">
        <f t="shared" si="2"/>
        <v>0</v>
      </c>
      <c r="Z31" s="87">
        <f t="shared" si="2"/>
        <v>0</v>
      </c>
    </row>
    <row r="32" spans="1:26" s="20" customFormat="1" x14ac:dyDescent="0.2">
      <c r="A32" s="2"/>
      <c r="B32" s="86">
        <f>'3. Investeringen'!B32</f>
        <v>18</v>
      </c>
      <c r="C32" s="86" t="str">
        <f>'3. Investeringen'!C32</f>
        <v>Nieuwe investeringen</v>
      </c>
      <c r="D32" s="86" t="str">
        <f>'3. Investeringen'!F32</f>
        <v>TD</v>
      </c>
      <c r="E32" s="171">
        <f>'3. Investeringen'!M32</f>
        <v>1.5</v>
      </c>
      <c r="F32" s="121">
        <f>'3. Investeringen'!N32</f>
        <v>2011</v>
      </c>
      <c r="G32" s="86">
        <f>'3. Investeringen'!O32</f>
        <v>39940.5</v>
      </c>
      <c r="I32" s="136">
        <f>'5. Selectie'!P80</f>
        <v>1</v>
      </c>
      <c r="K32" s="87">
        <f t="shared" si="2"/>
        <v>39940.5</v>
      </c>
      <c r="L32" s="87">
        <f t="shared" si="2"/>
        <v>0</v>
      </c>
      <c r="M32" s="87">
        <f t="shared" si="2"/>
        <v>0</v>
      </c>
      <c r="N32" s="87">
        <f t="shared" si="2"/>
        <v>0</v>
      </c>
      <c r="O32" s="87">
        <f t="shared" si="2"/>
        <v>0</v>
      </c>
      <c r="P32" s="87">
        <f t="shared" si="2"/>
        <v>0</v>
      </c>
      <c r="Q32" s="87">
        <f t="shared" si="2"/>
        <v>0</v>
      </c>
      <c r="R32" s="87">
        <f t="shared" si="2"/>
        <v>0</v>
      </c>
      <c r="S32" s="87">
        <f t="shared" si="2"/>
        <v>0</v>
      </c>
      <c r="T32" s="87">
        <f t="shared" si="2"/>
        <v>0</v>
      </c>
      <c r="U32" s="87">
        <f t="shared" si="2"/>
        <v>0</v>
      </c>
      <c r="V32" s="87">
        <f t="shared" si="2"/>
        <v>0</v>
      </c>
      <c r="W32" s="87">
        <f t="shared" si="2"/>
        <v>0</v>
      </c>
      <c r="X32" s="87">
        <f t="shared" si="2"/>
        <v>0</v>
      </c>
      <c r="Y32" s="87">
        <f t="shared" si="2"/>
        <v>0</v>
      </c>
      <c r="Z32" s="87">
        <f t="shared" si="2"/>
        <v>0</v>
      </c>
    </row>
    <row r="33" spans="1:26" s="20" customFormat="1" x14ac:dyDescent="0.2">
      <c r="A33" s="2"/>
      <c r="B33" s="86">
        <f>'3. Investeringen'!B33</f>
        <v>19</v>
      </c>
      <c r="C33" s="86" t="str">
        <f>'3. Investeringen'!C33</f>
        <v>Nieuwe investeringen</v>
      </c>
      <c r="D33" s="86" t="str">
        <f>'3. Investeringen'!F33</f>
        <v>TD</v>
      </c>
      <c r="E33" s="171">
        <f>'3. Investeringen'!M33</f>
        <v>52.5</v>
      </c>
      <c r="F33" s="121">
        <f>'3. Investeringen'!N33</f>
        <v>2011</v>
      </c>
      <c r="G33" s="86">
        <f>'3. Investeringen'!O33</f>
        <v>687712.77272727271</v>
      </c>
      <c r="I33" s="136">
        <f>'5. Selectie'!P81</f>
        <v>1</v>
      </c>
      <c r="K33" s="87">
        <f t="shared" si="2"/>
        <v>687712.77272727271</v>
      </c>
      <c r="L33" s="87">
        <f t="shared" si="2"/>
        <v>0</v>
      </c>
      <c r="M33" s="87">
        <f t="shared" si="2"/>
        <v>0</v>
      </c>
      <c r="N33" s="87">
        <f t="shared" si="2"/>
        <v>0</v>
      </c>
      <c r="O33" s="87">
        <f t="shared" si="2"/>
        <v>0</v>
      </c>
      <c r="P33" s="87">
        <f t="shared" si="2"/>
        <v>0</v>
      </c>
      <c r="Q33" s="87">
        <f t="shared" si="2"/>
        <v>0</v>
      </c>
      <c r="R33" s="87">
        <f t="shared" si="2"/>
        <v>0</v>
      </c>
      <c r="S33" s="87">
        <f t="shared" si="2"/>
        <v>0</v>
      </c>
      <c r="T33" s="87">
        <f t="shared" si="2"/>
        <v>0</v>
      </c>
      <c r="U33" s="87">
        <f t="shared" si="2"/>
        <v>0</v>
      </c>
      <c r="V33" s="87">
        <f t="shared" si="2"/>
        <v>0</v>
      </c>
      <c r="W33" s="87">
        <f t="shared" si="2"/>
        <v>0</v>
      </c>
      <c r="X33" s="87">
        <f t="shared" si="2"/>
        <v>0</v>
      </c>
      <c r="Y33" s="87">
        <f t="shared" si="2"/>
        <v>0</v>
      </c>
      <c r="Z33" s="87">
        <f t="shared" si="2"/>
        <v>0</v>
      </c>
    </row>
    <row r="34" spans="1:26" s="20" customFormat="1" x14ac:dyDescent="0.2">
      <c r="A34" s="2"/>
      <c r="B34" s="86">
        <f>'3. Investeringen'!B34</f>
        <v>20</v>
      </c>
      <c r="C34" s="86" t="str">
        <f>'3. Investeringen'!C34</f>
        <v>Nieuwe investeringen</v>
      </c>
      <c r="D34" s="86" t="str">
        <f>'3. Investeringen'!F34</f>
        <v>TD</v>
      </c>
      <c r="E34" s="171">
        <f>'3. Investeringen'!M34</f>
        <v>42.5</v>
      </c>
      <c r="F34" s="121">
        <f>'3. Investeringen'!N34</f>
        <v>2011</v>
      </c>
      <c r="G34" s="86">
        <f>'3. Investeringen'!O34</f>
        <v>715120.11111111112</v>
      </c>
      <c r="I34" s="136">
        <f>'5. Selectie'!P82</f>
        <v>1</v>
      </c>
      <c r="K34" s="87">
        <f t="shared" si="2"/>
        <v>715120.11111111112</v>
      </c>
      <c r="L34" s="87">
        <f t="shared" si="2"/>
        <v>0</v>
      </c>
      <c r="M34" s="87">
        <f t="shared" si="2"/>
        <v>0</v>
      </c>
      <c r="N34" s="87">
        <f t="shared" si="2"/>
        <v>0</v>
      </c>
      <c r="O34" s="87">
        <f t="shared" si="2"/>
        <v>0</v>
      </c>
      <c r="P34" s="87">
        <f t="shared" si="2"/>
        <v>0</v>
      </c>
      <c r="Q34" s="87">
        <f t="shared" si="2"/>
        <v>0</v>
      </c>
      <c r="R34" s="87">
        <f t="shared" si="2"/>
        <v>0</v>
      </c>
      <c r="S34" s="87">
        <f t="shared" si="2"/>
        <v>0</v>
      </c>
      <c r="T34" s="87">
        <f t="shared" si="2"/>
        <v>0</v>
      </c>
      <c r="U34" s="87">
        <f t="shared" si="2"/>
        <v>0</v>
      </c>
      <c r="V34" s="87">
        <f t="shared" si="2"/>
        <v>0</v>
      </c>
      <c r="W34" s="87">
        <f t="shared" si="2"/>
        <v>0</v>
      </c>
      <c r="X34" s="87">
        <f t="shared" si="2"/>
        <v>0</v>
      </c>
      <c r="Y34" s="87">
        <f t="shared" si="2"/>
        <v>0</v>
      </c>
      <c r="Z34" s="87">
        <f t="shared" si="2"/>
        <v>0</v>
      </c>
    </row>
    <row r="35" spans="1:26" s="20" customFormat="1" x14ac:dyDescent="0.2">
      <c r="A35" s="2"/>
      <c r="B35" s="86">
        <f>'3. Investeringen'!B35</f>
        <v>21</v>
      </c>
      <c r="C35" s="86" t="str">
        <f>'3. Investeringen'!C35</f>
        <v>Nieuwe investeringen</v>
      </c>
      <c r="D35" s="86" t="str">
        <f>'3. Investeringen'!F35</f>
        <v>TD</v>
      </c>
      <c r="E35" s="171">
        <f>'3. Investeringen'!M35</f>
        <v>27.5</v>
      </c>
      <c r="F35" s="121">
        <f>'3. Investeringen'!N35</f>
        <v>2011</v>
      </c>
      <c r="G35" s="86">
        <f>'3. Investeringen'!O35</f>
        <v>197820.33333333334</v>
      </c>
      <c r="I35" s="136">
        <f>'5. Selectie'!P83</f>
        <v>1</v>
      </c>
      <c r="K35" s="87">
        <f t="shared" ref="K35:Z44" si="3">($F35=K$14)*$I35*$G35</f>
        <v>197820.33333333334</v>
      </c>
      <c r="L35" s="87">
        <f t="shared" si="3"/>
        <v>0</v>
      </c>
      <c r="M35" s="87">
        <f t="shared" si="3"/>
        <v>0</v>
      </c>
      <c r="N35" s="87">
        <f t="shared" si="3"/>
        <v>0</v>
      </c>
      <c r="O35" s="87">
        <f t="shared" si="3"/>
        <v>0</v>
      </c>
      <c r="P35" s="87">
        <f t="shared" si="3"/>
        <v>0</v>
      </c>
      <c r="Q35" s="87">
        <f t="shared" si="3"/>
        <v>0</v>
      </c>
      <c r="R35" s="87">
        <f t="shared" si="3"/>
        <v>0</v>
      </c>
      <c r="S35" s="87">
        <f t="shared" si="3"/>
        <v>0</v>
      </c>
      <c r="T35" s="87">
        <f t="shared" si="3"/>
        <v>0</v>
      </c>
      <c r="U35" s="87">
        <f t="shared" si="3"/>
        <v>0</v>
      </c>
      <c r="V35" s="87">
        <f t="shared" si="3"/>
        <v>0</v>
      </c>
      <c r="W35" s="87">
        <f t="shared" si="3"/>
        <v>0</v>
      </c>
      <c r="X35" s="87">
        <f t="shared" si="3"/>
        <v>0</v>
      </c>
      <c r="Y35" s="87">
        <f t="shared" si="3"/>
        <v>0</v>
      </c>
      <c r="Z35" s="87">
        <f t="shared" si="3"/>
        <v>0</v>
      </c>
    </row>
    <row r="36" spans="1:26" s="20" customFormat="1" x14ac:dyDescent="0.2">
      <c r="A36" s="2"/>
      <c r="B36" s="86">
        <f>'3. Investeringen'!B36</f>
        <v>22</v>
      </c>
      <c r="C36" s="86" t="str">
        <f>'3. Investeringen'!C36</f>
        <v>Nieuwe investeringen</v>
      </c>
      <c r="D36" s="86" t="str">
        <f>'3. Investeringen'!F36</f>
        <v>TD</v>
      </c>
      <c r="E36" s="171">
        <f>'3. Investeringen'!M36</f>
        <v>2.5</v>
      </c>
      <c r="F36" s="121">
        <f>'3. Investeringen'!N36</f>
        <v>2011</v>
      </c>
      <c r="G36" s="86">
        <f>'3. Investeringen'!O36</f>
        <v>75212</v>
      </c>
      <c r="I36" s="136">
        <f>'5. Selectie'!P84</f>
        <v>1</v>
      </c>
      <c r="K36" s="87">
        <f t="shared" si="3"/>
        <v>75212</v>
      </c>
      <c r="L36" s="87">
        <f t="shared" si="3"/>
        <v>0</v>
      </c>
      <c r="M36" s="87">
        <f t="shared" si="3"/>
        <v>0</v>
      </c>
      <c r="N36" s="87">
        <f t="shared" si="3"/>
        <v>0</v>
      </c>
      <c r="O36" s="87">
        <f t="shared" si="3"/>
        <v>0</v>
      </c>
      <c r="P36" s="87">
        <f t="shared" si="3"/>
        <v>0</v>
      </c>
      <c r="Q36" s="87">
        <f t="shared" si="3"/>
        <v>0</v>
      </c>
      <c r="R36" s="87">
        <f t="shared" si="3"/>
        <v>0</v>
      </c>
      <c r="S36" s="87">
        <f t="shared" si="3"/>
        <v>0</v>
      </c>
      <c r="T36" s="87">
        <f t="shared" si="3"/>
        <v>0</v>
      </c>
      <c r="U36" s="87">
        <f t="shared" si="3"/>
        <v>0</v>
      </c>
      <c r="V36" s="87">
        <f t="shared" si="3"/>
        <v>0</v>
      </c>
      <c r="W36" s="87">
        <f t="shared" si="3"/>
        <v>0</v>
      </c>
      <c r="X36" s="87">
        <f t="shared" si="3"/>
        <v>0</v>
      </c>
      <c r="Y36" s="87">
        <f t="shared" si="3"/>
        <v>0</v>
      </c>
      <c r="Z36" s="87">
        <f t="shared" si="3"/>
        <v>0</v>
      </c>
    </row>
    <row r="37" spans="1:26" s="20" customFormat="1" x14ac:dyDescent="0.2">
      <c r="A37" s="2"/>
      <c r="B37" s="86">
        <f>'3. Investeringen'!B37</f>
        <v>23</v>
      </c>
      <c r="C37" s="86" t="str">
        <f>'3. Investeringen'!C37</f>
        <v>Nieuwe investeringen</v>
      </c>
      <c r="D37" s="86" t="str">
        <f>'3. Investeringen'!F37</f>
        <v>TD</v>
      </c>
      <c r="E37" s="171">
        <f>'3. Investeringen'!M37</f>
        <v>53.5</v>
      </c>
      <c r="F37" s="121">
        <f>'3. Investeringen'!N37</f>
        <v>2011</v>
      </c>
      <c r="G37" s="86">
        <f>'3. Investeringen'!O37</f>
        <v>702309.09090909094</v>
      </c>
      <c r="I37" s="136">
        <f>'5. Selectie'!P85</f>
        <v>1</v>
      </c>
      <c r="K37" s="87">
        <f t="shared" si="3"/>
        <v>702309.09090909094</v>
      </c>
      <c r="L37" s="87">
        <f t="shared" si="3"/>
        <v>0</v>
      </c>
      <c r="M37" s="87">
        <f t="shared" si="3"/>
        <v>0</v>
      </c>
      <c r="N37" s="87">
        <f t="shared" si="3"/>
        <v>0</v>
      </c>
      <c r="O37" s="87">
        <f t="shared" si="3"/>
        <v>0</v>
      </c>
      <c r="P37" s="87">
        <f t="shared" si="3"/>
        <v>0</v>
      </c>
      <c r="Q37" s="87">
        <f t="shared" si="3"/>
        <v>0</v>
      </c>
      <c r="R37" s="87">
        <f t="shared" si="3"/>
        <v>0</v>
      </c>
      <c r="S37" s="87">
        <f t="shared" si="3"/>
        <v>0</v>
      </c>
      <c r="T37" s="87">
        <f t="shared" si="3"/>
        <v>0</v>
      </c>
      <c r="U37" s="87">
        <f t="shared" si="3"/>
        <v>0</v>
      </c>
      <c r="V37" s="87">
        <f t="shared" si="3"/>
        <v>0</v>
      </c>
      <c r="W37" s="87">
        <f t="shared" si="3"/>
        <v>0</v>
      </c>
      <c r="X37" s="87">
        <f t="shared" si="3"/>
        <v>0</v>
      </c>
      <c r="Y37" s="87">
        <f t="shared" si="3"/>
        <v>0</v>
      </c>
      <c r="Z37" s="87">
        <f t="shared" si="3"/>
        <v>0</v>
      </c>
    </row>
    <row r="38" spans="1:26" s="20" customFormat="1" x14ac:dyDescent="0.2">
      <c r="A38" s="2"/>
      <c r="B38" s="86">
        <f>'3. Investeringen'!B38</f>
        <v>24</v>
      </c>
      <c r="C38" s="86" t="str">
        <f>'3. Investeringen'!C38</f>
        <v>Nieuwe investeringen</v>
      </c>
      <c r="D38" s="86" t="str">
        <f>'3. Investeringen'!F38</f>
        <v>TD</v>
      </c>
      <c r="E38" s="171">
        <f>'3. Investeringen'!M38</f>
        <v>43.5</v>
      </c>
      <c r="F38" s="121">
        <f>'3. Investeringen'!N38</f>
        <v>2011</v>
      </c>
      <c r="G38" s="86">
        <f>'3. Investeringen'!O38</f>
        <v>1030466.6666666666</v>
      </c>
      <c r="I38" s="136">
        <f>'5. Selectie'!P86</f>
        <v>1</v>
      </c>
      <c r="K38" s="87">
        <f t="shared" si="3"/>
        <v>1030466.6666666666</v>
      </c>
      <c r="L38" s="87">
        <f t="shared" si="3"/>
        <v>0</v>
      </c>
      <c r="M38" s="87">
        <f t="shared" si="3"/>
        <v>0</v>
      </c>
      <c r="N38" s="87">
        <f t="shared" si="3"/>
        <v>0</v>
      </c>
      <c r="O38" s="87">
        <f t="shared" si="3"/>
        <v>0</v>
      </c>
      <c r="P38" s="87">
        <f t="shared" si="3"/>
        <v>0</v>
      </c>
      <c r="Q38" s="87">
        <f t="shared" si="3"/>
        <v>0</v>
      </c>
      <c r="R38" s="87">
        <f t="shared" si="3"/>
        <v>0</v>
      </c>
      <c r="S38" s="87">
        <f t="shared" si="3"/>
        <v>0</v>
      </c>
      <c r="T38" s="87">
        <f t="shared" si="3"/>
        <v>0</v>
      </c>
      <c r="U38" s="87">
        <f t="shared" si="3"/>
        <v>0</v>
      </c>
      <c r="V38" s="87">
        <f t="shared" si="3"/>
        <v>0</v>
      </c>
      <c r="W38" s="87">
        <f t="shared" si="3"/>
        <v>0</v>
      </c>
      <c r="X38" s="87">
        <f t="shared" si="3"/>
        <v>0</v>
      </c>
      <c r="Y38" s="87">
        <f t="shared" si="3"/>
        <v>0</v>
      </c>
      <c r="Z38" s="87">
        <f t="shared" si="3"/>
        <v>0</v>
      </c>
    </row>
    <row r="39" spans="1:26" s="20" customFormat="1" x14ac:dyDescent="0.2">
      <c r="A39" s="2"/>
      <c r="B39" s="86">
        <f>'3. Investeringen'!B39</f>
        <v>25</v>
      </c>
      <c r="C39" s="86" t="str">
        <f>'3. Investeringen'!C39</f>
        <v>Nieuwe investeringen</v>
      </c>
      <c r="D39" s="86" t="str">
        <f>'3. Investeringen'!F39</f>
        <v>TD</v>
      </c>
      <c r="E39" s="171">
        <f>'3. Investeringen'!M39</f>
        <v>28.5</v>
      </c>
      <c r="F39" s="121">
        <f>'3. Investeringen'!N39</f>
        <v>2011</v>
      </c>
      <c r="G39" s="86">
        <f>'3. Investeringen'!O39</f>
        <v>236550</v>
      </c>
      <c r="I39" s="136">
        <f>'5. Selectie'!P87</f>
        <v>1</v>
      </c>
      <c r="K39" s="87">
        <f t="shared" si="3"/>
        <v>236550</v>
      </c>
      <c r="L39" s="87">
        <f t="shared" si="3"/>
        <v>0</v>
      </c>
      <c r="M39" s="87">
        <f t="shared" si="3"/>
        <v>0</v>
      </c>
      <c r="N39" s="87">
        <f t="shared" si="3"/>
        <v>0</v>
      </c>
      <c r="O39" s="87">
        <f t="shared" si="3"/>
        <v>0</v>
      </c>
      <c r="P39" s="87">
        <f t="shared" si="3"/>
        <v>0</v>
      </c>
      <c r="Q39" s="87">
        <f t="shared" si="3"/>
        <v>0</v>
      </c>
      <c r="R39" s="87">
        <f t="shared" si="3"/>
        <v>0</v>
      </c>
      <c r="S39" s="87">
        <f t="shared" si="3"/>
        <v>0</v>
      </c>
      <c r="T39" s="87">
        <f t="shared" si="3"/>
        <v>0</v>
      </c>
      <c r="U39" s="87">
        <f t="shared" si="3"/>
        <v>0</v>
      </c>
      <c r="V39" s="87">
        <f t="shared" si="3"/>
        <v>0</v>
      </c>
      <c r="W39" s="87">
        <f t="shared" si="3"/>
        <v>0</v>
      </c>
      <c r="X39" s="87">
        <f t="shared" si="3"/>
        <v>0</v>
      </c>
      <c r="Y39" s="87">
        <f t="shared" si="3"/>
        <v>0</v>
      </c>
      <c r="Z39" s="87">
        <f t="shared" si="3"/>
        <v>0</v>
      </c>
    </row>
    <row r="40" spans="1:26" s="20" customFormat="1" x14ac:dyDescent="0.2">
      <c r="A40" s="2"/>
      <c r="B40" s="86">
        <f>'3. Investeringen'!B40</f>
        <v>26</v>
      </c>
      <c r="C40" s="86" t="str">
        <f>'3. Investeringen'!C40</f>
        <v>Nieuwe investeringen</v>
      </c>
      <c r="D40" s="86" t="str">
        <f>'3. Investeringen'!F40</f>
        <v>TD</v>
      </c>
      <c r="E40" s="171">
        <f>'3. Investeringen'!M40</f>
        <v>3.5</v>
      </c>
      <c r="F40" s="121">
        <f>'3. Investeringen'!N40</f>
        <v>2011</v>
      </c>
      <c r="G40" s="86">
        <f>'3. Investeringen'!O40</f>
        <v>71400</v>
      </c>
      <c r="I40" s="136">
        <f>'5. Selectie'!P88</f>
        <v>1</v>
      </c>
      <c r="K40" s="87">
        <f t="shared" si="3"/>
        <v>71400</v>
      </c>
      <c r="L40" s="87">
        <f t="shared" si="3"/>
        <v>0</v>
      </c>
      <c r="M40" s="87">
        <f t="shared" si="3"/>
        <v>0</v>
      </c>
      <c r="N40" s="87">
        <f t="shared" si="3"/>
        <v>0</v>
      </c>
      <c r="O40" s="87">
        <f t="shared" si="3"/>
        <v>0</v>
      </c>
      <c r="P40" s="87">
        <f t="shared" si="3"/>
        <v>0</v>
      </c>
      <c r="Q40" s="87">
        <f t="shared" si="3"/>
        <v>0</v>
      </c>
      <c r="R40" s="87">
        <f t="shared" si="3"/>
        <v>0</v>
      </c>
      <c r="S40" s="87">
        <f t="shared" si="3"/>
        <v>0</v>
      </c>
      <c r="T40" s="87">
        <f t="shared" si="3"/>
        <v>0</v>
      </c>
      <c r="U40" s="87">
        <f t="shared" si="3"/>
        <v>0</v>
      </c>
      <c r="V40" s="87">
        <f t="shared" si="3"/>
        <v>0</v>
      </c>
      <c r="W40" s="87">
        <f t="shared" si="3"/>
        <v>0</v>
      </c>
      <c r="X40" s="87">
        <f t="shared" si="3"/>
        <v>0</v>
      </c>
      <c r="Y40" s="87">
        <f t="shared" si="3"/>
        <v>0</v>
      </c>
      <c r="Z40" s="87">
        <f t="shared" si="3"/>
        <v>0</v>
      </c>
    </row>
    <row r="41" spans="1:26" s="20" customFormat="1" x14ac:dyDescent="0.2">
      <c r="A41" s="2"/>
      <c r="B41" s="86">
        <f>'3. Investeringen'!B41</f>
        <v>27</v>
      </c>
      <c r="C41" s="86" t="str">
        <f>'3. Investeringen'!C41</f>
        <v>Nieuwe investeringen</v>
      </c>
      <c r="D41" s="86" t="str">
        <f>'3. Investeringen'!F41</f>
        <v>TD</v>
      </c>
      <c r="E41" s="171">
        <f>'3. Investeringen'!M41</f>
        <v>54.5</v>
      </c>
      <c r="F41" s="121">
        <f>'3. Investeringen'!N41</f>
        <v>2011</v>
      </c>
      <c r="G41" s="86">
        <f>'3. Investeringen'!O41</f>
        <v>328981.81818181818</v>
      </c>
      <c r="I41" s="136">
        <f>'5. Selectie'!P89</f>
        <v>1</v>
      </c>
      <c r="K41" s="87">
        <f t="shared" si="3"/>
        <v>328981.81818181818</v>
      </c>
      <c r="L41" s="87">
        <f t="shared" si="3"/>
        <v>0</v>
      </c>
      <c r="M41" s="87">
        <f t="shared" si="3"/>
        <v>0</v>
      </c>
      <c r="N41" s="87">
        <f t="shared" si="3"/>
        <v>0</v>
      </c>
      <c r="O41" s="87">
        <f t="shared" si="3"/>
        <v>0</v>
      </c>
      <c r="P41" s="87">
        <f t="shared" si="3"/>
        <v>0</v>
      </c>
      <c r="Q41" s="87">
        <f t="shared" si="3"/>
        <v>0</v>
      </c>
      <c r="R41" s="87">
        <f t="shared" si="3"/>
        <v>0</v>
      </c>
      <c r="S41" s="87">
        <f t="shared" si="3"/>
        <v>0</v>
      </c>
      <c r="T41" s="87">
        <f t="shared" si="3"/>
        <v>0</v>
      </c>
      <c r="U41" s="87">
        <f t="shared" si="3"/>
        <v>0</v>
      </c>
      <c r="V41" s="87">
        <f t="shared" si="3"/>
        <v>0</v>
      </c>
      <c r="W41" s="87">
        <f t="shared" si="3"/>
        <v>0</v>
      </c>
      <c r="X41" s="87">
        <f t="shared" si="3"/>
        <v>0</v>
      </c>
      <c r="Y41" s="87">
        <f t="shared" si="3"/>
        <v>0</v>
      </c>
      <c r="Z41" s="87">
        <f t="shared" si="3"/>
        <v>0</v>
      </c>
    </row>
    <row r="42" spans="1:26" s="20" customFormat="1" x14ac:dyDescent="0.2">
      <c r="A42" s="2"/>
      <c r="B42" s="86">
        <f>'3. Investeringen'!B42</f>
        <v>28</v>
      </c>
      <c r="C42" s="86" t="str">
        <f>'3. Investeringen'!C42</f>
        <v>Nieuwe investeringen</v>
      </c>
      <c r="D42" s="86" t="str">
        <f>'3. Investeringen'!F42</f>
        <v>TD</v>
      </c>
      <c r="E42" s="171">
        <f>'3. Investeringen'!M42</f>
        <v>44.5</v>
      </c>
      <c r="F42" s="121">
        <f>'3. Investeringen'!N42</f>
        <v>2011</v>
      </c>
      <c r="G42" s="86">
        <f>'3. Investeringen'!O42</f>
        <v>1355766.6666666667</v>
      </c>
      <c r="I42" s="136">
        <f>'5. Selectie'!P90</f>
        <v>1</v>
      </c>
      <c r="K42" s="87">
        <f t="shared" si="3"/>
        <v>1355766.6666666667</v>
      </c>
      <c r="L42" s="87">
        <f t="shared" si="3"/>
        <v>0</v>
      </c>
      <c r="M42" s="87">
        <f t="shared" si="3"/>
        <v>0</v>
      </c>
      <c r="N42" s="87">
        <f t="shared" si="3"/>
        <v>0</v>
      </c>
      <c r="O42" s="87">
        <f t="shared" si="3"/>
        <v>0</v>
      </c>
      <c r="P42" s="87">
        <f t="shared" si="3"/>
        <v>0</v>
      </c>
      <c r="Q42" s="87">
        <f t="shared" si="3"/>
        <v>0</v>
      </c>
      <c r="R42" s="87">
        <f t="shared" si="3"/>
        <v>0</v>
      </c>
      <c r="S42" s="87">
        <f t="shared" si="3"/>
        <v>0</v>
      </c>
      <c r="T42" s="87">
        <f t="shared" si="3"/>
        <v>0</v>
      </c>
      <c r="U42" s="87">
        <f t="shared" si="3"/>
        <v>0</v>
      </c>
      <c r="V42" s="87">
        <f t="shared" si="3"/>
        <v>0</v>
      </c>
      <c r="W42" s="87">
        <f t="shared" si="3"/>
        <v>0</v>
      </c>
      <c r="X42" s="87">
        <f t="shared" si="3"/>
        <v>0</v>
      </c>
      <c r="Y42" s="87">
        <f t="shared" si="3"/>
        <v>0</v>
      </c>
      <c r="Z42" s="87">
        <f t="shared" si="3"/>
        <v>0</v>
      </c>
    </row>
    <row r="43" spans="1:26" s="20" customFormat="1" x14ac:dyDescent="0.2">
      <c r="A43" s="2"/>
      <c r="B43" s="86">
        <f>'3. Investeringen'!B43</f>
        <v>29</v>
      </c>
      <c r="C43" s="86" t="str">
        <f>'3. Investeringen'!C43</f>
        <v>Nieuwe investeringen</v>
      </c>
      <c r="D43" s="86" t="str">
        <f>'3. Investeringen'!F43</f>
        <v>TD</v>
      </c>
      <c r="E43" s="171">
        <f>'3. Investeringen'!M43</f>
        <v>29.5</v>
      </c>
      <c r="F43" s="121">
        <f>'3. Investeringen'!N43</f>
        <v>2011</v>
      </c>
      <c r="G43" s="86">
        <f>'3. Investeringen'!O43</f>
        <v>531000</v>
      </c>
      <c r="I43" s="136">
        <f>'5. Selectie'!P91</f>
        <v>1</v>
      </c>
      <c r="K43" s="87">
        <f t="shared" si="3"/>
        <v>531000</v>
      </c>
      <c r="L43" s="87">
        <f t="shared" si="3"/>
        <v>0</v>
      </c>
      <c r="M43" s="87">
        <f t="shared" si="3"/>
        <v>0</v>
      </c>
      <c r="N43" s="87">
        <f t="shared" si="3"/>
        <v>0</v>
      </c>
      <c r="O43" s="87">
        <f t="shared" si="3"/>
        <v>0</v>
      </c>
      <c r="P43" s="87">
        <f t="shared" si="3"/>
        <v>0</v>
      </c>
      <c r="Q43" s="87">
        <f t="shared" si="3"/>
        <v>0</v>
      </c>
      <c r="R43" s="87">
        <f t="shared" si="3"/>
        <v>0</v>
      </c>
      <c r="S43" s="87">
        <f t="shared" si="3"/>
        <v>0</v>
      </c>
      <c r="T43" s="87">
        <f t="shared" si="3"/>
        <v>0</v>
      </c>
      <c r="U43" s="87">
        <f t="shared" si="3"/>
        <v>0</v>
      </c>
      <c r="V43" s="87">
        <f t="shared" si="3"/>
        <v>0</v>
      </c>
      <c r="W43" s="87">
        <f t="shared" si="3"/>
        <v>0</v>
      </c>
      <c r="X43" s="87">
        <f t="shared" si="3"/>
        <v>0</v>
      </c>
      <c r="Y43" s="87">
        <f t="shared" si="3"/>
        <v>0</v>
      </c>
      <c r="Z43" s="87">
        <f t="shared" si="3"/>
        <v>0</v>
      </c>
    </row>
    <row r="44" spans="1:26" s="20" customFormat="1" x14ac:dyDescent="0.2">
      <c r="A44" s="2"/>
      <c r="B44" s="86">
        <f>'3. Investeringen'!B44</f>
        <v>30</v>
      </c>
      <c r="C44" s="86" t="str">
        <f>'3. Investeringen'!C44</f>
        <v>Nieuwe investeringen</v>
      </c>
      <c r="D44" s="86" t="str">
        <f>'3. Investeringen'!F44</f>
        <v>TD</v>
      </c>
      <c r="E44" s="171">
        <f>'3. Investeringen'!M44</f>
        <v>4.5</v>
      </c>
      <c r="F44" s="121">
        <f>'3. Investeringen'!N44</f>
        <v>2011</v>
      </c>
      <c r="G44" s="86">
        <f>'3. Investeringen'!O44</f>
        <v>97200</v>
      </c>
      <c r="I44" s="136">
        <f>'5. Selectie'!P92</f>
        <v>1</v>
      </c>
      <c r="K44" s="87">
        <f t="shared" si="3"/>
        <v>97200</v>
      </c>
      <c r="L44" s="87">
        <f t="shared" si="3"/>
        <v>0</v>
      </c>
      <c r="M44" s="87">
        <f t="shared" si="3"/>
        <v>0</v>
      </c>
      <c r="N44" s="87">
        <f t="shared" si="3"/>
        <v>0</v>
      </c>
      <c r="O44" s="87">
        <f t="shared" si="3"/>
        <v>0</v>
      </c>
      <c r="P44" s="87">
        <f t="shared" si="3"/>
        <v>0</v>
      </c>
      <c r="Q44" s="87">
        <f t="shared" si="3"/>
        <v>0</v>
      </c>
      <c r="R44" s="87">
        <f t="shared" si="3"/>
        <v>0</v>
      </c>
      <c r="S44" s="87">
        <f t="shared" si="3"/>
        <v>0</v>
      </c>
      <c r="T44" s="87">
        <f t="shared" si="3"/>
        <v>0</v>
      </c>
      <c r="U44" s="87">
        <f t="shared" si="3"/>
        <v>0</v>
      </c>
      <c r="V44" s="87">
        <f t="shared" si="3"/>
        <v>0</v>
      </c>
      <c r="W44" s="87">
        <f t="shared" si="3"/>
        <v>0</v>
      </c>
      <c r="X44" s="87">
        <f t="shared" si="3"/>
        <v>0</v>
      </c>
      <c r="Y44" s="87">
        <f t="shared" si="3"/>
        <v>0</v>
      </c>
      <c r="Z44" s="87">
        <f t="shared" si="3"/>
        <v>0</v>
      </c>
    </row>
    <row r="45" spans="1:26" s="20" customFormat="1" x14ac:dyDescent="0.2">
      <c r="A45" s="2"/>
      <c r="B45" s="86">
        <f>'3. Investeringen'!B45</f>
        <v>31</v>
      </c>
      <c r="C45" s="86" t="str">
        <f>'3. Investeringen'!C45</f>
        <v>Nieuwe investeringen</v>
      </c>
      <c r="D45" s="86" t="str">
        <f>'3. Investeringen'!F45</f>
        <v>TD</v>
      </c>
      <c r="E45" s="171">
        <f>'3. Investeringen'!M45</f>
        <v>55</v>
      </c>
      <c r="F45" s="121">
        <f>'3. Investeringen'!N45</f>
        <v>2011</v>
      </c>
      <c r="G45" s="86">
        <f>'3. Investeringen'!O45</f>
        <v>1514983.3691499999</v>
      </c>
      <c r="I45" s="136">
        <f>'5. Selectie'!P93</f>
        <v>1</v>
      </c>
      <c r="K45" s="87">
        <f t="shared" ref="K45:Z54" si="4">($F45=K$14)*$I45*$G45</f>
        <v>1514983.3691499999</v>
      </c>
      <c r="L45" s="87">
        <f t="shared" si="4"/>
        <v>0</v>
      </c>
      <c r="M45" s="87">
        <f t="shared" si="4"/>
        <v>0</v>
      </c>
      <c r="N45" s="87">
        <f t="shared" si="4"/>
        <v>0</v>
      </c>
      <c r="O45" s="87">
        <f t="shared" si="4"/>
        <v>0</v>
      </c>
      <c r="P45" s="87">
        <f t="shared" si="4"/>
        <v>0</v>
      </c>
      <c r="Q45" s="87">
        <f t="shared" si="4"/>
        <v>0</v>
      </c>
      <c r="R45" s="87">
        <f t="shared" si="4"/>
        <v>0</v>
      </c>
      <c r="S45" s="87">
        <f t="shared" si="4"/>
        <v>0</v>
      </c>
      <c r="T45" s="87">
        <f t="shared" si="4"/>
        <v>0</v>
      </c>
      <c r="U45" s="87">
        <f t="shared" si="4"/>
        <v>0</v>
      </c>
      <c r="V45" s="87">
        <f t="shared" si="4"/>
        <v>0</v>
      </c>
      <c r="W45" s="87">
        <f t="shared" si="4"/>
        <v>0</v>
      </c>
      <c r="X45" s="87">
        <f t="shared" si="4"/>
        <v>0</v>
      </c>
      <c r="Y45" s="87">
        <f t="shared" si="4"/>
        <v>0</v>
      </c>
      <c r="Z45" s="87">
        <f t="shared" si="4"/>
        <v>0</v>
      </c>
    </row>
    <row r="46" spans="1:26" s="20" customFormat="1" x14ac:dyDescent="0.2">
      <c r="A46" s="2"/>
      <c r="B46" s="86">
        <f>'3. Investeringen'!B46</f>
        <v>32</v>
      </c>
      <c r="C46" s="86" t="str">
        <f>'3. Investeringen'!C46</f>
        <v>Nieuwe investeringen</v>
      </c>
      <c r="D46" s="86" t="str">
        <f>'3. Investeringen'!F46</f>
        <v>TD</v>
      </c>
      <c r="E46" s="171">
        <f>'3. Investeringen'!M46</f>
        <v>45</v>
      </c>
      <c r="F46" s="121">
        <f>'3. Investeringen'!N46</f>
        <v>2011</v>
      </c>
      <c r="G46" s="86">
        <f>'3. Investeringen'!O46</f>
        <v>1717120.8086000001</v>
      </c>
      <c r="I46" s="136">
        <f>'5. Selectie'!P94</f>
        <v>1</v>
      </c>
      <c r="K46" s="87">
        <f t="shared" si="4"/>
        <v>1717120.8086000001</v>
      </c>
      <c r="L46" s="87">
        <f t="shared" si="4"/>
        <v>0</v>
      </c>
      <c r="M46" s="87">
        <f t="shared" si="4"/>
        <v>0</v>
      </c>
      <c r="N46" s="87">
        <f t="shared" si="4"/>
        <v>0</v>
      </c>
      <c r="O46" s="87">
        <f t="shared" si="4"/>
        <v>0</v>
      </c>
      <c r="P46" s="87">
        <f t="shared" si="4"/>
        <v>0</v>
      </c>
      <c r="Q46" s="87">
        <f t="shared" si="4"/>
        <v>0</v>
      </c>
      <c r="R46" s="87">
        <f t="shared" si="4"/>
        <v>0</v>
      </c>
      <c r="S46" s="87">
        <f t="shared" si="4"/>
        <v>0</v>
      </c>
      <c r="T46" s="87">
        <f t="shared" si="4"/>
        <v>0</v>
      </c>
      <c r="U46" s="87">
        <f t="shared" si="4"/>
        <v>0</v>
      </c>
      <c r="V46" s="87">
        <f t="shared" si="4"/>
        <v>0</v>
      </c>
      <c r="W46" s="87">
        <f t="shared" si="4"/>
        <v>0</v>
      </c>
      <c r="X46" s="87">
        <f t="shared" si="4"/>
        <v>0</v>
      </c>
      <c r="Y46" s="87">
        <f t="shared" si="4"/>
        <v>0</v>
      </c>
      <c r="Z46" s="87">
        <f t="shared" si="4"/>
        <v>0</v>
      </c>
    </row>
    <row r="47" spans="1:26" s="20" customFormat="1" x14ac:dyDescent="0.2">
      <c r="A47" s="2"/>
      <c r="B47" s="86">
        <f>'3. Investeringen'!B47</f>
        <v>33</v>
      </c>
      <c r="C47" s="86" t="str">
        <f>'3. Investeringen'!C47</f>
        <v>Nieuwe investeringen</v>
      </c>
      <c r="D47" s="86" t="str">
        <f>'3. Investeringen'!F47</f>
        <v>TD</v>
      </c>
      <c r="E47" s="171">
        <f>'3. Investeringen'!M47</f>
        <v>30</v>
      </c>
      <c r="F47" s="121">
        <f>'3. Investeringen'!N47</f>
        <v>2011</v>
      </c>
      <c r="G47" s="86">
        <f>'3. Investeringen'!O47</f>
        <v>567899.65749999997</v>
      </c>
      <c r="I47" s="136">
        <f>'5. Selectie'!P95</f>
        <v>1</v>
      </c>
      <c r="K47" s="87">
        <f t="shared" si="4"/>
        <v>567899.65749999997</v>
      </c>
      <c r="L47" s="87">
        <f t="shared" si="4"/>
        <v>0</v>
      </c>
      <c r="M47" s="87">
        <f t="shared" si="4"/>
        <v>0</v>
      </c>
      <c r="N47" s="87">
        <f t="shared" si="4"/>
        <v>0</v>
      </c>
      <c r="O47" s="87">
        <f t="shared" si="4"/>
        <v>0</v>
      </c>
      <c r="P47" s="87">
        <f t="shared" si="4"/>
        <v>0</v>
      </c>
      <c r="Q47" s="87">
        <f t="shared" si="4"/>
        <v>0</v>
      </c>
      <c r="R47" s="87">
        <f t="shared" si="4"/>
        <v>0</v>
      </c>
      <c r="S47" s="87">
        <f t="shared" si="4"/>
        <v>0</v>
      </c>
      <c r="T47" s="87">
        <f t="shared" si="4"/>
        <v>0</v>
      </c>
      <c r="U47" s="87">
        <f t="shared" si="4"/>
        <v>0</v>
      </c>
      <c r="V47" s="87">
        <f t="shared" si="4"/>
        <v>0</v>
      </c>
      <c r="W47" s="87">
        <f t="shared" si="4"/>
        <v>0</v>
      </c>
      <c r="X47" s="87">
        <f t="shared" si="4"/>
        <v>0</v>
      </c>
      <c r="Y47" s="87">
        <f t="shared" si="4"/>
        <v>0</v>
      </c>
      <c r="Z47" s="87">
        <f t="shared" si="4"/>
        <v>0</v>
      </c>
    </row>
    <row r="48" spans="1:26" s="20" customFormat="1" x14ac:dyDescent="0.2">
      <c r="A48" s="2"/>
      <c r="B48" s="86">
        <f>'3. Investeringen'!B48</f>
        <v>34</v>
      </c>
      <c r="C48" s="86" t="str">
        <f>'3. Investeringen'!C48</f>
        <v>Nieuwe investeringen</v>
      </c>
      <c r="D48" s="86" t="str">
        <f>'3. Investeringen'!F48</f>
        <v>TD</v>
      </c>
      <c r="E48" s="171">
        <f>'3. Investeringen'!M48</f>
        <v>5</v>
      </c>
      <c r="F48" s="121">
        <f>'3. Investeringen'!N48</f>
        <v>2011</v>
      </c>
      <c r="G48" s="86">
        <f>'3. Investeringen'!O48</f>
        <v>943040.40813636396</v>
      </c>
      <c r="I48" s="136">
        <f>'5. Selectie'!P96</f>
        <v>1</v>
      </c>
      <c r="K48" s="87">
        <f t="shared" si="4"/>
        <v>943040.40813636396</v>
      </c>
      <c r="L48" s="87">
        <f t="shared" si="4"/>
        <v>0</v>
      </c>
      <c r="M48" s="87">
        <f t="shared" si="4"/>
        <v>0</v>
      </c>
      <c r="N48" s="87">
        <f t="shared" si="4"/>
        <v>0</v>
      </c>
      <c r="O48" s="87">
        <f t="shared" si="4"/>
        <v>0</v>
      </c>
      <c r="P48" s="87">
        <f t="shared" si="4"/>
        <v>0</v>
      </c>
      <c r="Q48" s="87">
        <f t="shared" si="4"/>
        <v>0</v>
      </c>
      <c r="R48" s="87">
        <f t="shared" si="4"/>
        <v>0</v>
      </c>
      <c r="S48" s="87">
        <f t="shared" si="4"/>
        <v>0</v>
      </c>
      <c r="T48" s="87">
        <f t="shared" si="4"/>
        <v>0</v>
      </c>
      <c r="U48" s="87">
        <f t="shared" si="4"/>
        <v>0</v>
      </c>
      <c r="V48" s="87">
        <f t="shared" si="4"/>
        <v>0</v>
      </c>
      <c r="W48" s="87">
        <f t="shared" si="4"/>
        <v>0</v>
      </c>
      <c r="X48" s="87">
        <f t="shared" si="4"/>
        <v>0</v>
      </c>
      <c r="Y48" s="87">
        <f t="shared" si="4"/>
        <v>0</v>
      </c>
      <c r="Z48" s="87">
        <f t="shared" si="4"/>
        <v>0</v>
      </c>
    </row>
    <row r="49" spans="1:26" s="20" customFormat="1" x14ac:dyDescent="0.2">
      <c r="A49" s="2"/>
      <c r="B49" s="86">
        <f>'3. Investeringen'!B49</f>
        <v>35</v>
      </c>
      <c r="C49" s="86" t="str">
        <f>'3. Investeringen'!C49</f>
        <v>Nieuwe investeringen</v>
      </c>
      <c r="D49" s="86" t="str">
        <f>'3. Investeringen'!F49</f>
        <v>TD</v>
      </c>
      <c r="E49" s="171">
        <f>'3. Investeringen'!M49</f>
        <v>55</v>
      </c>
      <c r="F49" s="121">
        <f>'3. Investeringen'!N49</f>
        <v>2012</v>
      </c>
      <c r="G49" s="86">
        <f>'3. Investeringen'!O49</f>
        <v>783241.23542045499</v>
      </c>
      <c r="I49" s="136">
        <f>'5. Selectie'!P97</f>
        <v>1</v>
      </c>
      <c r="K49" s="87">
        <f t="shared" si="4"/>
        <v>0</v>
      </c>
      <c r="L49" s="87">
        <f t="shared" si="4"/>
        <v>783241.23542045499</v>
      </c>
      <c r="M49" s="87">
        <f t="shared" si="4"/>
        <v>0</v>
      </c>
      <c r="N49" s="87">
        <f t="shared" si="4"/>
        <v>0</v>
      </c>
      <c r="O49" s="87">
        <f t="shared" si="4"/>
        <v>0</v>
      </c>
      <c r="P49" s="87">
        <f t="shared" si="4"/>
        <v>0</v>
      </c>
      <c r="Q49" s="87">
        <f t="shared" si="4"/>
        <v>0</v>
      </c>
      <c r="R49" s="87">
        <f t="shared" si="4"/>
        <v>0</v>
      </c>
      <c r="S49" s="87">
        <f t="shared" si="4"/>
        <v>0</v>
      </c>
      <c r="T49" s="87">
        <f t="shared" si="4"/>
        <v>0</v>
      </c>
      <c r="U49" s="87">
        <f t="shared" si="4"/>
        <v>0</v>
      </c>
      <c r="V49" s="87">
        <f t="shared" si="4"/>
        <v>0</v>
      </c>
      <c r="W49" s="87">
        <f t="shared" si="4"/>
        <v>0</v>
      </c>
      <c r="X49" s="87">
        <f t="shared" si="4"/>
        <v>0</v>
      </c>
      <c r="Y49" s="87">
        <f t="shared" si="4"/>
        <v>0</v>
      </c>
      <c r="Z49" s="87">
        <f t="shared" si="4"/>
        <v>0</v>
      </c>
    </row>
    <row r="50" spans="1:26" s="20" customFormat="1" x14ac:dyDescent="0.2">
      <c r="A50" s="2"/>
      <c r="B50" s="86">
        <f>'3. Investeringen'!B50</f>
        <v>36</v>
      </c>
      <c r="C50" s="86" t="str">
        <f>'3. Investeringen'!C50</f>
        <v>Nieuwe investeringen</v>
      </c>
      <c r="D50" s="86" t="str">
        <f>'3. Investeringen'!F50</f>
        <v>TD</v>
      </c>
      <c r="E50" s="171">
        <f>'3. Investeringen'!M50</f>
        <v>45</v>
      </c>
      <c r="F50" s="121">
        <f>'3. Investeringen'!N50</f>
        <v>2012</v>
      </c>
      <c r="G50" s="86">
        <f>'3. Investeringen'!O50</f>
        <v>2224888.4204027299</v>
      </c>
      <c r="I50" s="136">
        <f>'5. Selectie'!P98</f>
        <v>1</v>
      </c>
      <c r="K50" s="87">
        <f t="shared" si="4"/>
        <v>0</v>
      </c>
      <c r="L50" s="87">
        <f t="shared" si="4"/>
        <v>2224888.4204027299</v>
      </c>
      <c r="M50" s="87">
        <f t="shared" si="4"/>
        <v>0</v>
      </c>
      <c r="N50" s="87">
        <f t="shared" si="4"/>
        <v>0</v>
      </c>
      <c r="O50" s="87">
        <f t="shared" si="4"/>
        <v>0</v>
      </c>
      <c r="P50" s="87">
        <f t="shared" si="4"/>
        <v>0</v>
      </c>
      <c r="Q50" s="87">
        <f t="shared" si="4"/>
        <v>0</v>
      </c>
      <c r="R50" s="87">
        <f t="shared" si="4"/>
        <v>0</v>
      </c>
      <c r="S50" s="87">
        <f t="shared" si="4"/>
        <v>0</v>
      </c>
      <c r="T50" s="87">
        <f t="shared" si="4"/>
        <v>0</v>
      </c>
      <c r="U50" s="87">
        <f t="shared" si="4"/>
        <v>0</v>
      </c>
      <c r="V50" s="87">
        <f t="shared" si="4"/>
        <v>0</v>
      </c>
      <c r="W50" s="87">
        <f t="shared" si="4"/>
        <v>0</v>
      </c>
      <c r="X50" s="87">
        <f t="shared" si="4"/>
        <v>0</v>
      </c>
      <c r="Y50" s="87">
        <f t="shared" si="4"/>
        <v>0</v>
      </c>
      <c r="Z50" s="87">
        <f t="shared" si="4"/>
        <v>0</v>
      </c>
    </row>
    <row r="51" spans="1:26" s="20" customFormat="1" x14ac:dyDescent="0.2">
      <c r="A51" s="2"/>
      <c r="B51" s="86">
        <f>'3. Investeringen'!B51</f>
        <v>37</v>
      </c>
      <c r="C51" s="86" t="str">
        <f>'3. Investeringen'!C51</f>
        <v>Nieuwe investeringen</v>
      </c>
      <c r="D51" s="86" t="str">
        <f>'3. Investeringen'!F51</f>
        <v>TD</v>
      </c>
      <c r="E51" s="171">
        <f>'3. Investeringen'!M51</f>
        <v>30</v>
      </c>
      <c r="F51" s="121">
        <f>'3. Investeringen'!N51</f>
        <v>2012</v>
      </c>
      <c r="G51" s="86">
        <f>'3. Investeringen'!O51</f>
        <v>290517.25920727302</v>
      </c>
      <c r="I51" s="136">
        <f>'5. Selectie'!P99</f>
        <v>1</v>
      </c>
      <c r="K51" s="87">
        <f t="shared" si="4"/>
        <v>0</v>
      </c>
      <c r="L51" s="87">
        <f t="shared" si="4"/>
        <v>290517.25920727302</v>
      </c>
      <c r="M51" s="87">
        <f t="shared" si="4"/>
        <v>0</v>
      </c>
      <c r="N51" s="87">
        <f t="shared" si="4"/>
        <v>0</v>
      </c>
      <c r="O51" s="87">
        <f t="shared" si="4"/>
        <v>0</v>
      </c>
      <c r="P51" s="87">
        <f t="shared" si="4"/>
        <v>0</v>
      </c>
      <c r="Q51" s="87">
        <f t="shared" si="4"/>
        <v>0</v>
      </c>
      <c r="R51" s="87">
        <f t="shared" si="4"/>
        <v>0</v>
      </c>
      <c r="S51" s="87">
        <f t="shared" si="4"/>
        <v>0</v>
      </c>
      <c r="T51" s="87">
        <f t="shared" si="4"/>
        <v>0</v>
      </c>
      <c r="U51" s="87">
        <f t="shared" si="4"/>
        <v>0</v>
      </c>
      <c r="V51" s="87">
        <f t="shared" si="4"/>
        <v>0</v>
      </c>
      <c r="W51" s="87">
        <f t="shared" si="4"/>
        <v>0</v>
      </c>
      <c r="X51" s="87">
        <f t="shared" si="4"/>
        <v>0</v>
      </c>
      <c r="Y51" s="87">
        <f t="shared" si="4"/>
        <v>0</v>
      </c>
      <c r="Z51" s="87">
        <f t="shared" si="4"/>
        <v>0</v>
      </c>
    </row>
    <row r="52" spans="1:26" s="20" customFormat="1" x14ac:dyDescent="0.2">
      <c r="A52" s="2"/>
      <c r="B52" s="86">
        <f>'3. Investeringen'!B52</f>
        <v>38</v>
      </c>
      <c r="C52" s="86" t="str">
        <f>'3. Investeringen'!C52</f>
        <v>Nieuwe investeringen</v>
      </c>
      <c r="D52" s="86" t="str">
        <f>'3. Investeringen'!F52</f>
        <v>TD</v>
      </c>
      <c r="E52" s="171">
        <f>'3. Investeringen'!M52</f>
        <v>5</v>
      </c>
      <c r="F52" s="121">
        <f>'3. Investeringen'!N52</f>
        <v>2012</v>
      </c>
      <c r="G52" s="86">
        <f>'3. Investeringen'!O52</f>
        <v>374349</v>
      </c>
      <c r="I52" s="136">
        <f>'5. Selectie'!P100</f>
        <v>1</v>
      </c>
      <c r="K52" s="87">
        <f t="shared" si="4"/>
        <v>0</v>
      </c>
      <c r="L52" s="87">
        <f t="shared" si="4"/>
        <v>374349</v>
      </c>
      <c r="M52" s="87">
        <f t="shared" si="4"/>
        <v>0</v>
      </c>
      <c r="N52" s="87">
        <f t="shared" si="4"/>
        <v>0</v>
      </c>
      <c r="O52" s="87">
        <f t="shared" si="4"/>
        <v>0</v>
      </c>
      <c r="P52" s="87">
        <f t="shared" si="4"/>
        <v>0</v>
      </c>
      <c r="Q52" s="87">
        <f t="shared" si="4"/>
        <v>0</v>
      </c>
      <c r="R52" s="87">
        <f t="shared" si="4"/>
        <v>0</v>
      </c>
      <c r="S52" s="87">
        <f t="shared" si="4"/>
        <v>0</v>
      </c>
      <c r="T52" s="87">
        <f t="shared" si="4"/>
        <v>0</v>
      </c>
      <c r="U52" s="87">
        <f t="shared" si="4"/>
        <v>0</v>
      </c>
      <c r="V52" s="87">
        <f t="shared" si="4"/>
        <v>0</v>
      </c>
      <c r="W52" s="87">
        <f t="shared" si="4"/>
        <v>0</v>
      </c>
      <c r="X52" s="87">
        <f t="shared" si="4"/>
        <v>0</v>
      </c>
      <c r="Y52" s="87">
        <f t="shared" si="4"/>
        <v>0</v>
      </c>
      <c r="Z52" s="87">
        <f t="shared" si="4"/>
        <v>0</v>
      </c>
    </row>
    <row r="53" spans="1:26" s="20" customFormat="1" x14ac:dyDescent="0.2">
      <c r="A53" s="2"/>
      <c r="B53" s="86">
        <f>'3. Investeringen'!B53</f>
        <v>39</v>
      </c>
      <c r="C53" s="86" t="str">
        <f>'3. Investeringen'!C53</f>
        <v>Nieuwe investeringen</v>
      </c>
      <c r="D53" s="86" t="str">
        <f>'3. Investeringen'!F53</f>
        <v>TD</v>
      </c>
      <c r="E53" s="171">
        <f>'3. Investeringen'!M53</f>
        <v>55</v>
      </c>
      <c r="F53" s="121">
        <f>'3. Investeringen'!N53</f>
        <v>2013</v>
      </c>
      <c r="G53" s="86">
        <f>'3. Investeringen'!O53</f>
        <v>586500.5826263635</v>
      </c>
      <c r="I53" s="136">
        <f>'5. Selectie'!P101</f>
        <v>1</v>
      </c>
      <c r="K53" s="87">
        <f t="shared" si="4"/>
        <v>0</v>
      </c>
      <c r="L53" s="87">
        <f t="shared" si="4"/>
        <v>0</v>
      </c>
      <c r="M53" s="87">
        <f t="shared" si="4"/>
        <v>586500.5826263635</v>
      </c>
      <c r="N53" s="87">
        <f t="shared" si="4"/>
        <v>0</v>
      </c>
      <c r="O53" s="87">
        <f t="shared" si="4"/>
        <v>0</v>
      </c>
      <c r="P53" s="87">
        <f t="shared" si="4"/>
        <v>0</v>
      </c>
      <c r="Q53" s="87">
        <f t="shared" si="4"/>
        <v>0</v>
      </c>
      <c r="R53" s="87">
        <f t="shared" si="4"/>
        <v>0</v>
      </c>
      <c r="S53" s="87">
        <f t="shared" si="4"/>
        <v>0</v>
      </c>
      <c r="T53" s="87">
        <f t="shared" si="4"/>
        <v>0</v>
      </c>
      <c r="U53" s="87">
        <f t="shared" si="4"/>
        <v>0</v>
      </c>
      <c r="V53" s="87">
        <f t="shared" si="4"/>
        <v>0</v>
      </c>
      <c r="W53" s="87">
        <f t="shared" si="4"/>
        <v>0</v>
      </c>
      <c r="X53" s="87">
        <f t="shared" si="4"/>
        <v>0</v>
      </c>
      <c r="Y53" s="87">
        <f t="shared" si="4"/>
        <v>0</v>
      </c>
      <c r="Z53" s="87">
        <f t="shared" si="4"/>
        <v>0</v>
      </c>
    </row>
    <row r="54" spans="1:26" s="20" customFormat="1" x14ac:dyDescent="0.2">
      <c r="A54" s="2"/>
      <c r="B54" s="86">
        <f>'3. Investeringen'!B54</f>
        <v>40</v>
      </c>
      <c r="C54" s="86" t="str">
        <f>'3. Investeringen'!C54</f>
        <v>Nieuwe investeringen</v>
      </c>
      <c r="D54" s="86" t="str">
        <f>'3. Investeringen'!F54</f>
        <v>TD</v>
      </c>
      <c r="E54" s="171">
        <f>'3. Investeringen'!M54</f>
        <v>45</v>
      </c>
      <c r="F54" s="121">
        <f>'3. Investeringen'!N54</f>
        <v>2013</v>
      </c>
      <c r="G54" s="86">
        <f>'3. Investeringen'!O54</f>
        <v>1173437.4712972727</v>
      </c>
      <c r="I54" s="136">
        <f>'5. Selectie'!P102</f>
        <v>1</v>
      </c>
      <c r="K54" s="87">
        <f t="shared" si="4"/>
        <v>0</v>
      </c>
      <c r="L54" s="87">
        <f t="shared" si="4"/>
        <v>0</v>
      </c>
      <c r="M54" s="87">
        <f t="shared" si="4"/>
        <v>1173437.4712972727</v>
      </c>
      <c r="N54" s="87">
        <f t="shared" si="4"/>
        <v>0</v>
      </c>
      <c r="O54" s="87">
        <f t="shared" si="4"/>
        <v>0</v>
      </c>
      <c r="P54" s="87">
        <f t="shared" si="4"/>
        <v>0</v>
      </c>
      <c r="Q54" s="87">
        <f t="shared" si="4"/>
        <v>0</v>
      </c>
      <c r="R54" s="87">
        <f t="shared" si="4"/>
        <v>0</v>
      </c>
      <c r="S54" s="87">
        <f t="shared" si="4"/>
        <v>0</v>
      </c>
      <c r="T54" s="87">
        <f t="shared" si="4"/>
        <v>0</v>
      </c>
      <c r="U54" s="87">
        <f t="shared" si="4"/>
        <v>0</v>
      </c>
      <c r="V54" s="87">
        <f t="shared" si="4"/>
        <v>0</v>
      </c>
      <c r="W54" s="87">
        <f t="shared" si="4"/>
        <v>0</v>
      </c>
      <c r="X54" s="87">
        <f t="shared" si="4"/>
        <v>0</v>
      </c>
      <c r="Y54" s="87">
        <f t="shared" si="4"/>
        <v>0</v>
      </c>
      <c r="Z54" s="87">
        <f t="shared" si="4"/>
        <v>0</v>
      </c>
    </row>
    <row r="55" spans="1:26" s="20" customFormat="1" x14ac:dyDescent="0.2">
      <c r="A55" s="2"/>
      <c r="B55" s="86">
        <f>'3. Investeringen'!B55</f>
        <v>41</v>
      </c>
      <c r="C55" s="86" t="str">
        <f>'3. Investeringen'!C55</f>
        <v>Nieuwe investeringen</v>
      </c>
      <c r="D55" s="86" t="str">
        <f>'3. Investeringen'!F55</f>
        <v>TD</v>
      </c>
      <c r="E55" s="171">
        <f>'3. Investeringen'!M55</f>
        <v>30</v>
      </c>
      <c r="F55" s="121">
        <f>'3. Investeringen'!N55</f>
        <v>2013</v>
      </c>
      <c r="G55" s="86">
        <f>'3. Investeringen'!O55</f>
        <v>27027.934545454547</v>
      </c>
      <c r="I55" s="136">
        <f>'5. Selectie'!P103</f>
        <v>1</v>
      </c>
      <c r="K55" s="87">
        <f t="shared" ref="K55:Z64" si="5">($F55=K$14)*$I55*$G55</f>
        <v>0</v>
      </c>
      <c r="L55" s="87">
        <f t="shared" si="5"/>
        <v>0</v>
      </c>
      <c r="M55" s="87">
        <f t="shared" si="5"/>
        <v>27027.934545454547</v>
      </c>
      <c r="N55" s="87">
        <f t="shared" si="5"/>
        <v>0</v>
      </c>
      <c r="O55" s="87">
        <f t="shared" si="5"/>
        <v>0</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row>
    <row r="56" spans="1:26" s="20" customFormat="1" x14ac:dyDescent="0.2">
      <c r="A56" s="2"/>
      <c r="B56" s="86">
        <f>'3. Investeringen'!B56</f>
        <v>42</v>
      </c>
      <c r="C56" s="86" t="str">
        <f>'3. Investeringen'!C56</f>
        <v>Nieuwe investeringen</v>
      </c>
      <c r="D56" s="86" t="str">
        <f>'3. Investeringen'!F56</f>
        <v>TD</v>
      </c>
      <c r="E56" s="171">
        <f>'3. Investeringen'!M56</f>
        <v>5</v>
      </c>
      <c r="F56" s="121">
        <f>'3. Investeringen'!N56</f>
        <v>2013</v>
      </c>
      <c r="G56" s="86">
        <f>'3. Investeringen'!O56</f>
        <v>198506.1</v>
      </c>
      <c r="I56" s="136">
        <f>'5. Selectie'!P104</f>
        <v>1</v>
      </c>
      <c r="K56" s="87">
        <f t="shared" si="5"/>
        <v>0</v>
      </c>
      <c r="L56" s="87">
        <f t="shared" si="5"/>
        <v>0</v>
      </c>
      <c r="M56" s="87">
        <f t="shared" si="5"/>
        <v>198506.1</v>
      </c>
      <c r="N56" s="87">
        <f t="shared" si="5"/>
        <v>0</v>
      </c>
      <c r="O56" s="87">
        <f t="shared" si="5"/>
        <v>0</v>
      </c>
      <c r="P56" s="87">
        <f t="shared" si="5"/>
        <v>0</v>
      </c>
      <c r="Q56" s="87">
        <f t="shared" si="5"/>
        <v>0</v>
      </c>
      <c r="R56" s="87">
        <f t="shared" si="5"/>
        <v>0</v>
      </c>
      <c r="S56" s="87">
        <f t="shared" si="5"/>
        <v>0</v>
      </c>
      <c r="T56" s="87">
        <f t="shared" si="5"/>
        <v>0</v>
      </c>
      <c r="U56" s="87">
        <f t="shared" si="5"/>
        <v>0</v>
      </c>
      <c r="V56" s="87">
        <f t="shared" si="5"/>
        <v>0</v>
      </c>
      <c r="W56" s="87">
        <f t="shared" si="5"/>
        <v>0</v>
      </c>
      <c r="X56" s="87">
        <f t="shared" si="5"/>
        <v>0</v>
      </c>
      <c r="Y56" s="87">
        <f t="shared" si="5"/>
        <v>0</v>
      </c>
      <c r="Z56" s="87">
        <f t="shared" si="5"/>
        <v>0</v>
      </c>
    </row>
    <row r="57" spans="1:26" s="20" customFormat="1" x14ac:dyDescent="0.2">
      <c r="A57" s="2"/>
      <c r="B57" s="86">
        <f>'3. Investeringen'!B57</f>
        <v>43</v>
      </c>
      <c r="C57" s="86" t="str">
        <f>'3. Investeringen'!C57</f>
        <v>Nieuwe investeringen</v>
      </c>
      <c r="D57" s="86" t="str">
        <f>'3. Investeringen'!F57</f>
        <v>TD</v>
      </c>
      <c r="E57" s="171">
        <f>'3. Investeringen'!M57</f>
        <v>55</v>
      </c>
      <c r="F57" s="121">
        <f>'3. Investeringen'!N57</f>
        <v>2014</v>
      </c>
      <c r="G57" s="86">
        <f>'3. Investeringen'!O57</f>
        <v>1194665.3797772727</v>
      </c>
      <c r="I57" s="136">
        <f>'5. Selectie'!P105</f>
        <v>1</v>
      </c>
      <c r="K57" s="87">
        <f t="shared" si="5"/>
        <v>0</v>
      </c>
      <c r="L57" s="87">
        <f t="shared" si="5"/>
        <v>0</v>
      </c>
      <c r="M57" s="87">
        <f t="shared" si="5"/>
        <v>0</v>
      </c>
      <c r="N57" s="87">
        <f t="shared" si="5"/>
        <v>1194665.3797772727</v>
      </c>
      <c r="O57" s="87">
        <f t="shared" si="5"/>
        <v>0</v>
      </c>
      <c r="P57" s="87">
        <f t="shared" si="5"/>
        <v>0</v>
      </c>
      <c r="Q57" s="87">
        <f t="shared" si="5"/>
        <v>0</v>
      </c>
      <c r="R57" s="87">
        <f t="shared" si="5"/>
        <v>0</v>
      </c>
      <c r="S57" s="87">
        <f t="shared" si="5"/>
        <v>0</v>
      </c>
      <c r="T57" s="87">
        <f t="shared" si="5"/>
        <v>0</v>
      </c>
      <c r="U57" s="87">
        <f t="shared" si="5"/>
        <v>0</v>
      </c>
      <c r="V57" s="87">
        <f t="shared" si="5"/>
        <v>0</v>
      </c>
      <c r="W57" s="87">
        <f t="shared" si="5"/>
        <v>0</v>
      </c>
      <c r="X57" s="87">
        <f t="shared" si="5"/>
        <v>0</v>
      </c>
      <c r="Y57" s="87">
        <f t="shared" si="5"/>
        <v>0</v>
      </c>
      <c r="Z57" s="87">
        <f t="shared" si="5"/>
        <v>0</v>
      </c>
    </row>
    <row r="58" spans="1:26" s="20" customFormat="1" x14ac:dyDescent="0.2">
      <c r="A58" s="2"/>
      <c r="B58" s="86">
        <f>'3. Investeringen'!B58</f>
        <v>44</v>
      </c>
      <c r="C58" s="86" t="str">
        <f>'3. Investeringen'!C58</f>
        <v>Nieuwe investeringen</v>
      </c>
      <c r="D58" s="86" t="str">
        <f>'3. Investeringen'!F58</f>
        <v>TD</v>
      </c>
      <c r="E58" s="171">
        <f>'3. Investeringen'!M58</f>
        <v>45</v>
      </c>
      <c r="F58" s="121">
        <f>'3. Investeringen'!N58</f>
        <v>2014</v>
      </c>
      <c r="G58" s="86">
        <f>'3. Investeringen'!O58</f>
        <v>2268653.7164409086</v>
      </c>
      <c r="I58" s="136">
        <f>'5. Selectie'!P106</f>
        <v>1</v>
      </c>
      <c r="K58" s="87">
        <f t="shared" si="5"/>
        <v>0</v>
      </c>
      <c r="L58" s="87">
        <f t="shared" si="5"/>
        <v>0</v>
      </c>
      <c r="M58" s="87">
        <f t="shared" si="5"/>
        <v>0</v>
      </c>
      <c r="N58" s="87">
        <f t="shared" si="5"/>
        <v>2268653.7164409086</v>
      </c>
      <c r="O58" s="87">
        <f t="shared" si="5"/>
        <v>0</v>
      </c>
      <c r="P58" s="87">
        <f t="shared" si="5"/>
        <v>0</v>
      </c>
      <c r="Q58" s="87">
        <f t="shared" si="5"/>
        <v>0</v>
      </c>
      <c r="R58" s="87">
        <f t="shared" si="5"/>
        <v>0</v>
      </c>
      <c r="S58" s="87">
        <f t="shared" si="5"/>
        <v>0</v>
      </c>
      <c r="T58" s="87">
        <f t="shared" si="5"/>
        <v>0</v>
      </c>
      <c r="U58" s="87">
        <f t="shared" si="5"/>
        <v>0</v>
      </c>
      <c r="V58" s="87">
        <f t="shared" si="5"/>
        <v>0</v>
      </c>
      <c r="W58" s="87">
        <f t="shared" si="5"/>
        <v>0</v>
      </c>
      <c r="X58" s="87">
        <f t="shared" si="5"/>
        <v>0</v>
      </c>
      <c r="Y58" s="87">
        <f t="shared" si="5"/>
        <v>0</v>
      </c>
      <c r="Z58" s="87">
        <f t="shared" si="5"/>
        <v>0</v>
      </c>
    </row>
    <row r="59" spans="1:26" s="20" customFormat="1" x14ac:dyDescent="0.2">
      <c r="A59" s="2"/>
      <c r="B59" s="86">
        <f>'3. Investeringen'!B59</f>
        <v>45</v>
      </c>
      <c r="C59" s="86" t="str">
        <f>'3. Investeringen'!C59</f>
        <v>Nieuwe investeringen</v>
      </c>
      <c r="D59" s="86" t="str">
        <f>'3. Investeringen'!F59</f>
        <v>TD</v>
      </c>
      <c r="E59" s="171">
        <f>'3. Investeringen'!M59</f>
        <v>30</v>
      </c>
      <c r="F59" s="121">
        <f>'3. Investeringen'!N59</f>
        <v>2014</v>
      </c>
      <c r="G59" s="86">
        <f>'3. Investeringen'!O59</f>
        <v>594468.74378636363</v>
      </c>
      <c r="I59" s="136">
        <f>'5. Selectie'!P107</f>
        <v>1</v>
      </c>
      <c r="K59" s="87">
        <f t="shared" si="5"/>
        <v>0</v>
      </c>
      <c r="L59" s="87">
        <f t="shared" si="5"/>
        <v>0</v>
      </c>
      <c r="M59" s="87">
        <f t="shared" si="5"/>
        <v>0</v>
      </c>
      <c r="N59" s="87">
        <f t="shared" si="5"/>
        <v>594468.74378636363</v>
      </c>
      <c r="O59" s="87">
        <f t="shared" si="5"/>
        <v>0</v>
      </c>
      <c r="P59" s="87">
        <f t="shared" si="5"/>
        <v>0</v>
      </c>
      <c r="Q59" s="87">
        <f t="shared" si="5"/>
        <v>0</v>
      </c>
      <c r="R59" s="87">
        <f t="shared" si="5"/>
        <v>0</v>
      </c>
      <c r="S59" s="87">
        <f t="shared" si="5"/>
        <v>0</v>
      </c>
      <c r="T59" s="87">
        <f t="shared" si="5"/>
        <v>0</v>
      </c>
      <c r="U59" s="87">
        <f t="shared" si="5"/>
        <v>0</v>
      </c>
      <c r="V59" s="87">
        <f t="shared" si="5"/>
        <v>0</v>
      </c>
      <c r="W59" s="87">
        <f t="shared" si="5"/>
        <v>0</v>
      </c>
      <c r="X59" s="87">
        <f t="shared" si="5"/>
        <v>0</v>
      </c>
      <c r="Y59" s="87">
        <f t="shared" si="5"/>
        <v>0</v>
      </c>
      <c r="Z59" s="87">
        <f t="shared" si="5"/>
        <v>0</v>
      </c>
    </row>
    <row r="60" spans="1:26" s="20" customFormat="1" x14ac:dyDescent="0.2">
      <c r="A60" s="2"/>
      <c r="B60" s="86">
        <f>'3. Investeringen'!B60</f>
        <v>46</v>
      </c>
      <c r="C60" s="86" t="str">
        <f>'3. Investeringen'!C60</f>
        <v>Nieuwe investeringen</v>
      </c>
      <c r="D60" s="86" t="str">
        <f>'3. Investeringen'!F60</f>
        <v>TD</v>
      </c>
      <c r="E60" s="171">
        <f>'3. Investeringen'!M60</f>
        <v>10</v>
      </c>
      <c r="F60" s="121">
        <f>'3. Investeringen'!N60</f>
        <v>2014</v>
      </c>
      <c r="G60" s="86">
        <f>'3. Investeringen'!O60</f>
        <v>264641.93310000002</v>
      </c>
      <c r="I60" s="136">
        <f>'5. Selectie'!P108</f>
        <v>1</v>
      </c>
      <c r="K60" s="87">
        <f t="shared" si="5"/>
        <v>0</v>
      </c>
      <c r="L60" s="87">
        <f t="shared" si="5"/>
        <v>0</v>
      </c>
      <c r="M60" s="87">
        <f t="shared" si="5"/>
        <v>0</v>
      </c>
      <c r="N60" s="87">
        <f t="shared" si="5"/>
        <v>264641.93310000002</v>
      </c>
      <c r="O60" s="87">
        <f t="shared" si="5"/>
        <v>0</v>
      </c>
      <c r="P60" s="87">
        <f t="shared" si="5"/>
        <v>0</v>
      </c>
      <c r="Q60" s="87">
        <f t="shared" si="5"/>
        <v>0</v>
      </c>
      <c r="R60" s="87">
        <f t="shared" si="5"/>
        <v>0</v>
      </c>
      <c r="S60" s="87">
        <f t="shared" si="5"/>
        <v>0</v>
      </c>
      <c r="T60" s="87">
        <f t="shared" si="5"/>
        <v>0</v>
      </c>
      <c r="U60" s="87">
        <f t="shared" si="5"/>
        <v>0</v>
      </c>
      <c r="V60" s="87">
        <f t="shared" si="5"/>
        <v>0</v>
      </c>
      <c r="W60" s="87">
        <f t="shared" si="5"/>
        <v>0</v>
      </c>
      <c r="X60" s="87">
        <f t="shared" si="5"/>
        <v>0</v>
      </c>
      <c r="Y60" s="87">
        <f t="shared" si="5"/>
        <v>0</v>
      </c>
      <c r="Z60" s="87">
        <f t="shared" si="5"/>
        <v>0</v>
      </c>
    </row>
    <row r="61" spans="1:26" s="20" customFormat="1" x14ac:dyDescent="0.2">
      <c r="A61" s="2"/>
      <c r="B61" s="86">
        <f>'3. Investeringen'!B61</f>
        <v>47</v>
      </c>
      <c r="C61" s="86" t="str">
        <f>'3. Investeringen'!C61</f>
        <v>Nieuwe investeringen</v>
      </c>
      <c r="D61" s="86" t="str">
        <f>'3. Investeringen'!F61</f>
        <v>TD</v>
      </c>
      <c r="E61" s="171">
        <f>'3. Investeringen'!M61</f>
        <v>5</v>
      </c>
      <c r="F61" s="121">
        <f>'3. Investeringen'!N61</f>
        <v>2014</v>
      </c>
      <c r="G61" s="86">
        <f>'3. Investeringen'!O61</f>
        <v>648683.4880818181</v>
      </c>
      <c r="I61" s="136">
        <f>'5. Selectie'!P109</f>
        <v>1</v>
      </c>
      <c r="K61" s="87">
        <f t="shared" si="5"/>
        <v>0</v>
      </c>
      <c r="L61" s="87">
        <f t="shared" si="5"/>
        <v>0</v>
      </c>
      <c r="M61" s="87">
        <f t="shared" si="5"/>
        <v>0</v>
      </c>
      <c r="N61" s="87">
        <f t="shared" si="5"/>
        <v>648683.4880818181</v>
      </c>
      <c r="O61" s="87">
        <f t="shared" si="5"/>
        <v>0</v>
      </c>
      <c r="P61" s="87">
        <f t="shared" si="5"/>
        <v>0</v>
      </c>
      <c r="Q61" s="87">
        <f t="shared" si="5"/>
        <v>0</v>
      </c>
      <c r="R61" s="87">
        <f t="shared" si="5"/>
        <v>0</v>
      </c>
      <c r="S61" s="87">
        <f t="shared" si="5"/>
        <v>0</v>
      </c>
      <c r="T61" s="87">
        <f t="shared" si="5"/>
        <v>0</v>
      </c>
      <c r="U61" s="87">
        <f t="shared" si="5"/>
        <v>0</v>
      </c>
      <c r="V61" s="87">
        <f t="shared" si="5"/>
        <v>0</v>
      </c>
      <c r="W61" s="87">
        <f t="shared" si="5"/>
        <v>0</v>
      </c>
      <c r="X61" s="87">
        <f t="shared" si="5"/>
        <v>0</v>
      </c>
      <c r="Y61" s="87">
        <f t="shared" si="5"/>
        <v>0</v>
      </c>
      <c r="Z61" s="87">
        <f t="shared" si="5"/>
        <v>0</v>
      </c>
    </row>
    <row r="62" spans="1:26" s="20" customFormat="1" x14ac:dyDescent="0.2">
      <c r="A62" s="2"/>
      <c r="B62" s="86">
        <f>'3. Investeringen'!B62</f>
        <v>48</v>
      </c>
      <c r="C62" s="86" t="str">
        <f>'3. Investeringen'!C62</f>
        <v>Nieuwe investeringen</v>
      </c>
      <c r="D62" s="86" t="str">
        <f>'3. Investeringen'!F62</f>
        <v>TD</v>
      </c>
      <c r="E62" s="171">
        <f>'3. Investeringen'!M62</f>
        <v>0</v>
      </c>
      <c r="F62" s="121">
        <f>'3. Investeringen'!N62</f>
        <v>2014</v>
      </c>
      <c r="G62" s="86">
        <f>'3. Investeringen'!O62</f>
        <v>16008.075399999998</v>
      </c>
      <c r="I62" s="136">
        <f>'5. Selectie'!P110</f>
        <v>1</v>
      </c>
      <c r="K62" s="87">
        <f t="shared" si="5"/>
        <v>0</v>
      </c>
      <c r="L62" s="87">
        <f t="shared" si="5"/>
        <v>0</v>
      </c>
      <c r="M62" s="87">
        <f t="shared" si="5"/>
        <v>0</v>
      </c>
      <c r="N62" s="87">
        <f t="shared" si="5"/>
        <v>16008.075399999998</v>
      </c>
      <c r="O62" s="87">
        <f t="shared" si="5"/>
        <v>0</v>
      </c>
      <c r="P62" s="87">
        <f t="shared" si="5"/>
        <v>0</v>
      </c>
      <c r="Q62" s="87">
        <f t="shared" si="5"/>
        <v>0</v>
      </c>
      <c r="R62" s="87">
        <f t="shared" si="5"/>
        <v>0</v>
      </c>
      <c r="S62" s="87">
        <f t="shared" si="5"/>
        <v>0</v>
      </c>
      <c r="T62" s="87">
        <f t="shared" si="5"/>
        <v>0</v>
      </c>
      <c r="U62" s="87">
        <f t="shared" si="5"/>
        <v>0</v>
      </c>
      <c r="V62" s="87">
        <f t="shared" si="5"/>
        <v>0</v>
      </c>
      <c r="W62" s="87">
        <f t="shared" si="5"/>
        <v>0</v>
      </c>
      <c r="X62" s="87">
        <f t="shared" si="5"/>
        <v>0</v>
      </c>
      <c r="Y62" s="87">
        <f t="shared" si="5"/>
        <v>0</v>
      </c>
      <c r="Z62" s="87">
        <f t="shared" si="5"/>
        <v>0</v>
      </c>
    </row>
    <row r="63" spans="1:26" s="20" customFormat="1" x14ac:dyDescent="0.2">
      <c r="A63" s="2"/>
      <c r="B63" s="86">
        <f>'3. Investeringen'!B63</f>
        <v>49</v>
      </c>
      <c r="C63" s="86" t="str">
        <f>'3. Investeringen'!C63</f>
        <v>Nieuwe investeringen</v>
      </c>
      <c r="D63" s="86" t="str">
        <f>'3. Investeringen'!F63</f>
        <v>TD</v>
      </c>
      <c r="E63" s="171">
        <f>'3. Investeringen'!M63</f>
        <v>55</v>
      </c>
      <c r="F63" s="121">
        <f>'3. Investeringen'!N63</f>
        <v>2015</v>
      </c>
      <c r="G63" s="86">
        <f>'3. Investeringen'!O63</f>
        <v>1732671.1058690909</v>
      </c>
      <c r="I63" s="136">
        <f>'5. Selectie'!P111</f>
        <v>1</v>
      </c>
      <c r="K63" s="87">
        <f t="shared" si="5"/>
        <v>0</v>
      </c>
      <c r="L63" s="87">
        <f t="shared" si="5"/>
        <v>0</v>
      </c>
      <c r="M63" s="87">
        <f t="shared" si="5"/>
        <v>0</v>
      </c>
      <c r="N63" s="87">
        <f t="shared" si="5"/>
        <v>0</v>
      </c>
      <c r="O63" s="87">
        <f t="shared" si="5"/>
        <v>1732671.1058690909</v>
      </c>
      <c r="P63" s="87">
        <f t="shared" si="5"/>
        <v>0</v>
      </c>
      <c r="Q63" s="87">
        <f t="shared" si="5"/>
        <v>0</v>
      </c>
      <c r="R63" s="87">
        <f t="shared" si="5"/>
        <v>0</v>
      </c>
      <c r="S63" s="87">
        <f t="shared" si="5"/>
        <v>0</v>
      </c>
      <c r="T63" s="87">
        <f t="shared" si="5"/>
        <v>0</v>
      </c>
      <c r="U63" s="87">
        <f t="shared" si="5"/>
        <v>0</v>
      </c>
      <c r="V63" s="87">
        <f t="shared" si="5"/>
        <v>0</v>
      </c>
      <c r="W63" s="87">
        <f t="shared" si="5"/>
        <v>0</v>
      </c>
      <c r="X63" s="87">
        <f t="shared" si="5"/>
        <v>0</v>
      </c>
      <c r="Y63" s="87">
        <f t="shared" si="5"/>
        <v>0</v>
      </c>
      <c r="Z63" s="87">
        <f t="shared" si="5"/>
        <v>0</v>
      </c>
    </row>
    <row r="64" spans="1:26" s="20" customFormat="1" x14ac:dyDescent="0.2">
      <c r="A64" s="2"/>
      <c r="B64" s="86">
        <f>'3. Investeringen'!B64</f>
        <v>50</v>
      </c>
      <c r="C64" s="86" t="str">
        <f>'3. Investeringen'!C64</f>
        <v>Nieuwe investeringen</v>
      </c>
      <c r="D64" s="86" t="str">
        <f>'3. Investeringen'!F64</f>
        <v>TD</v>
      </c>
      <c r="E64" s="171">
        <f>'3. Investeringen'!M64</f>
        <v>45</v>
      </c>
      <c r="F64" s="121">
        <f>'3. Investeringen'!N64</f>
        <v>2015</v>
      </c>
      <c r="G64" s="86">
        <f>'3. Investeringen'!O64</f>
        <v>2043469.2423054546</v>
      </c>
      <c r="I64" s="136">
        <f>'5. Selectie'!P112</f>
        <v>1</v>
      </c>
      <c r="K64" s="87">
        <f t="shared" si="5"/>
        <v>0</v>
      </c>
      <c r="L64" s="87">
        <f t="shared" si="5"/>
        <v>0</v>
      </c>
      <c r="M64" s="87">
        <f t="shared" si="5"/>
        <v>0</v>
      </c>
      <c r="N64" s="87">
        <f t="shared" si="5"/>
        <v>0</v>
      </c>
      <c r="O64" s="87">
        <f t="shared" si="5"/>
        <v>2043469.2423054546</v>
      </c>
      <c r="P64" s="87">
        <f t="shared" si="5"/>
        <v>0</v>
      </c>
      <c r="Q64" s="87">
        <f t="shared" si="5"/>
        <v>0</v>
      </c>
      <c r="R64" s="87">
        <f t="shared" si="5"/>
        <v>0</v>
      </c>
      <c r="S64" s="87">
        <f t="shared" si="5"/>
        <v>0</v>
      </c>
      <c r="T64" s="87">
        <f t="shared" si="5"/>
        <v>0</v>
      </c>
      <c r="U64" s="87">
        <f t="shared" si="5"/>
        <v>0</v>
      </c>
      <c r="V64" s="87">
        <f t="shared" si="5"/>
        <v>0</v>
      </c>
      <c r="W64" s="87">
        <f t="shared" si="5"/>
        <v>0</v>
      </c>
      <c r="X64" s="87">
        <f t="shared" si="5"/>
        <v>0</v>
      </c>
      <c r="Y64" s="87">
        <f t="shared" si="5"/>
        <v>0</v>
      </c>
      <c r="Z64" s="87">
        <f t="shared" si="5"/>
        <v>0</v>
      </c>
    </row>
    <row r="65" spans="1:26" s="20" customFormat="1" x14ac:dyDescent="0.2">
      <c r="A65" s="2"/>
      <c r="B65" s="86">
        <f>'3. Investeringen'!B65</f>
        <v>51</v>
      </c>
      <c r="C65" s="86" t="str">
        <f>'3. Investeringen'!C65</f>
        <v>Nieuwe investeringen</v>
      </c>
      <c r="D65" s="86" t="str">
        <f>'3. Investeringen'!F65</f>
        <v>TD</v>
      </c>
      <c r="E65" s="171">
        <f>'3. Investeringen'!M65</f>
        <v>30</v>
      </c>
      <c r="F65" s="121">
        <f>'3. Investeringen'!N65</f>
        <v>2015</v>
      </c>
      <c r="G65" s="86">
        <f>'3. Investeringen'!O65</f>
        <v>163002.79533272726</v>
      </c>
      <c r="I65" s="136">
        <f>'5. Selectie'!P113</f>
        <v>1</v>
      </c>
      <c r="K65" s="87">
        <f t="shared" ref="K65:Z74" si="6">($F65=K$14)*$I65*$G65</f>
        <v>0</v>
      </c>
      <c r="L65" s="87">
        <f t="shared" si="6"/>
        <v>0</v>
      </c>
      <c r="M65" s="87">
        <f t="shared" si="6"/>
        <v>0</v>
      </c>
      <c r="N65" s="87">
        <f t="shared" si="6"/>
        <v>0</v>
      </c>
      <c r="O65" s="87">
        <f t="shared" si="6"/>
        <v>163002.79533272726</v>
      </c>
      <c r="P65" s="87">
        <f t="shared" si="6"/>
        <v>0</v>
      </c>
      <c r="Q65" s="87">
        <f t="shared" si="6"/>
        <v>0</v>
      </c>
      <c r="R65" s="87">
        <f t="shared" si="6"/>
        <v>0</v>
      </c>
      <c r="S65" s="87">
        <f t="shared" si="6"/>
        <v>0</v>
      </c>
      <c r="T65" s="87">
        <f t="shared" si="6"/>
        <v>0</v>
      </c>
      <c r="U65" s="87">
        <f t="shared" si="6"/>
        <v>0</v>
      </c>
      <c r="V65" s="87">
        <f t="shared" si="6"/>
        <v>0</v>
      </c>
      <c r="W65" s="87">
        <f t="shared" si="6"/>
        <v>0</v>
      </c>
      <c r="X65" s="87">
        <f t="shared" si="6"/>
        <v>0</v>
      </c>
      <c r="Y65" s="87">
        <f t="shared" si="6"/>
        <v>0</v>
      </c>
      <c r="Z65" s="87">
        <f t="shared" si="6"/>
        <v>0</v>
      </c>
    </row>
    <row r="66" spans="1:26" s="20" customFormat="1" x14ac:dyDescent="0.2">
      <c r="A66" s="2"/>
      <c r="B66" s="86">
        <f>'3. Investeringen'!B66</f>
        <v>52</v>
      </c>
      <c r="C66" s="86" t="str">
        <f>'3. Investeringen'!C66</f>
        <v>Nieuwe investeringen</v>
      </c>
      <c r="D66" s="86" t="str">
        <f>'3. Investeringen'!F66</f>
        <v>TD</v>
      </c>
      <c r="E66" s="171">
        <f>'3. Investeringen'!M66</f>
        <v>10</v>
      </c>
      <c r="F66" s="121">
        <f>'3. Investeringen'!N66</f>
        <v>2015</v>
      </c>
      <c r="G66" s="86">
        <f>'3. Investeringen'!O66</f>
        <v>138416.10099999997</v>
      </c>
      <c r="I66" s="136">
        <f>'5. Selectie'!P114</f>
        <v>1</v>
      </c>
      <c r="K66" s="87">
        <f t="shared" si="6"/>
        <v>0</v>
      </c>
      <c r="L66" s="87">
        <f t="shared" si="6"/>
        <v>0</v>
      </c>
      <c r="M66" s="87">
        <f t="shared" si="6"/>
        <v>0</v>
      </c>
      <c r="N66" s="87">
        <f t="shared" si="6"/>
        <v>0</v>
      </c>
      <c r="O66" s="87">
        <f t="shared" si="6"/>
        <v>138416.10099999997</v>
      </c>
      <c r="P66" s="87">
        <f t="shared" si="6"/>
        <v>0</v>
      </c>
      <c r="Q66" s="87">
        <f t="shared" si="6"/>
        <v>0</v>
      </c>
      <c r="R66" s="87">
        <f t="shared" si="6"/>
        <v>0</v>
      </c>
      <c r="S66" s="87">
        <f t="shared" si="6"/>
        <v>0</v>
      </c>
      <c r="T66" s="87">
        <f t="shared" si="6"/>
        <v>0</v>
      </c>
      <c r="U66" s="87">
        <f t="shared" si="6"/>
        <v>0</v>
      </c>
      <c r="V66" s="87">
        <f t="shared" si="6"/>
        <v>0</v>
      </c>
      <c r="W66" s="87">
        <f t="shared" si="6"/>
        <v>0</v>
      </c>
      <c r="X66" s="87">
        <f t="shared" si="6"/>
        <v>0</v>
      </c>
      <c r="Y66" s="87">
        <f t="shared" si="6"/>
        <v>0</v>
      </c>
      <c r="Z66" s="87">
        <f t="shared" si="6"/>
        <v>0</v>
      </c>
    </row>
    <row r="67" spans="1:26" s="20" customFormat="1" x14ac:dyDescent="0.2">
      <c r="A67" s="2"/>
      <c r="B67" s="86">
        <f>'3. Investeringen'!B67</f>
        <v>53</v>
      </c>
      <c r="C67" s="86" t="str">
        <f>'3. Investeringen'!C67</f>
        <v>Nieuwe investeringen</v>
      </c>
      <c r="D67" s="86" t="str">
        <f>'3. Investeringen'!F67</f>
        <v>TD</v>
      </c>
      <c r="E67" s="171">
        <f>'3. Investeringen'!M67</f>
        <v>5</v>
      </c>
      <c r="F67" s="121">
        <f>'3. Investeringen'!N67</f>
        <v>2015</v>
      </c>
      <c r="G67" s="86">
        <f>'3. Investeringen'!O67</f>
        <v>540222.6934363636</v>
      </c>
      <c r="I67" s="136">
        <f>'5. Selectie'!P115</f>
        <v>1</v>
      </c>
      <c r="K67" s="87">
        <f t="shared" si="6"/>
        <v>0</v>
      </c>
      <c r="L67" s="87">
        <f t="shared" si="6"/>
        <v>0</v>
      </c>
      <c r="M67" s="87">
        <f t="shared" si="6"/>
        <v>0</v>
      </c>
      <c r="N67" s="87">
        <f t="shared" si="6"/>
        <v>0</v>
      </c>
      <c r="O67" s="87">
        <f t="shared" si="6"/>
        <v>540222.6934363636</v>
      </c>
      <c r="P67" s="87">
        <f t="shared" si="6"/>
        <v>0</v>
      </c>
      <c r="Q67" s="87">
        <f t="shared" si="6"/>
        <v>0</v>
      </c>
      <c r="R67" s="87">
        <f t="shared" si="6"/>
        <v>0</v>
      </c>
      <c r="S67" s="87">
        <f t="shared" si="6"/>
        <v>0</v>
      </c>
      <c r="T67" s="87">
        <f t="shared" si="6"/>
        <v>0</v>
      </c>
      <c r="U67" s="87">
        <f t="shared" si="6"/>
        <v>0</v>
      </c>
      <c r="V67" s="87">
        <f t="shared" si="6"/>
        <v>0</v>
      </c>
      <c r="W67" s="87">
        <f t="shared" si="6"/>
        <v>0</v>
      </c>
      <c r="X67" s="87">
        <f t="shared" si="6"/>
        <v>0</v>
      </c>
      <c r="Y67" s="87">
        <f t="shared" si="6"/>
        <v>0</v>
      </c>
      <c r="Z67" s="87">
        <f t="shared" si="6"/>
        <v>0</v>
      </c>
    </row>
    <row r="68" spans="1:26" s="20" customFormat="1" x14ac:dyDescent="0.2">
      <c r="A68" s="2"/>
      <c r="B68" s="86">
        <f>'3. Investeringen'!B68</f>
        <v>54</v>
      </c>
      <c r="C68" s="86" t="str">
        <f>'3. Investeringen'!C68</f>
        <v>Nieuwe investeringen</v>
      </c>
      <c r="D68" s="86" t="str">
        <f>'3. Investeringen'!F68</f>
        <v>TD</v>
      </c>
      <c r="E68" s="171">
        <f>'3. Investeringen'!M68</f>
        <v>55</v>
      </c>
      <c r="F68" s="121">
        <f>'3. Investeringen'!N68</f>
        <v>2016</v>
      </c>
      <c r="G68" s="86">
        <f>'3. Investeringen'!O68</f>
        <v>776104.88529999997</v>
      </c>
      <c r="I68" s="136">
        <f>'5. Selectie'!P116</f>
        <v>1</v>
      </c>
      <c r="K68" s="87">
        <f t="shared" si="6"/>
        <v>0</v>
      </c>
      <c r="L68" s="87">
        <f t="shared" si="6"/>
        <v>0</v>
      </c>
      <c r="M68" s="87">
        <f t="shared" si="6"/>
        <v>0</v>
      </c>
      <c r="N68" s="87">
        <f t="shared" si="6"/>
        <v>0</v>
      </c>
      <c r="O68" s="87">
        <f t="shared" si="6"/>
        <v>0</v>
      </c>
      <c r="P68" s="87">
        <f t="shared" si="6"/>
        <v>776104.88529999997</v>
      </c>
      <c r="Q68" s="87">
        <f t="shared" si="6"/>
        <v>0</v>
      </c>
      <c r="R68" s="87">
        <f t="shared" si="6"/>
        <v>0</v>
      </c>
      <c r="S68" s="87">
        <f t="shared" si="6"/>
        <v>0</v>
      </c>
      <c r="T68" s="87">
        <f t="shared" si="6"/>
        <v>0</v>
      </c>
      <c r="U68" s="87">
        <f t="shared" si="6"/>
        <v>0</v>
      </c>
      <c r="V68" s="87">
        <f t="shared" si="6"/>
        <v>0</v>
      </c>
      <c r="W68" s="87">
        <f t="shared" si="6"/>
        <v>0</v>
      </c>
      <c r="X68" s="87">
        <f t="shared" si="6"/>
        <v>0</v>
      </c>
      <c r="Y68" s="87">
        <f t="shared" si="6"/>
        <v>0</v>
      </c>
      <c r="Z68" s="87">
        <f t="shared" si="6"/>
        <v>0</v>
      </c>
    </row>
    <row r="69" spans="1:26" s="20" customFormat="1" x14ac:dyDescent="0.2">
      <c r="A69" s="2"/>
      <c r="B69" s="86">
        <f>'3. Investeringen'!B69</f>
        <v>55</v>
      </c>
      <c r="C69" s="86" t="str">
        <f>'3. Investeringen'!C69</f>
        <v>Nieuwe investeringen</v>
      </c>
      <c r="D69" s="86" t="str">
        <f>'3. Investeringen'!F69</f>
        <v>TD</v>
      </c>
      <c r="E69" s="171">
        <f>'3. Investeringen'!M69</f>
        <v>45</v>
      </c>
      <c r="F69" s="121">
        <f>'3. Investeringen'!N69</f>
        <v>2016</v>
      </c>
      <c r="G69" s="86">
        <f>'3. Investeringen'!O69</f>
        <v>1832484.95</v>
      </c>
      <c r="I69" s="136">
        <f>'5. Selectie'!P117</f>
        <v>1</v>
      </c>
      <c r="K69" s="87">
        <f t="shared" si="6"/>
        <v>0</v>
      </c>
      <c r="L69" s="87">
        <f t="shared" si="6"/>
        <v>0</v>
      </c>
      <c r="M69" s="87">
        <f t="shared" si="6"/>
        <v>0</v>
      </c>
      <c r="N69" s="87">
        <f t="shared" si="6"/>
        <v>0</v>
      </c>
      <c r="O69" s="87">
        <f t="shared" si="6"/>
        <v>0</v>
      </c>
      <c r="P69" s="87">
        <f t="shared" si="6"/>
        <v>1832484.95</v>
      </c>
      <c r="Q69" s="87">
        <f t="shared" si="6"/>
        <v>0</v>
      </c>
      <c r="R69" s="87">
        <f t="shared" si="6"/>
        <v>0</v>
      </c>
      <c r="S69" s="87">
        <f t="shared" si="6"/>
        <v>0</v>
      </c>
      <c r="T69" s="87">
        <f t="shared" si="6"/>
        <v>0</v>
      </c>
      <c r="U69" s="87">
        <f t="shared" si="6"/>
        <v>0</v>
      </c>
      <c r="V69" s="87">
        <f t="shared" si="6"/>
        <v>0</v>
      </c>
      <c r="W69" s="87">
        <f t="shared" si="6"/>
        <v>0</v>
      </c>
      <c r="X69" s="87">
        <f t="shared" si="6"/>
        <v>0</v>
      </c>
      <c r="Y69" s="87">
        <f t="shared" si="6"/>
        <v>0</v>
      </c>
      <c r="Z69" s="87">
        <f t="shared" si="6"/>
        <v>0</v>
      </c>
    </row>
    <row r="70" spans="1:26" s="20" customFormat="1" x14ac:dyDescent="0.2">
      <c r="A70" s="2"/>
      <c r="B70" s="86">
        <f>'3. Investeringen'!B70</f>
        <v>56</v>
      </c>
      <c r="C70" s="86" t="str">
        <f>'3. Investeringen'!C70</f>
        <v>Nieuwe investeringen</v>
      </c>
      <c r="D70" s="86" t="str">
        <f>'3. Investeringen'!F70</f>
        <v>TD</v>
      </c>
      <c r="E70" s="171">
        <f>'3. Investeringen'!M70</f>
        <v>30</v>
      </c>
      <c r="F70" s="121">
        <f>'3. Investeringen'!N70</f>
        <v>2016</v>
      </c>
      <c r="G70" s="86">
        <f>'3. Investeringen'!O70</f>
        <v>-173202.40969999999</v>
      </c>
      <c r="I70" s="136">
        <f>'5. Selectie'!P118</f>
        <v>1</v>
      </c>
      <c r="K70" s="87">
        <f t="shared" si="6"/>
        <v>0</v>
      </c>
      <c r="L70" s="87">
        <f t="shared" si="6"/>
        <v>0</v>
      </c>
      <c r="M70" s="87">
        <f t="shared" si="6"/>
        <v>0</v>
      </c>
      <c r="N70" s="87">
        <f t="shared" si="6"/>
        <v>0</v>
      </c>
      <c r="O70" s="87">
        <f t="shared" si="6"/>
        <v>0</v>
      </c>
      <c r="P70" s="87">
        <f t="shared" si="6"/>
        <v>-173202.40969999999</v>
      </c>
      <c r="Q70" s="87">
        <f t="shared" si="6"/>
        <v>0</v>
      </c>
      <c r="R70" s="87">
        <f t="shared" si="6"/>
        <v>0</v>
      </c>
      <c r="S70" s="87">
        <f t="shared" si="6"/>
        <v>0</v>
      </c>
      <c r="T70" s="87">
        <f t="shared" si="6"/>
        <v>0</v>
      </c>
      <c r="U70" s="87">
        <f t="shared" si="6"/>
        <v>0</v>
      </c>
      <c r="V70" s="87">
        <f t="shared" si="6"/>
        <v>0</v>
      </c>
      <c r="W70" s="87">
        <f t="shared" si="6"/>
        <v>0</v>
      </c>
      <c r="X70" s="87">
        <f t="shared" si="6"/>
        <v>0</v>
      </c>
      <c r="Y70" s="87">
        <f t="shared" si="6"/>
        <v>0</v>
      </c>
      <c r="Z70" s="87">
        <f t="shared" si="6"/>
        <v>0</v>
      </c>
    </row>
    <row r="71" spans="1:26" s="20" customFormat="1" x14ac:dyDescent="0.2">
      <c r="A71" s="2"/>
      <c r="B71" s="86">
        <f>'3. Investeringen'!B71</f>
        <v>57</v>
      </c>
      <c r="C71" s="86" t="str">
        <f>'3. Investeringen'!C71</f>
        <v>Nieuwe investeringen</v>
      </c>
      <c r="D71" s="86" t="str">
        <f>'3. Investeringen'!F71</f>
        <v>TD</v>
      </c>
      <c r="E71" s="171">
        <f>'3. Investeringen'!M71</f>
        <v>10</v>
      </c>
      <c r="F71" s="121">
        <f>'3. Investeringen'!N71</f>
        <v>2016</v>
      </c>
      <c r="G71" s="86">
        <f>'3. Investeringen'!O71</f>
        <v>119002.2598</v>
      </c>
      <c r="I71" s="136">
        <f>'5. Selectie'!P119</f>
        <v>1</v>
      </c>
      <c r="K71" s="87">
        <f t="shared" si="6"/>
        <v>0</v>
      </c>
      <c r="L71" s="87">
        <f t="shared" si="6"/>
        <v>0</v>
      </c>
      <c r="M71" s="87">
        <f t="shared" si="6"/>
        <v>0</v>
      </c>
      <c r="N71" s="87">
        <f t="shared" si="6"/>
        <v>0</v>
      </c>
      <c r="O71" s="87">
        <f t="shared" si="6"/>
        <v>0</v>
      </c>
      <c r="P71" s="87">
        <f t="shared" si="6"/>
        <v>119002.2598</v>
      </c>
      <c r="Q71" s="87">
        <f t="shared" si="6"/>
        <v>0</v>
      </c>
      <c r="R71" s="87">
        <f t="shared" si="6"/>
        <v>0</v>
      </c>
      <c r="S71" s="87">
        <f t="shared" si="6"/>
        <v>0</v>
      </c>
      <c r="T71" s="87">
        <f t="shared" si="6"/>
        <v>0</v>
      </c>
      <c r="U71" s="87">
        <f t="shared" si="6"/>
        <v>0</v>
      </c>
      <c r="V71" s="87">
        <f t="shared" si="6"/>
        <v>0</v>
      </c>
      <c r="W71" s="87">
        <f t="shared" si="6"/>
        <v>0</v>
      </c>
      <c r="X71" s="87">
        <f t="shared" si="6"/>
        <v>0</v>
      </c>
      <c r="Y71" s="87">
        <f t="shared" si="6"/>
        <v>0</v>
      </c>
      <c r="Z71" s="87">
        <f t="shared" si="6"/>
        <v>0</v>
      </c>
    </row>
    <row r="72" spans="1:26" s="20" customFormat="1" x14ac:dyDescent="0.2">
      <c r="A72" s="2"/>
      <c r="B72" s="86">
        <f>'3. Investeringen'!B72</f>
        <v>58</v>
      </c>
      <c r="C72" s="86" t="str">
        <f>'3. Investeringen'!C72</f>
        <v>Nieuwe investeringen</v>
      </c>
      <c r="D72" s="86" t="str">
        <f>'3. Investeringen'!F72</f>
        <v>TD</v>
      </c>
      <c r="E72" s="171">
        <f>'3. Investeringen'!M72</f>
        <v>5</v>
      </c>
      <c r="F72" s="121">
        <f>'3. Investeringen'!N72</f>
        <v>2016</v>
      </c>
      <c r="G72" s="86">
        <f>'3. Investeringen'!O72</f>
        <v>451298.74955000001</v>
      </c>
      <c r="I72" s="136">
        <f>'5. Selectie'!P120</f>
        <v>1</v>
      </c>
      <c r="K72" s="87">
        <f t="shared" si="6"/>
        <v>0</v>
      </c>
      <c r="L72" s="87">
        <f t="shared" si="6"/>
        <v>0</v>
      </c>
      <c r="M72" s="87">
        <f t="shared" si="6"/>
        <v>0</v>
      </c>
      <c r="N72" s="87">
        <f t="shared" si="6"/>
        <v>0</v>
      </c>
      <c r="O72" s="87">
        <f t="shared" si="6"/>
        <v>0</v>
      </c>
      <c r="P72" s="87">
        <f t="shared" si="6"/>
        <v>451298.74955000001</v>
      </c>
      <c r="Q72" s="87">
        <f t="shared" si="6"/>
        <v>0</v>
      </c>
      <c r="R72" s="87">
        <f t="shared" si="6"/>
        <v>0</v>
      </c>
      <c r="S72" s="87">
        <f t="shared" si="6"/>
        <v>0</v>
      </c>
      <c r="T72" s="87">
        <f t="shared" si="6"/>
        <v>0</v>
      </c>
      <c r="U72" s="87">
        <f t="shared" si="6"/>
        <v>0</v>
      </c>
      <c r="V72" s="87">
        <f t="shared" si="6"/>
        <v>0</v>
      </c>
      <c r="W72" s="87">
        <f t="shared" si="6"/>
        <v>0</v>
      </c>
      <c r="X72" s="87">
        <f t="shared" si="6"/>
        <v>0</v>
      </c>
      <c r="Y72" s="87">
        <f t="shared" si="6"/>
        <v>0</v>
      </c>
      <c r="Z72" s="87">
        <f t="shared" si="6"/>
        <v>0</v>
      </c>
    </row>
    <row r="73" spans="1:26" s="20" customFormat="1" x14ac:dyDescent="0.2">
      <c r="A73" s="2"/>
      <c r="B73" s="86">
        <f>'3. Investeringen'!B73</f>
        <v>59</v>
      </c>
      <c r="C73" s="86" t="str">
        <f>'3. Investeringen'!C73</f>
        <v>Nieuwe investeringen</v>
      </c>
      <c r="D73" s="86" t="str">
        <f>'3. Investeringen'!F73</f>
        <v>TD</v>
      </c>
      <c r="E73" s="171">
        <f>'3. Investeringen'!M73</f>
        <v>55</v>
      </c>
      <c r="F73" s="121">
        <f>'3. Investeringen'!N73</f>
        <v>2017</v>
      </c>
      <c r="G73" s="86">
        <f>'3. Investeringen'!O73</f>
        <v>1075422.9632999999</v>
      </c>
      <c r="I73" s="136">
        <f>'5. Selectie'!P121</f>
        <v>1</v>
      </c>
      <c r="K73" s="87">
        <f t="shared" si="6"/>
        <v>0</v>
      </c>
      <c r="L73" s="87">
        <f t="shared" si="6"/>
        <v>0</v>
      </c>
      <c r="M73" s="87">
        <f t="shared" si="6"/>
        <v>0</v>
      </c>
      <c r="N73" s="87">
        <f t="shared" si="6"/>
        <v>0</v>
      </c>
      <c r="O73" s="87">
        <f t="shared" si="6"/>
        <v>0</v>
      </c>
      <c r="P73" s="87">
        <f t="shared" si="6"/>
        <v>0</v>
      </c>
      <c r="Q73" s="87">
        <f t="shared" si="6"/>
        <v>1075422.9632999999</v>
      </c>
      <c r="R73" s="87">
        <f t="shared" si="6"/>
        <v>0</v>
      </c>
      <c r="S73" s="87">
        <f t="shared" si="6"/>
        <v>0</v>
      </c>
      <c r="T73" s="87">
        <f t="shared" si="6"/>
        <v>0</v>
      </c>
      <c r="U73" s="87">
        <f t="shared" si="6"/>
        <v>0</v>
      </c>
      <c r="V73" s="87">
        <f t="shared" si="6"/>
        <v>0</v>
      </c>
      <c r="W73" s="87">
        <f t="shared" si="6"/>
        <v>0</v>
      </c>
      <c r="X73" s="87">
        <f t="shared" si="6"/>
        <v>0</v>
      </c>
      <c r="Y73" s="87">
        <f t="shared" si="6"/>
        <v>0</v>
      </c>
      <c r="Z73" s="87">
        <f t="shared" si="6"/>
        <v>0</v>
      </c>
    </row>
    <row r="74" spans="1:26" s="20" customFormat="1" x14ac:dyDescent="0.2">
      <c r="A74" s="2"/>
      <c r="B74" s="86">
        <f>'3. Investeringen'!B74</f>
        <v>60</v>
      </c>
      <c r="C74" s="86" t="str">
        <f>'3. Investeringen'!C74</f>
        <v>Nieuwe investeringen</v>
      </c>
      <c r="D74" s="86" t="str">
        <f>'3. Investeringen'!F74</f>
        <v>TD</v>
      </c>
      <c r="E74" s="171">
        <f>'3. Investeringen'!M74</f>
        <v>45</v>
      </c>
      <c r="F74" s="121">
        <f>'3. Investeringen'!N74</f>
        <v>2017</v>
      </c>
      <c r="G74" s="86">
        <f>'3. Investeringen'!O74</f>
        <v>1452405.6281999999</v>
      </c>
      <c r="I74" s="136">
        <f>'5. Selectie'!P122</f>
        <v>1</v>
      </c>
      <c r="K74" s="87">
        <f t="shared" si="6"/>
        <v>0</v>
      </c>
      <c r="L74" s="87">
        <f t="shared" si="6"/>
        <v>0</v>
      </c>
      <c r="M74" s="87">
        <f t="shared" si="6"/>
        <v>0</v>
      </c>
      <c r="N74" s="87">
        <f t="shared" si="6"/>
        <v>0</v>
      </c>
      <c r="O74" s="87">
        <f t="shared" si="6"/>
        <v>0</v>
      </c>
      <c r="P74" s="87">
        <f t="shared" si="6"/>
        <v>0</v>
      </c>
      <c r="Q74" s="87">
        <f t="shared" si="6"/>
        <v>1452405.6281999999</v>
      </c>
      <c r="R74" s="87">
        <f t="shared" si="6"/>
        <v>0</v>
      </c>
      <c r="S74" s="87">
        <f t="shared" si="6"/>
        <v>0</v>
      </c>
      <c r="T74" s="87">
        <f t="shared" si="6"/>
        <v>0</v>
      </c>
      <c r="U74" s="87">
        <f t="shared" si="6"/>
        <v>0</v>
      </c>
      <c r="V74" s="87">
        <f t="shared" si="6"/>
        <v>0</v>
      </c>
      <c r="W74" s="87">
        <f t="shared" si="6"/>
        <v>0</v>
      </c>
      <c r="X74" s="87">
        <f t="shared" si="6"/>
        <v>0</v>
      </c>
      <c r="Y74" s="87">
        <f t="shared" si="6"/>
        <v>0</v>
      </c>
      <c r="Z74" s="87">
        <f t="shared" si="6"/>
        <v>0</v>
      </c>
    </row>
    <row r="75" spans="1:26" s="20" customFormat="1" x14ac:dyDescent="0.2">
      <c r="A75" s="2"/>
      <c r="B75" s="86">
        <f>'3. Investeringen'!B75</f>
        <v>61</v>
      </c>
      <c r="C75" s="86" t="str">
        <f>'3. Investeringen'!C75</f>
        <v>Nieuwe investeringen</v>
      </c>
      <c r="D75" s="86" t="str">
        <f>'3. Investeringen'!F75</f>
        <v>TD</v>
      </c>
      <c r="E75" s="171">
        <f>'3. Investeringen'!M75</f>
        <v>30</v>
      </c>
      <c r="F75" s="121">
        <f>'3. Investeringen'!N75</f>
        <v>2017</v>
      </c>
      <c r="G75" s="86">
        <f>'3. Investeringen'!O75</f>
        <v>191622.36796</v>
      </c>
      <c r="I75" s="136">
        <f>'5. Selectie'!P123</f>
        <v>1</v>
      </c>
      <c r="K75" s="87">
        <f t="shared" ref="K75:Z84" si="7">($F75=K$14)*$I75*$G75</f>
        <v>0</v>
      </c>
      <c r="L75" s="87">
        <f t="shared" si="7"/>
        <v>0</v>
      </c>
      <c r="M75" s="87">
        <f t="shared" si="7"/>
        <v>0</v>
      </c>
      <c r="N75" s="87">
        <f t="shared" si="7"/>
        <v>0</v>
      </c>
      <c r="O75" s="87">
        <f t="shared" si="7"/>
        <v>0</v>
      </c>
      <c r="P75" s="87">
        <f t="shared" si="7"/>
        <v>0</v>
      </c>
      <c r="Q75" s="87">
        <f t="shared" si="7"/>
        <v>191622.36796</v>
      </c>
      <c r="R75" s="87">
        <f t="shared" si="7"/>
        <v>0</v>
      </c>
      <c r="S75" s="87">
        <f t="shared" si="7"/>
        <v>0</v>
      </c>
      <c r="T75" s="87">
        <f t="shared" si="7"/>
        <v>0</v>
      </c>
      <c r="U75" s="87">
        <f t="shared" si="7"/>
        <v>0</v>
      </c>
      <c r="V75" s="87">
        <f t="shared" si="7"/>
        <v>0</v>
      </c>
      <c r="W75" s="87">
        <f t="shared" si="7"/>
        <v>0</v>
      </c>
      <c r="X75" s="87">
        <f t="shared" si="7"/>
        <v>0</v>
      </c>
      <c r="Y75" s="87">
        <f t="shared" si="7"/>
        <v>0</v>
      </c>
      <c r="Z75" s="87">
        <f t="shared" si="7"/>
        <v>0</v>
      </c>
    </row>
    <row r="76" spans="1:26" s="20" customFormat="1" x14ac:dyDescent="0.2">
      <c r="A76" s="2"/>
      <c r="B76" s="86">
        <f>'3. Investeringen'!B76</f>
        <v>62</v>
      </c>
      <c r="C76" s="86" t="str">
        <f>'3. Investeringen'!C76</f>
        <v>Nieuwe investeringen</v>
      </c>
      <c r="D76" s="86" t="str">
        <f>'3. Investeringen'!F76</f>
        <v>TD</v>
      </c>
      <c r="E76" s="171">
        <f>'3. Investeringen'!M76</f>
        <v>55</v>
      </c>
      <c r="F76" s="121">
        <f>'3. Investeringen'!N76</f>
        <v>2018</v>
      </c>
      <c r="G76" s="86">
        <f>'3. Investeringen'!O76</f>
        <v>1616715.0574</v>
      </c>
      <c r="I76" s="136">
        <f>'5. Selectie'!P124</f>
        <v>1</v>
      </c>
      <c r="K76" s="87">
        <f t="shared" si="7"/>
        <v>0</v>
      </c>
      <c r="L76" s="87">
        <f t="shared" si="7"/>
        <v>0</v>
      </c>
      <c r="M76" s="87">
        <f t="shared" si="7"/>
        <v>0</v>
      </c>
      <c r="N76" s="87">
        <f t="shared" si="7"/>
        <v>0</v>
      </c>
      <c r="O76" s="87">
        <f t="shared" si="7"/>
        <v>0</v>
      </c>
      <c r="P76" s="87">
        <f t="shared" si="7"/>
        <v>0</v>
      </c>
      <c r="Q76" s="87">
        <f t="shared" si="7"/>
        <v>0</v>
      </c>
      <c r="R76" s="87">
        <f t="shared" si="7"/>
        <v>1616715.0574</v>
      </c>
      <c r="S76" s="87">
        <f t="shared" si="7"/>
        <v>0</v>
      </c>
      <c r="T76" s="87">
        <f t="shared" si="7"/>
        <v>0</v>
      </c>
      <c r="U76" s="87">
        <f t="shared" si="7"/>
        <v>0</v>
      </c>
      <c r="V76" s="87">
        <f t="shared" si="7"/>
        <v>0</v>
      </c>
      <c r="W76" s="87">
        <f t="shared" si="7"/>
        <v>0</v>
      </c>
      <c r="X76" s="87">
        <f t="shared" si="7"/>
        <v>0</v>
      </c>
      <c r="Y76" s="87">
        <f t="shared" si="7"/>
        <v>0</v>
      </c>
      <c r="Z76" s="87">
        <f t="shared" si="7"/>
        <v>0</v>
      </c>
    </row>
    <row r="77" spans="1:26" s="20" customFormat="1" x14ac:dyDescent="0.2">
      <c r="A77" s="2"/>
      <c r="B77" s="86">
        <f>'3. Investeringen'!B77</f>
        <v>63</v>
      </c>
      <c r="C77" s="86" t="str">
        <f>'3. Investeringen'!C77</f>
        <v>Nieuwe investeringen</v>
      </c>
      <c r="D77" s="86" t="str">
        <f>'3. Investeringen'!F77</f>
        <v>TD</v>
      </c>
      <c r="E77" s="171">
        <f>'3. Investeringen'!M77</f>
        <v>45</v>
      </c>
      <c r="F77" s="121">
        <f>'3. Investeringen'!N77</f>
        <v>2018</v>
      </c>
      <c r="G77" s="86">
        <f>'3. Investeringen'!O77</f>
        <v>1653224.8657</v>
      </c>
      <c r="I77" s="136">
        <f>'5. Selectie'!P125</f>
        <v>1</v>
      </c>
      <c r="K77" s="87">
        <f t="shared" si="7"/>
        <v>0</v>
      </c>
      <c r="L77" s="87">
        <f t="shared" si="7"/>
        <v>0</v>
      </c>
      <c r="M77" s="87">
        <f t="shared" si="7"/>
        <v>0</v>
      </c>
      <c r="N77" s="87">
        <f t="shared" si="7"/>
        <v>0</v>
      </c>
      <c r="O77" s="87">
        <f t="shared" si="7"/>
        <v>0</v>
      </c>
      <c r="P77" s="87">
        <f t="shared" si="7"/>
        <v>0</v>
      </c>
      <c r="Q77" s="87">
        <f t="shared" si="7"/>
        <v>0</v>
      </c>
      <c r="R77" s="87">
        <f t="shared" si="7"/>
        <v>1653224.8657</v>
      </c>
      <c r="S77" s="87">
        <f t="shared" si="7"/>
        <v>0</v>
      </c>
      <c r="T77" s="87">
        <f t="shared" si="7"/>
        <v>0</v>
      </c>
      <c r="U77" s="87">
        <f t="shared" si="7"/>
        <v>0</v>
      </c>
      <c r="V77" s="87">
        <f t="shared" si="7"/>
        <v>0</v>
      </c>
      <c r="W77" s="87">
        <f t="shared" si="7"/>
        <v>0</v>
      </c>
      <c r="X77" s="87">
        <f t="shared" si="7"/>
        <v>0</v>
      </c>
      <c r="Y77" s="87">
        <f t="shared" si="7"/>
        <v>0</v>
      </c>
      <c r="Z77" s="87">
        <f t="shared" si="7"/>
        <v>0</v>
      </c>
    </row>
    <row r="78" spans="1:26" s="20" customFormat="1" x14ac:dyDescent="0.2">
      <c r="A78" s="2"/>
      <c r="B78" s="86">
        <f>'3. Investeringen'!B78</f>
        <v>64</v>
      </c>
      <c r="C78" s="86" t="str">
        <f>'3. Investeringen'!C78</f>
        <v>Nieuwe investeringen</v>
      </c>
      <c r="D78" s="86" t="str">
        <f>'3. Investeringen'!F78</f>
        <v>TD</v>
      </c>
      <c r="E78" s="171">
        <f>'3. Investeringen'!M78</f>
        <v>30</v>
      </c>
      <c r="F78" s="121">
        <f>'3. Investeringen'!N78</f>
        <v>2018</v>
      </c>
      <c r="G78" s="86">
        <f>'3. Investeringen'!O78</f>
        <v>50808.564931000001</v>
      </c>
      <c r="I78" s="136">
        <f>'5. Selectie'!P126</f>
        <v>1</v>
      </c>
      <c r="K78" s="87">
        <f t="shared" si="7"/>
        <v>0</v>
      </c>
      <c r="L78" s="87">
        <f t="shared" si="7"/>
        <v>0</v>
      </c>
      <c r="M78" s="87">
        <f t="shared" si="7"/>
        <v>0</v>
      </c>
      <c r="N78" s="87">
        <f t="shared" si="7"/>
        <v>0</v>
      </c>
      <c r="O78" s="87">
        <f t="shared" si="7"/>
        <v>0</v>
      </c>
      <c r="P78" s="87">
        <f t="shared" si="7"/>
        <v>0</v>
      </c>
      <c r="Q78" s="87">
        <f t="shared" si="7"/>
        <v>0</v>
      </c>
      <c r="R78" s="87">
        <f t="shared" si="7"/>
        <v>50808.564931000001</v>
      </c>
      <c r="S78" s="87">
        <f t="shared" si="7"/>
        <v>0</v>
      </c>
      <c r="T78" s="87">
        <f t="shared" si="7"/>
        <v>0</v>
      </c>
      <c r="U78" s="87">
        <f t="shared" si="7"/>
        <v>0</v>
      </c>
      <c r="V78" s="87">
        <f t="shared" si="7"/>
        <v>0</v>
      </c>
      <c r="W78" s="87">
        <f t="shared" si="7"/>
        <v>0</v>
      </c>
      <c r="X78" s="87">
        <f t="shared" si="7"/>
        <v>0</v>
      </c>
      <c r="Y78" s="87">
        <f t="shared" si="7"/>
        <v>0</v>
      </c>
      <c r="Z78" s="87">
        <f t="shared" si="7"/>
        <v>0</v>
      </c>
    </row>
    <row r="79" spans="1:26" s="20" customFormat="1" x14ac:dyDescent="0.2">
      <c r="A79" s="2"/>
      <c r="B79" s="86">
        <f>'3. Investeringen'!B79</f>
        <v>65</v>
      </c>
      <c r="C79" s="86" t="str">
        <f>'3. Investeringen'!C79</f>
        <v>Nieuwe investeringen</v>
      </c>
      <c r="D79" s="86" t="str">
        <f>'3. Investeringen'!F79</f>
        <v>TD</v>
      </c>
      <c r="E79" s="171">
        <f>'3. Investeringen'!M79</f>
        <v>55</v>
      </c>
      <c r="F79" s="121">
        <f>'3. Investeringen'!N79</f>
        <v>2019</v>
      </c>
      <c r="G79" s="86">
        <f>'3. Investeringen'!O79</f>
        <v>2813166.7967863632</v>
      </c>
      <c r="I79" s="136">
        <f>'5. Selectie'!P127</f>
        <v>1</v>
      </c>
      <c r="K79" s="87">
        <f t="shared" si="7"/>
        <v>0</v>
      </c>
      <c r="L79" s="87">
        <f t="shared" si="7"/>
        <v>0</v>
      </c>
      <c r="M79" s="87">
        <f t="shared" si="7"/>
        <v>0</v>
      </c>
      <c r="N79" s="87">
        <f t="shared" si="7"/>
        <v>0</v>
      </c>
      <c r="O79" s="87">
        <f t="shared" si="7"/>
        <v>0</v>
      </c>
      <c r="P79" s="87">
        <f t="shared" si="7"/>
        <v>0</v>
      </c>
      <c r="Q79" s="87">
        <f t="shared" si="7"/>
        <v>0</v>
      </c>
      <c r="R79" s="87">
        <f t="shared" si="7"/>
        <v>0</v>
      </c>
      <c r="S79" s="87">
        <f t="shared" si="7"/>
        <v>2813166.7967863632</v>
      </c>
      <c r="T79" s="87">
        <f t="shared" si="7"/>
        <v>0</v>
      </c>
      <c r="U79" s="87">
        <f t="shared" si="7"/>
        <v>0</v>
      </c>
      <c r="V79" s="87">
        <f t="shared" si="7"/>
        <v>0</v>
      </c>
      <c r="W79" s="87">
        <f t="shared" si="7"/>
        <v>0</v>
      </c>
      <c r="X79" s="87">
        <f t="shared" si="7"/>
        <v>0</v>
      </c>
      <c r="Y79" s="87">
        <f t="shared" si="7"/>
        <v>0</v>
      </c>
      <c r="Z79" s="87">
        <f t="shared" si="7"/>
        <v>0</v>
      </c>
    </row>
    <row r="80" spans="1:26" s="20" customFormat="1" x14ac:dyDescent="0.2">
      <c r="A80" s="2"/>
      <c r="B80" s="86">
        <f>'3. Investeringen'!B80</f>
        <v>66</v>
      </c>
      <c r="C80" s="86" t="str">
        <f>'3. Investeringen'!C80</f>
        <v>Nieuwe investeringen</v>
      </c>
      <c r="D80" s="86" t="str">
        <f>'3. Investeringen'!F80</f>
        <v>TD</v>
      </c>
      <c r="E80" s="171">
        <f>'3. Investeringen'!M80</f>
        <v>45</v>
      </c>
      <c r="F80" s="121">
        <f>'3. Investeringen'!N80</f>
        <v>2019</v>
      </c>
      <c r="G80" s="86">
        <f>'3. Investeringen'!O80</f>
        <v>1800802.7366681853</v>
      </c>
      <c r="I80" s="136">
        <f>'5. Selectie'!P128</f>
        <v>1</v>
      </c>
      <c r="K80" s="87">
        <f t="shared" si="7"/>
        <v>0</v>
      </c>
      <c r="L80" s="87">
        <f t="shared" si="7"/>
        <v>0</v>
      </c>
      <c r="M80" s="87">
        <f t="shared" si="7"/>
        <v>0</v>
      </c>
      <c r="N80" s="87">
        <f t="shared" si="7"/>
        <v>0</v>
      </c>
      <c r="O80" s="87">
        <f t="shared" si="7"/>
        <v>0</v>
      </c>
      <c r="P80" s="87">
        <f t="shared" si="7"/>
        <v>0</v>
      </c>
      <c r="Q80" s="87">
        <f t="shared" si="7"/>
        <v>0</v>
      </c>
      <c r="R80" s="87">
        <f t="shared" si="7"/>
        <v>0</v>
      </c>
      <c r="S80" s="87">
        <f t="shared" si="7"/>
        <v>1800802.7366681853</v>
      </c>
      <c r="T80" s="87">
        <f t="shared" si="7"/>
        <v>0</v>
      </c>
      <c r="U80" s="87">
        <f t="shared" si="7"/>
        <v>0</v>
      </c>
      <c r="V80" s="87">
        <f t="shared" si="7"/>
        <v>0</v>
      </c>
      <c r="W80" s="87">
        <f t="shared" si="7"/>
        <v>0</v>
      </c>
      <c r="X80" s="87">
        <f t="shared" si="7"/>
        <v>0</v>
      </c>
      <c r="Y80" s="87">
        <f t="shared" si="7"/>
        <v>0</v>
      </c>
      <c r="Z80" s="87">
        <f t="shared" si="7"/>
        <v>0</v>
      </c>
    </row>
    <row r="81" spans="1:26" s="20" customFormat="1" x14ac:dyDescent="0.2">
      <c r="A81" s="2"/>
      <c r="B81" s="86">
        <f>'3. Investeringen'!B81</f>
        <v>67</v>
      </c>
      <c r="C81" s="86" t="str">
        <f>'3. Investeringen'!C81</f>
        <v>Nieuwe investeringen</v>
      </c>
      <c r="D81" s="86" t="str">
        <f>'3. Investeringen'!F81</f>
        <v>TD</v>
      </c>
      <c r="E81" s="171">
        <f>'3. Investeringen'!M81</f>
        <v>30</v>
      </c>
      <c r="F81" s="121">
        <f>'3. Investeringen'!N81</f>
        <v>2019</v>
      </c>
      <c r="G81" s="86">
        <f>'3. Investeringen'!O81</f>
        <v>101475.40101818182</v>
      </c>
      <c r="I81" s="136">
        <f>'5. Selectie'!P129</f>
        <v>1</v>
      </c>
      <c r="K81" s="87">
        <f t="shared" si="7"/>
        <v>0</v>
      </c>
      <c r="L81" s="87">
        <f t="shared" si="7"/>
        <v>0</v>
      </c>
      <c r="M81" s="87">
        <f t="shared" si="7"/>
        <v>0</v>
      </c>
      <c r="N81" s="87">
        <f t="shared" si="7"/>
        <v>0</v>
      </c>
      <c r="O81" s="87">
        <f t="shared" si="7"/>
        <v>0</v>
      </c>
      <c r="P81" s="87">
        <f t="shared" si="7"/>
        <v>0</v>
      </c>
      <c r="Q81" s="87">
        <f t="shared" si="7"/>
        <v>0</v>
      </c>
      <c r="R81" s="87">
        <f t="shared" si="7"/>
        <v>0</v>
      </c>
      <c r="S81" s="87">
        <f t="shared" si="7"/>
        <v>101475.40101818182</v>
      </c>
      <c r="T81" s="87">
        <f t="shared" si="7"/>
        <v>0</v>
      </c>
      <c r="U81" s="87">
        <f t="shared" si="7"/>
        <v>0</v>
      </c>
      <c r="V81" s="87">
        <f t="shared" si="7"/>
        <v>0</v>
      </c>
      <c r="W81" s="87">
        <f t="shared" si="7"/>
        <v>0</v>
      </c>
      <c r="X81" s="87">
        <f t="shared" si="7"/>
        <v>0</v>
      </c>
      <c r="Y81" s="87">
        <f t="shared" si="7"/>
        <v>0</v>
      </c>
      <c r="Z81" s="87">
        <f t="shared" si="7"/>
        <v>0</v>
      </c>
    </row>
    <row r="82" spans="1:26" s="20" customFormat="1" x14ac:dyDescent="0.2">
      <c r="A82" s="2"/>
      <c r="B82" s="86">
        <f>'3. Investeringen'!B82</f>
        <v>68</v>
      </c>
      <c r="C82" s="86" t="str">
        <f>'3. Investeringen'!C82</f>
        <v>Nieuwe investeringen</v>
      </c>
      <c r="D82" s="86" t="str">
        <f>'3. Investeringen'!F82</f>
        <v>TD</v>
      </c>
      <c r="E82" s="171">
        <f>'3. Investeringen'!M82</f>
        <v>5</v>
      </c>
      <c r="F82" s="121">
        <f>'3. Investeringen'!N82</f>
        <v>2019</v>
      </c>
      <c r="G82" s="86">
        <f>'3. Investeringen'!O82</f>
        <v>102977.21818181819</v>
      </c>
      <c r="I82" s="136">
        <f>'5. Selectie'!P130</f>
        <v>1</v>
      </c>
      <c r="K82" s="87">
        <f t="shared" si="7"/>
        <v>0</v>
      </c>
      <c r="L82" s="87">
        <f t="shared" si="7"/>
        <v>0</v>
      </c>
      <c r="M82" s="87">
        <f t="shared" si="7"/>
        <v>0</v>
      </c>
      <c r="N82" s="87">
        <f t="shared" si="7"/>
        <v>0</v>
      </c>
      <c r="O82" s="87">
        <f t="shared" si="7"/>
        <v>0</v>
      </c>
      <c r="P82" s="87">
        <f t="shared" si="7"/>
        <v>0</v>
      </c>
      <c r="Q82" s="87">
        <f t="shared" si="7"/>
        <v>0</v>
      </c>
      <c r="R82" s="87">
        <f t="shared" si="7"/>
        <v>0</v>
      </c>
      <c r="S82" s="87">
        <f t="shared" si="7"/>
        <v>102977.21818181819</v>
      </c>
      <c r="T82" s="87">
        <f t="shared" si="7"/>
        <v>0</v>
      </c>
      <c r="U82" s="87">
        <f t="shared" si="7"/>
        <v>0</v>
      </c>
      <c r="V82" s="87">
        <f t="shared" si="7"/>
        <v>0</v>
      </c>
      <c r="W82" s="87">
        <f t="shared" si="7"/>
        <v>0</v>
      </c>
      <c r="X82" s="87">
        <f t="shared" si="7"/>
        <v>0</v>
      </c>
      <c r="Y82" s="87">
        <f t="shared" si="7"/>
        <v>0</v>
      </c>
      <c r="Z82" s="87">
        <f t="shared" si="7"/>
        <v>0</v>
      </c>
    </row>
    <row r="83" spans="1:26" s="20" customFormat="1" x14ac:dyDescent="0.2">
      <c r="A83" s="2"/>
      <c r="B83" s="86">
        <f>'3. Investeringen'!B83</f>
        <v>69</v>
      </c>
      <c r="C83" s="86" t="str">
        <f>'3. Investeringen'!C83</f>
        <v>Nieuwe investeringen</v>
      </c>
      <c r="D83" s="86" t="str">
        <f>'3. Investeringen'!F83</f>
        <v>AD</v>
      </c>
      <c r="E83" s="171">
        <f>'3. Investeringen'!M83</f>
        <v>37.5</v>
      </c>
      <c r="F83" s="121">
        <f>'3. Investeringen'!N83</f>
        <v>2011</v>
      </c>
      <c r="G83" s="86">
        <f>'3. Investeringen'!O83</f>
        <v>49038.461538461539</v>
      </c>
      <c r="I83" s="136">
        <f>'5. Selectie'!P131</f>
        <v>1</v>
      </c>
      <c r="K83" s="87">
        <f t="shared" si="7"/>
        <v>49038.461538461539</v>
      </c>
      <c r="L83" s="87">
        <f t="shared" si="7"/>
        <v>0</v>
      </c>
      <c r="M83" s="87">
        <f t="shared" si="7"/>
        <v>0</v>
      </c>
      <c r="N83" s="87">
        <f t="shared" si="7"/>
        <v>0</v>
      </c>
      <c r="O83" s="87">
        <f t="shared" si="7"/>
        <v>0</v>
      </c>
      <c r="P83" s="87">
        <f t="shared" si="7"/>
        <v>0</v>
      </c>
      <c r="Q83" s="87">
        <f t="shared" si="7"/>
        <v>0</v>
      </c>
      <c r="R83" s="87">
        <f t="shared" si="7"/>
        <v>0</v>
      </c>
      <c r="S83" s="87">
        <f t="shared" si="7"/>
        <v>0</v>
      </c>
      <c r="T83" s="87">
        <f t="shared" si="7"/>
        <v>0</v>
      </c>
      <c r="U83" s="87">
        <f t="shared" si="7"/>
        <v>0</v>
      </c>
      <c r="V83" s="87">
        <f t="shared" si="7"/>
        <v>0</v>
      </c>
      <c r="W83" s="87">
        <f t="shared" si="7"/>
        <v>0</v>
      </c>
      <c r="X83" s="87">
        <f t="shared" si="7"/>
        <v>0</v>
      </c>
      <c r="Y83" s="87">
        <f t="shared" si="7"/>
        <v>0</v>
      </c>
      <c r="Z83" s="87">
        <f t="shared" si="7"/>
        <v>0</v>
      </c>
    </row>
    <row r="84" spans="1:26" s="20" customFormat="1" x14ac:dyDescent="0.2">
      <c r="A84" s="2"/>
      <c r="B84" s="86">
        <f>'3. Investeringen'!B84</f>
        <v>70</v>
      </c>
      <c r="C84" s="86" t="str">
        <f>'3. Investeringen'!C84</f>
        <v>Nieuwe investeringen</v>
      </c>
      <c r="D84" s="86" t="str">
        <f>'3. Investeringen'!F84</f>
        <v>AD</v>
      </c>
      <c r="E84" s="171">
        <f>'3. Investeringen'!M84</f>
        <v>37.5</v>
      </c>
      <c r="F84" s="121">
        <f>'3. Investeringen'!N84</f>
        <v>2011</v>
      </c>
      <c r="G84" s="86">
        <f>'3. Investeringen'!O84</f>
        <v>63461.538461538461</v>
      </c>
      <c r="I84" s="136">
        <f>'5. Selectie'!P132</f>
        <v>1</v>
      </c>
      <c r="K84" s="87">
        <f t="shared" si="7"/>
        <v>63461.538461538461</v>
      </c>
      <c r="L84" s="87">
        <f t="shared" si="7"/>
        <v>0</v>
      </c>
      <c r="M84" s="87">
        <f t="shared" si="7"/>
        <v>0</v>
      </c>
      <c r="N84" s="87">
        <f t="shared" si="7"/>
        <v>0</v>
      </c>
      <c r="O84" s="87">
        <f t="shared" si="7"/>
        <v>0</v>
      </c>
      <c r="P84" s="87">
        <f t="shared" si="7"/>
        <v>0</v>
      </c>
      <c r="Q84" s="87">
        <f t="shared" si="7"/>
        <v>0</v>
      </c>
      <c r="R84" s="87">
        <f t="shared" si="7"/>
        <v>0</v>
      </c>
      <c r="S84" s="87">
        <f t="shared" si="7"/>
        <v>0</v>
      </c>
      <c r="T84" s="87">
        <f t="shared" si="7"/>
        <v>0</v>
      </c>
      <c r="U84" s="87">
        <f t="shared" si="7"/>
        <v>0</v>
      </c>
      <c r="V84" s="87">
        <f t="shared" si="7"/>
        <v>0</v>
      </c>
      <c r="W84" s="87">
        <f t="shared" si="7"/>
        <v>0</v>
      </c>
      <c r="X84" s="87">
        <f t="shared" si="7"/>
        <v>0</v>
      </c>
      <c r="Y84" s="87">
        <f t="shared" si="7"/>
        <v>0</v>
      </c>
      <c r="Z84" s="87">
        <f t="shared" si="7"/>
        <v>0</v>
      </c>
    </row>
    <row r="85" spans="1:26" s="20" customFormat="1" x14ac:dyDescent="0.2">
      <c r="A85" s="2"/>
      <c r="B85" s="86">
        <f>'3. Investeringen'!B85</f>
        <v>71</v>
      </c>
      <c r="C85" s="86" t="str">
        <f>'3. Investeringen'!C85</f>
        <v>Nieuwe investeringen</v>
      </c>
      <c r="D85" s="86" t="str">
        <f>'3. Investeringen'!F85</f>
        <v>AD</v>
      </c>
      <c r="E85" s="171">
        <f>'3. Investeringen'!M85</f>
        <v>38.5</v>
      </c>
      <c r="F85" s="121">
        <f>'3. Investeringen'!N85</f>
        <v>2011</v>
      </c>
      <c r="G85" s="86">
        <f>'3. Investeringen'!O85</f>
        <v>125371.79487179487</v>
      </c>
      <c r="I85" s="136">
        <f>'5. Selectie'!P133</f>
        <v>1</v>
      </c>
      <c r="K85" s="87">
        <f t="shared" ref="K85:Z94" si="8">($F85=K$14)*$I85*$G85</f>
        <v>125371.79487179487</v>
      </c>
      <c r="L85" s="87">
        <f t="shared" si="8"/>
        <v>0</v>
      </c>
      <c r="M85" s="87">
        <f t="shared" si="8"/>
        <v>0</v>
      </c>
      <c r="N85" s="87">
        <f t="shared" si="8"/>
        <v>0</v>
      </c>
      <c r="O85" s="87">
        <f t="shared" si="8"/>
        <v>0</v>
      </c>
      <c r="P85" s="87">
        <f t="shared" si="8"/>
        <v>0</v>
      </c>
      <c r="Q85" s="87">
        <f t="shared" si="8"/>
        <v>0</v>
      </c>
      <c r="R85" s="87">
        <f t="shared" si="8"/>
        <v>0</v>
      </c>
      <c r="S85" s="87">
        <f t="shared" si="8"/>
        <v>0</v>
      </c>
      <c r="T85" s="87">
        <f t="shared" si="8"/>
        <v>0</v>
      </c>
      <c r="U85" s="87">
        <f t="shared" si="8"/>
        <v>0</v>
      </c>
      <c r="V85" s="87">
        <f t="shared" si="8"/>
        <v>0</v>
      </c>
      <c r="W85" s="87">
        <f t="shared" si="8"/>
        <v>0</v>
      </c>
      <c r="X85" s="87">
        <f t="shared" si="8"/>
        <v>0</v>
      </c>
      <c r="Y85" s="87">
        <f t="shared" si="8"/>
        <v>0</v>
      </c>
      <c r="Z85" s="87">
        <f t="shared" si="8"/>
        <v>0</v>
      </c>
    </row>
    <row r="86" spans="1:26" s="20" customFormat="1" x14ac:dyDescent="0.2">
      <c r="A86" s="2"/>
      <c r="B86" s="86">
        <f>'3. Investeringen'!B86</f>
        <v>72</v>
      </c>
      <c r="C86" s="86" t="str">
        <f>'3. Investeringen'!C86</f>
        <v>Nieuwe investeringen</v>
      </c>
      <c r="D86" s="86" t="str">
        <f>'3. Investeringen'!F86</f>
        <v>AD</v>
      </c>
      <c r="E86" s="171">
        <f>'3. Investeringen'!M86</f>
        <v>38.5</v>
      </c>
      <c r="F86" s="121">
        <f>'3. Investeringen'!N86</f>
        <v>2011</v>
      </c>
      <c r="G86" s="86">
        <f>'3. Investeringen'!O86</f>
        <v>72064.102564102563</v>
      </c>
      <c r="I86" s="136">
        <f>'5. Selectie'!P134</f>
        <v>1</v>
      </c>
      <c r="K86" s="87">
        <f t="shared" si="8"/>
        <v>72064.102564102563</v>
      </c>
      <c r="L86" s="87">
        <f t="shared" si="8"/>
        <v>0</v>
      </c>
      <c r="M86" s="87">
        <f t="shared" si="8"/>
        <v>0</v>
      </c>
      <c r="N86" s="87">
        <f t="shared" si="8"/>
        <v>0</v>
      </c>
      <c r="O86" s="87">
        <f t="shared" si="8"/>
        <v>0</v>
      </c>
      <c r="P86" s="87">
        <f t="shared" si="8"/>
        <v>0</v>
      </c>
      <c r="Q86" s="87">
        <f t="shared" si="8"/>
        <v>0</v>
      </c>
      <c r="R86" s="87">
        <f t="shared" si="8"/>
        <v>0</v>
      </c>
      <c r="S86" s="87">
        <f t="shared" si="8"/>
        <v>0</v>
      </c>
      <c r="T86" s="87">
        <f t="shared" si="8"/>
        <v>0</v>
      </c>
      <c r="U86" s="87">
        <f t="shared" si="8"/>
        <v>0</v>
      </c>
      <c r="V86" s="87">
        <f t="shared" si="8"/>
        <v>0</v>
      </c>
      <c r="W86" s="87">
        <f t="shared" si="8"/>
        <v>0</v>
      </c>
      <c r="X86" s="87">
        <f t="shared" si="8"/>
        <v>0</v>
      </c>
      <c r="Y86" s="87">
        <f t="shared" si="8"/>
        <v>0</v>
      </c>
      <c r="Z86" s="87">
        <f t="shared" si="8"/>
        <v>0</v>
      </c>
    </row>
    <row r="87" spans="1:26" s="20" customFormat="1" x14ac:dyDescent="0.2">
      <c r="A87" s="2"/>
      <c r="B87" s="86">
        <f>'3. Investeringen'!B87</f>
        <v>73</v>
      </c>
      <c r="C87" s="86" t="str">
        <f>'3. Investeringen'!C87</f>
        <v>Nieuwe investeringen</v>
      </c>
      <c r="D87" s="86" t="str">
        <f>'3. Investeringen'!F87</f>
        <v>AD</v>
      </c>
      <c r="E87" s="171">
        <f>'3. Investeringen'!M87</f>
        <v>39</v>
      </c>
      <c r="F87" s="121">
        <f>'3. Investeringen'!N87</f>
        <v>2011</v>
      </c>
      <c r="G87" s="86">
        <f>'3. Investeringen'!O87</f>
        <v>-204700.13114908201</v>
      </c>
      <c r="I87" s="136">
        <f>'5. Selectie'!P135</f>
        <v>1</v>
      </c>
      <c r="K87" s="87">
        <f t="shared" si="8"/>
        <v>-204700.13114908201</v>
      </c>
      <c r="L87" s="87">
        <f t="shared" si="8"/>
        <v>0</v>
      </c>
      <c r="M87" s="87">
        <f t="shared" si="8"/>
        <v>0</v>
      </c>
      <c r="N87" s="87">
        <f t="shared" si="8"/>
        <v>0</v>
      </c>
      <c r="O87" s="87">
        <f t="shared" si="8"/>
        <v>0</v>
      </c>
      <c r="P87" s="87">
        <f t="shared" si="8"/>
        <v>0</v>
      </c>
      <c r="Q87" s="87">
        <f t="shared" si="8"/>
        <v>0</v>
      </c>
      <c r="R87" s="87">
        <f t="shared" si="8"/>
        <v>0</v>
      </c>
      <c r="S87" s="87">
        <f t="shared" si="8"/>
        <v>0</v>
      </c>
      <c r="T87" s="87">
        <f t="shared" si="8"/>
        <v>0</v>
      </c>
      <c r="U87" s="87">
        <f t="shared" si="8"/>
        <v>0</v>
      </c>
      <c r="V87" s="87">
        <f t="shared" si="8"/>
        <v>0</v>
      </c>
      <c r="W87" s="87">
        <f t="shared" si="8"/>
        <v>0</v>
      </c>
      <c r="X87" s="87">
        <f t="shared" si="8"/>
        <v>0</v>
      </c>
      <c r="Y87" s="87">
        <f t="shared" si="8"/>
        <v>0</v>
      </c>
      <c r="Z87" s="87">
        <f t="shared" si="8"/>
        <v>0</v>
      </c>
    </row>
    <row r="88" spans="1:26" s="20" customFormat="1" x14ac:dyDescent="0.2">
      <c r="A88" s="2"/>
      <c r="B88" s="86">
        <f>'3. Investeringen'!B88</f>
        <v>74</v>
      </c>
      <c r="C88" s="86" t="str">
        <f>'3. Investeringen'!C88</f>
        <v>Nieuwe investeringen</v>
      </c>
      <c r="D88" s="86" t="str">
        <f>'3. Investeringen'!F88</f>
        <v>AD</v>
      </c>
      <c r="E88" s="171">
        <f>'3. Investeringen'!M88</f>
        <v>39</v>
      </c>
      <c r="F88" s="121">
        <f>'3. Investeringen'!N88</f>
        <v>2011</v>
      </c>
      <c r="G88" s="86">
        <f>'3. Investeringen'!O88</f>
        <v>-307015.57006740599</v>
      </c>
      <c r="I88" s="136">
        <f>'5. Selectie'!P136</f>
        <v>1</v>
      </c>
      <c r="K88" s="87">
        <f t="shared" si="8"/>
        <v>-307015.57006740599</v>
      </c>
      <c r="L88" s="87">
        <f t="shared" si="8"/>
        <v>0</v>
      </c>
      <c r="M88" s="87">
        <f t="shared" si="8"/>
        <v>0</v>
      </c>
      <c r="N88" s="87">
        <f t="shared" si="8"/>
        <v>0</v>
      </c>
      <c r="O88" s="87">
        <f t="shared" si="8"/>
        <v>0</v>
      </c>
      <c r="P88" s="87">
        <f t="shared" si="8"/>
        <v>0</v>
      </c>
      <c r="Q88" s="87">
        <f t="shared" si="8"/>
        <v>0</v>
      </c>
      <c r="R88" s="87">
        <f t="shared" si="8"/>
        <v>0</v>
      </c>
      <c r="S88" s="87">
        <f t="shared" si="8"/>
        <v>0</v>
      </c>
      <c r="T88" s="87">
        <f t="shared" si="8"/>
        <v>0</v>
      </c>
      <c r="U88" s="87">
        <f t="shared" si="8"/>
        <v>0</v>
      </c>
      <c r="V88" s="87">
        <f t="shared" si="8"/>
        <v>0</v>
      </c>
      <c r="W88" s="87">
        <f t="shared" si="8"/>
        <v>0</v>
      </c>
      <c r="X88" s="87">
        <f t="shared" si="8"/>
        <v>0</v>
      </c>
      <c r="Y88" s="87">
        <f t="shared" si="8"/>
        <v>0</v>
      </c>
      <c r="Z88" s="87">
        <f t="shared" si="8"/>
        <v>0</v>
      </c>
    </row>
    <row r="89" spans="1:26" s="20" customFormat="1" x14ac:dyDescent="0.2">
      <c r="A89" s="2"/>
      <c r="B89" s="86">
        <f>'3. Investeringen'!B89</f>
        <v>75</v>
      </c>
      <c r="C89" s="86" t="str">
        <f>'3. Investeringen'!C89</f>
        <v>Nieuwe investeringen</v>
      </c>
      <c r="D89" s="86" t="str">
        <f>'3. Investeringen'!F89</f>
        <v>AD</v>
      </c>
      <c r="E89" s="171">
        <f>'3. Investeringen'!M89</f>
        <v>39</v>
      </c>
      <c r="F89" s="121">
        <f>'3. Investeringen'!N89</f>
        <v>2012</v>
      </c>
      <c r="G89" s="86">
        <f>'3. Investeringen'!O89</f>
        <v>-50420.957584387899</v>
      </c>
      <c r="I89" s="136">
        <f>'5. Selectie'!P137</f>
        <v>1</v>
      </c>
      <c r="K89" s="87">
        <f t="shared" si="8"/>
        <v>0</v>
      </c>
      <c r="L89" s="87">
        <f t="shared" si="8"/>
        <v>-50420.957584387899</v>
      </c>
      <c r="M89" s="87">
        <f t="shared" si="8"/>
        <v>0</v>
      </c>
      <c r="N89" s="87">
        <f t="shared" si="8"/>
        <v>0</v>
      </c>
      <c r="O89" s="87">
        <f t="shared" si="8"/>
        <v>0</v>
      </c>
      <c r="P89" s="87">
        <f t="shared" si="8"/>
        <v>0</v>
      </c>
      <c r="Q89" s="87">
        <f t="shared" si="8"/>
        <v>0</v>
      </c>
      <c r="R89" s="87">
        <f t="shared" si="8"/>
        <v>0</v>
      </c>
      <c r="S89" s="87">
        <f t="shared" si="8"/>
        <v>0</v>
      </c>
      <c r="T89" s="87">
        <f t="shared" si="8"/>
        <v>0</v>
      </c>
      <c r="U89" s="87">
        <f t="shared" si="8"/>
        <v>0</v>
      </c>
      <c r="V89" s="87">
        <f t="shared" si="8"/>
        <v>0</v>
      </c>
      <c r="W89" s="87">
        <f t="shared" si="8"/>
        <v>0</v>
      </c>
      <c r="X89" s="87">
        <f t="shared" si="8"/>
        <v>0</v>
      </c>
      <c r="Y89" s="87">
        <f t="shared" si="8"/>
        <v>0</v>
      </c>
      <c r="Z89" s="87">
        <f t="shared" si="8"/>
        <v>0</v>
      </c>
    </row>
    <row r="90" spans="1:26" s="79" customFormat="1" x14ac:dyDescent="0.2">
      <c r="B90" s="86">
        <f>'3. Investeringen'!B90</f>
        <v>76</v>
      </c>
      <c r="C90" s="86" t="str">
        <f>'3. Investeringen'!C90</f>
        <v>Nieuwe investeringen</v>
      </c>
      <c r="D90" s="86" t="str">
        <f>'3. Investeringen'!F90</f>
        <v>AD</v>
      </c>
      <c r="E90" s="171">
        <f>'3. Investeringen'!M90</f>
        <v>39</v>
      </c>
      <c r="F90" s="121">
        <f>'3. Investeringen'!N90</f>
        <v>2012</v>
      </c>
      <c r="G90" s="86">
        <f>'3. Investeringen'!O90</f>
        <v>-44415.098401111602</v>
      </c>
      <c r="H90" s="20"/>
      <c r="I90" s="136">
        <f>'5. Selectie'!P138</f>
        <v>1</v>
      </c>
      <c r="J90" s="20"/>
      <c r="K90" s="87">
        <f t="shared" si="8"/>
        <v>0</v>
      </c>
      <c r="L90" s="87">
        <f t="shared" si="8"/>
        <v>-44415.098401111602</v>
      </c>
      <c r="M90" s="87">
        <f t="shared" si="8"/>
        <v>0</v>
      </c>
      <c r="N90" s="87">
        <f t="shared" si="8"/>
        <v>0</v>
      </c>
      <c r="O90" s="87">
        <f t="shared" si="8"/>
        <v>0</v>
      </c>
      <c r="P90" s="87">
        <f t="shared" si="8"/>
        <v>0</v>
      </c>
      <c r="Q90" s="87">
        <f t="shared" si="8"/>
        <v>0</v>
      </c>
      <c r="R90" s="87">
        <f t="shared" si="8"/>
        <v>0</v>
      </c>
      <c r="S90" s="87">
        <f t="shared" si="8"/>
        <v>0</v>
      </c>
      <c r="T90" s="87">
        <f t="shared" si="8"/>
        <v>0</v>
      </c>
      <c r="U90" s="87">
        <f t="shared" si="8"/>
        <v>0</v>
      </c>
      <c r="V90" s="87">
        <f t="shared" si="8"/>
        <v>0</v>
      </c>
      <c r="W90" s="87">
        <f t="shared" si="8"/>
        <v>0</v>
      </c>
      <c r="X90" s="87">
        <f t="shared" si="8"/>
        <v>0</v>
      </c>
      <c r="Y90" s="87">
        <f t="shared" si="8"/>
        <v>0</v>
      </c>
      <c r="Z90" s="87">
        <f t="shared" si="8"/>
        <v>0</v>
      </c>
    </row>
    <row r="91" spans="1:26" s="79" customFormat="1" x14ac:dyDescent="0.2">
      <c r="B91" s="86">
        <f>'3. Investeringen'!B91</f>
        <v>77</v>
      </c>
      <c r="C91" s="86" t="str">
        <f>'3. Investeringen'!C91</f>
        <v>Nieuwe investeringen</v>
      </c>
      <c r="D91" s="86" t="str">
        <f>'3. Investeringen'!F91</f>
        <v>AD</v>
      </c>
      <c r="E91" s="171">
        <f>'3. Investeringen'!M91</f>
        <v>39</v>
      </c>
      <c r="F91" s="121">
        <f>'3. Investeringen'!N91</f>
        <v>2013</v>
      </c>
      <c r="G91" s="86">
        <f>'3. Investeringen'!O91</f>
        <v>524284.394374597</v>
      </c>
      <c r="H91" s="20"/>
      <c r="I91" s="136">
        <f>'5. Selectie'!P139</f>
        <v>1</v>
      </c>
      <c r="J91" s="20"/>
      <c r="K91" s="87">
        <f t="shared" si="8"/>
        <v>0</v>
      </c>
      <c r="L91" s="87">
        <f t="shared" si="8"/>
        <v>0</v>
      </c>
      <c r="M91" s="87">
        <f t="shared" si="8"/>
        <v>524284.394374597</v>
      </c>
      <c r="N91" s="87">
        <f t="shared" si="8"/>
        <v>0</v>
      </c>
      <c r="O91" s="87">
        <f t="shared" si="8"/>
        <v>0</v>
      </c>
      <c r="P91" s="87">
        <f t="shared" si="8"/>
        <v>0</v>
      </c>
      <c r="Q91" s="87">
        <f t="shared" si="8"/>
        <v>0</v>
      </c>
      <c r="R91" s="87">
        <f t="shared" si="8"/>
        <v>0</v>
      </c>
      <c r="S91" s="87">
        <f t="shared" si="8"/>
        <v>0</v>
      </c>
      <c r="T91" s="87">
        <f t="shared" si="8"/>
        <v>0</v>
      </c>
      <c r="U91" s="87">
        <f t="shared" si="8"/>
        <v>0</v>
      </c>
      <c r="V91" s="87">
        <f t="shared" si="8"/>
        <v>0</v>
      </c>
      <c r="W91" s="87">
        <f t="shared" si="8"/>
        <v>0</v>
      </c>
      <c r="X91" s="87">
        <f t="shared" si="8"/>
        <v>0</v>
      </c>
      <c r="Y91" s="87">
        <f t="shared" si="8"/>
        <v>0</v>
      </c>
      <c r="Z91" s="87">
        <f t="shared" si="8"/>
        <v>0</v>
      </c>
    </row>
    <row r="92" spans="1:26" s="79" customFormat="1" x14ac:dyDescent="0.2">
      <c r="B92" s="86">
        <f>'3. Investeringen'!B92</f>
        <v>78</v>
      </c>
      <c r="C92" s="86" t="str">
        <f>'3. Investeringen'!C92</f>
        <v>Nieuwe investeringen</v>
      </c>
      <c r="D92" s="86" t="str">
        <f>'3. Investeringen'!F92</f>
        <v>AD</v>
      </c>
      <c r="E92" s="171">
        <f>'3. Investeringen'!M92</f>
        <v>39</v>
      </c>
      <c r="F92" s="121">
        <f>'3. Investeringen'!N92</f>
        <v>2013</v>
      </c>
      <c r="G92" s="86">
        <f>'3. Investeringen'!O92</f>
        <v>-21077.034677409378</v>
      </c>
      <c r="H92" s="20"/>
      <c r="I92" s="136">
        <f>'5. Selectie'!P140</f>
        <v>1</v>
      </c>
      <c r="J92" s="20"/>
      <c r="K92" s="87">
        <f t="shared" si="8"/>
        <v>0</v>
      </c>
      <c r="L92" s="87">
        <f t="shared" si="8"/>
        <v>0</v>
      </c>
      <c r="M92" s="87">
        <f t="shared" si="8"/>
        <v>-21077.034677409378</v>
      </c>
      <c r="N92" s="87">
        <f t="shared" si="8"/>
        <v>0</v>
      </c>
      <c r="O92" s="87">
        <f t="shared" si="8"/>
        <v>0</v>
      </c>
      <c r="P92" s="87">
        <f t="shared" si="8"/>
        <v>0</v>
      </c>
      <c r="Q92" s="87">
        <f t="shared" si="8"/>
        <v>0</v>
      </c>
      <c r="R92" s="87">
        <f t="shared" si="8"/>
        <v>0</v>
      </c>
      <c r="S92" s="87">
        <f t="shared" si="8"/>
        <v>0</v>
      </c>
      <c r="T92" s="87">
        <f t="shared" si="8"/>
        <v>0</v>
      </c>
      <c r="U92" s="87">
        <f t="shared" si="8"/>
        <v>0</v>
      </c>
      <c r="V92" s="87">
        <f t="shared" si="8"/>
        <v>0</v>
      </c>
      <c r="W92" s="87">
        <f t="shared" si="8"/>
        <v>0</v>
      </c>
      <c r="X92" s="87">
        <f t="shared" si="8"/>
        <v>0</v>
      </c>
      <c r="Y92" s="87">
        <f t="shared" si="8"/>
        <v>0</v>
      </c>
      <c r="Z92" s="87">
        <f t="shared" si="8"/>
        <v>0</v>
      </c>
    </row>
    <row r="93" spans="1:26" s="79" customFormat="1" x14ac:dyDescent="0.2">
      <c r="B93" s="86">
        <f>'3. Investeringen'!B93</f>
        <v>79</v>
      </c>
      <c r="C93" s="86" t="str">
        <f>'3. Investeringen'!C93</f>
        <v>Nieuwe investeringen</v>
      </c>
      <c r="D93" s="86" t="str">
        <f>'3. Investeringen'!F93</f>
        <v>AD</v>
      </c>
      <c r="E93" s="171">
        <f>'3. Investeringen'!M93</f>
        <v>39</v>
      </c>
      <c r="F93" s="121">
        <f>'3. Investeringen'!N93</f>
        <v>2014</v>
      </c>
      <c r="G93" s="86">
        <f>'3. Investeringen'!O93</f>
        <v>-8278.3099045164126</v>
      </c>
      <c r="H93" s="20"/>
      <c r="I93" s="136">
        <f>'5. Selectie'!P141</f>
        <v>1</v>
      </c>
      <c r="J93" s="20"/>
      <c r="K93" s="87">
        <f t="shared" si="8"/>
        <v>0</v>
      </c>
      <c r="L93" s="87">
        <f t="shared" si="8"/>
        <v>0</v>
      </c>
      <c r="M93" s="87">
        <f t="shared" si="8"/>
        <v>0</v>
      </c>
      <c r="N93" s="87">
        <f t="shared" si="8"/>
        <v>-8278.3099045164126</v>
      </c>
      <c r="O93" s="87">
        <f t="shared" si="8"/>
        <v>0</v>
      </c>
      <c r="P93" s="87">
        <f t="shared" si="8"/>
        <v>0</v>
      </c>
      <c r="Q93" s="87">
        <f t="shared" si="8"/>
        <v>0</v>
      </c>
      <c r="R93" s="87">
        <f t="shared" si="8"/>
        <v>0</v>
      </c>
      <c r="S93" s="87">
        <f t="shared" si="8"/>
        <v>0</v>
      </c>
      <c r="T93" s="87">
        <f t="shared" si="8"/>
        <v>0</v>
      </c>
      <c r="U93" s="87">
        <f t="shared" si="8"/>
        <v>0</v>
      </c>
      <c r="V93" s="87">
        <f t="shared" si="8"/>
        <v>0</v>
      </c>
      <c r="W93" s="87">
        <f t="shared" si="8"/>
        <v>0</v>
      </c>
      <c r="X93" s="87">
        <f t="shared" si="8"/>
        <v>0</v>
      </c>
      <c r="Y93" s="87">
        <f t="shared" si="8"/>
        <v>0</v>
      </c>
      <c r="Z93" s="87">
        <f t="shared" si="8"/>
        <v>0</v>
      </c>
    </row>
    <row r="94" spans="1:26" s="79" customFormat="1" x14ac:dyDescent="0.2">
      <c r="B94" s="86">
        <f>'3. Investeringen'!B94</f>
        <v>80</v>
      </c>
      <c r="C94" s="86" t="str">
        <f>'3. Investeringen'!C94</f>
        <v>Nieuwe investeringen</v>
      </c>
      <c r="D94" s="86" t="str">
        <f>'3. Investeringen'!F94</f>
        <v>AD</v>
      </c>
      <c r="E94" s="171">
        <f>'3. Investeringen'!M94</f>
        <v>39</v>
      </c>
      <c r="F94" s="121">
        <f>'3. Investeringen'!N94</f>
        <v>2014</v>
      </c>
      <c r="G94" s="86">
        <f>'3. Investeringen'!O94</f>
        <v>-61443.547313665651</v>
      </c>
      <c r="H94" s="20"/>
      <c r="I94" s="136">
        <f>'5. Selectie'!P142</f>
        <v>1</v>
      </c>
      <c r="J94" s="20"/>
      <c r="K94" s="87">
        <f t="shared" si="8"/>
        <v>0</v>
      </c>
      <c r="L94" s="87">
        <f t="shared" si="8"/>
        <v>0</v>
      </c>
      <c r="M94" s="87">
        <f t="shared" si="8"/>
        <v>0</v>
      </c>
      <c r="N94" s="87">
        <f t="shared" si="8"/>
        <v>-61443.547313665651</v>
      </c>
      <c r="O94" s="87">
        <f t="shared" si="8"/>
        <v>0</v>
      </c>
      <c r="P94" s="87">
        <f t="shared" si="8"/>
        <v>0</v>
      </c>
      <c r="Q94" s="87">
        <f t="shared" si="8"/>
        <v>0</v>
      </c>
      <c r="R94" s="87">
        <f t="shared" si="8"/>
        <v>0</v>
      </c>
      <c r="S94" s="87">
        <f t="shared" si="8"/>
        <v>0</v>
      </c>
      <c r="T94" s="87">
        <f t="shared" si="8"/>
        <v>0</v>
      </c>
      <c r="U94" s="87">
        <f t="shared" si="8"/>
        <v>0</v>
      </c>
      <c r="V94" s="87">
        <f t="shared" si="8"/>
        <v>0</v>
      </c>
      <c r="W94" s="87">
        <f t="shared" si="8"/>
        <v>0</v>
      </c>
      <c r="X94" s="87">
        <f t="shared" si="8"/>
        <v>0</v>
      </c>
      <c r="Y94" s="87">
        <f t="shared" si="8"/>
        <v>0</v>
      </c>
      <c r="Z94" s="87">
        <f t="shared" si="8"/>
        <v>0</v>
      </c>
    </row>
    <row r="95" spans="1:26" s="79" customFormat="1" x14ac:dyDescent="0.2">
      <c r="B95" s="86">
        <f>'3. Investeringen'!B95</f>
        <v>81</v>
      </c>
      <c r="C95" s="86" t="str">
        <f>'3. Investeringen'!C95</f>
        <v>Nieuwe investeringen</v>
      </c>
      <c r="D95" s="86" t="str">
        <f>'3. Investeringen'!F95</f>
        <v>AD</v>
      </c>
      <c r="E95" s="171">
        <f>'3. Investeringen'!M95</f>
        <v>39</v>
      </c>
      <c r="F95" s="121">
        <f>'3. Investeringen'!N95</f>
        <v>2015</v>
      </c>
      <c r="G95" s="86">
        <f>'3. Investeringen'!O95</f>
        <v>712788.46815794532</v>
      </c>
      <c r="H95" s="20"/>
      <c r="I95" s="136">
        <f>'5. Selectie'!P143</f>
        <v>1</v>
      </c>
      <c r="J95" s="20"/>
      <c r="K95" s="87">
        <f t="shared" ref="K95:Z104" si="9">($F95=K$14)*$I95*$G95</f>
        <v>0</v>
      </c>
      <c r="L95" s="87">
        <f t="shared" si="9"/>
        <v>0</v>
      </c>
      <c r="M95" s="87">
        <f t="shared" si="9"/>
        <v>0</v>
      </c>
      <c r="N95" s="87">
        <f t="shared" si="9"/>
        <v>0</v>
      </c>
      <c r="O95" s="87">
        <f t="shared" si="9"/>
        <v>712788.46815794532</v>
      </c>
      <c r="P95" s="87">
        <f t="shared" si="9"/>
        <v>0</v>
      </c>
      <c r="Q95" s="87">
        <f t="shared" si="9"/>
        <v>0</v>
      </c>
      <c r="R95" s="87">
        <f t="shared" si="9"/>
        <v>0</v>
      </c>
      <c r="S95" s="87">
        <f t="shared" si="9"/>
        <v>0</v>
      </c>
      <c r="T95" s="87">
        <f t="shared" si="9"/>
        <v>0</v>
      </c>
      <c r="U95" s="87">
        <f t="shared" si="9"/>
        <v>0</v>
      </c>
      <c r="V95" s="87">
        <f t="shared" si="9"/>
        <v>0</v>
      </c>
      <c r="W95" s="87">
        <f t="shared" si="9"/>
        <v>0</v>
      </c>
      <c r="X95" s="87">
        <f t="shared" si="9"/>
        <v>0</v>
      </c>
      <c r="Y95" s="87">
        <f t="shared" si="9"/>
        <v>0</v>
      </c>
      <c r="Z95" s="87">
        <f t="shared" si="9"/>
        <v>0</v>
      </c>
    </row>
    <row r="96" spans="1:26" s="79" customFormat="1" x14ac:dyDescent="0.2">
      <c r="B96" s="86">
        <f>'3. Investeringen'!B96</f>
        <v>82</v>
      </c>
      <c r="C96" s="86" t="str">
        <f>'3. Investeringen'!C96</f>
        <v>Nieuwe investeringen</v>
      </c>
      <c r="D96" s="86" t="str">
        <f>'3. Investeringen'!F96</f>
        <v>AD</v>
      </c>
      <c r="E96" s="171">
        <f>'3. Investeringen'!M96</f>
        <v>39</v>
      </c>
      <c r="F96" s="121">
        <f>'3. Investeringen'!N96</f>
        <v>2015</v>
      </c>
      <c r="G96" s="86">
        <f>'3. Investeringen'!O96</f>
        <v>4581.1444796699288</v>
      </c>
      <c r="H96" s="20"/>
      <c r="I96" s="136">
        <f>'5. Selectie'!P144</f>
        <v>1</v>
      </c>
      <c r="J96" s="20"/>
      <c r="K96" s="87">
        <f t="shared" si="9"/>
        <v>0</v>
      </c>
      <c r="L96" s="87">
        <f t="shared" si="9"/>
        <v>0</v>
      </c>
      <c r="M96" s="87">
        <f t="shared" si="9"/>
        <v>0</v>
      </c>
      <c r="N96" s="87">
        <f t="shared" si="9"/>
        <v>0</v>
      </c>
      <c r="O96" s="87">
        <f t="shared" si="9"/>
        <v>4581.1444796699288</v>
      </c>
      <c r="P96" s="87">
        <f t="shared" si="9"/>
        <v>0</v>
      </c>
      <c r="Q96" s="87">
        <f t="shared" si="9"/>
        <v>0</v>
      </c>
      <c r="R96" s="87">
        <f t="shared" si="9"/>
        <v>0</v>
      </c>
      <c r="S96" s="87">
        <f t="shared" si="9"/>
        <v>0</v>
      </c>
      <c r="T96" s="87">
        <f t="shared" si="9"/>
        <v>0</v>
      </c>
      <c r="U96" s="87">
        <f t="shared" si="9"/>
        <v>0</v>
      </c>
      <c r="V96" s="87">
        <f t="shared" si="9"/>
        <v>0</v>
      </c>
      <c r="W96" s="87">
        <f t="shared" si="9"/>
        <v>0</v>
      </c>
      <c r="X96" s="87">
        <f t="shared" si="9"/>
        <v>0</v>
      </c>
      <c r="Y96" s="87">
        <f t="shared" si="9"/>
        <v>0</v>
      </c>
      <c r="Z96" s="87">
        <f t="shared" si="9"/>
        <v>0</v>
      </c>
    </row>
    <row r="97" spans="2:26" s="79" customFormat="1" x14ac:dyDescent="0.2">
      <c r="B97" s="86">
        <f>'3. Investeringen'!B97</f>
        <v>83</v>
      </c>
      <c r="C97" s="86" t="str">
        <f>'3. Investeringen'!C97</f>
        <v>Nieuwe investeringen</v>
      </c>
      <c r="D97" s="86" t="str">
        <f>'3. Investeringen'!F97</f>
        <v>AD</v>
      </c>
      <c r="E97" s="171">
        <f>'3. Investeringen'!M97</f>
        <v>39</v>
      </c>
      <c r="F97" s="121">
        <f>'3. Investeringen'!N97</f>
        <v>2016</v>
      </c>
      <c r="G97" s="86">
        <f>'3. Investeringen'!O97</f>
        <v>486253.93428181799</v>
      </c>
      <c r="H97" s="20"/>
      <c r="I97" s="136">
        <f>'5. Selectie'!P145</f>
        <v>1</v>
      </c>
      <c r="J97" s="20"/>
      <c r="K97" s="87">
        <f t="shared" si="9"/>
        <v>0</v>
      </c>
      <c r="L97" s="87">
        <f t="shared" si="9"/>
        <v>0</v>
      </c>
      <c r="M97" s="87">
        <f t="shared" si="9"/>
        <v>0</v>
      </c>
      <c r="N97" s="87">
        <f t="shared" si="9"/>
        <v>0</v>
      </c>
      <c r="O97" s="87">
        <f t="shared" si="9"/>
        <v>0</v>
      </c>
      <c r="P97" s="87">
        <f t="shared" si="9"/>
        <v>486253.93428181799</v>
      </c>
      <c r="Q97" s="87">
        <f t="shared" si="9"/>
        <v>0</v>
      </c>
      <c r="R97" s="87">
        <f t="shared" si="9"/>
        <v>0</v>
      </c>
      <c r="S97" s="87">
        <f t="shared" si="9"/>
        <v>0</v>
      </c>
      <c r="T97" s="87">
        <f t="shared" si="9"/>
        <v>0</v>
      </c>
      <c r="U97" s="87">
        <f t="shared" si="9"/>
        <v>0</v>
      </c>
      <c r="V97" s="87">
        <f t="shared" si="9"/>
        <v>0</v>
      </c>
      <c r="W97" s="87">
        <f t="shared" si="9"/>
        <v>0</v>
      </c>
      <c r="X97" s="87">
        <f t="shared" si="9"/>
        <v>0</v>
      </c>
      <c r="Y97" s="87">
        <f t="shared" si="9"/>
        <v>0</v>
      </c>
      <c r="Z97" s="87">
        <f t="shared" si="9"/>
        <v>0</v>
      </c>
    </row>
    <row r="98" spans="2:26" s="79" customFormat="1" x14ac:dyDescent="0.2">
      <c r="B98" s="86">
        <f>'3. Investeringen'!B98</f>
        <v>84</v>
      </c>
      <c r="C98" s="86" t="str">
        <f>'3. Investeringen'!C98</f>
        <v>Nieuwe investeringen</v>
      </c>
      <c r="D98" s="86" t="str">
        <f>'3. Investeringen'!F98</f>
        <v>AD</v>
      </c>
      <c r="E98" s="171">
        <f>'3. Investeringen'!M98</f>
        <v>39</v>
      </c>
      <c r="F98" s="121">
        <f>'3. Investeringen'!N98</f>
        <v>2016</v>
      </c>
      <c r="G98" s="86">
        <f>'3. Investeringen'!O98</f>
        <v>9493.9980174646371</v>
      </c>
      <c r="H98" s="20"/>
      <c r="I98" s="136">
        <f>'5. Selectie'!P146</f>
        <v>1</v>
      </c>
      <c r="J98" s="20"/>
      <c r="K98" s="87">
        <f t="shared" si="9"/>
        <v>0</v>
      </c>
      <c r="L98" s="87">
        <f t="shared" si="9"/>
        <v>0</v>
      </c>
      <c r="M98" s="87">
        <f t="shared" si="9"/>
        <v>0</v>
      </c>
      <c r="N98" s="87">
        <f t="shared" si="9"/>
        <v>0</v>
      </c>
      <c r="O98" s="87">
        <f t="shared" si="9"/>
        <v>0</v>
      </c>
      <c r="P98" s="87">
        <f t="shared" si="9"/>
        <v>9493.9980174646371</v>
      </c>
      <c r="Q98" s="87">
        <f t="shared" si="9"/>
        <v>0</v>
      </c>
      <c r="R98" s="87">
        <f t="shared" si="9"/>
        <v>0</v>
      </c>
      <c r="S98" s="87">
        <f t="shared" si="9"/>
        <v>0</v>
      </c>
      <c r="T98" s="87">
        <f t="shared" si="9"/>
        <v>0</v>
      </c>
      <c r="U98" s="87">
        <f t="shared" si="9"/>
        <v>0</v>
      </c>
      <c r="V98" s="87">
        <f t="shared" si="9"/>
        <v>0</v>
      </c>
      <c r="W98" s="87">
        <f t="shared" si="9"/>
        <v>0</v>
      </c>
      <c r="X98" s="87">
        <f t="shared" si="9"/>
        <v>0</v>
      </c>
      <c r="Y98" s="87">
        <f t="shared" si="9"/>
        <v>0</v>
      </c>
      <c r="Z98" s="87">
        <f t="shared" si="9"/>
        <v>0</v>
      </c>
    </row>
    <row r="99" spans="2:26" s="79" customFormat="1" x14ac:dyDescent="0.2">
      <c r="B99" s="86">
        <f>'3. Investeringen'!B99</f>
        <v>85</v>
      </c>
      <c r="C99" s="86" t="str">
        <f>'3. Investeringen'!C99</f>
        <v>Nieuwe investeringen</v>
      </c>
      <c r="D99" s="86" t="str">
        <f>'3. Investeringen'!F99</f>
        <v>AD</v>
      </c>
      <c r="E99" s="171">
        <f>'3. Investeringen'!M99</f>
        <v>39</v>
      </c>
      <c r="F99" s="121">
        <f>'3. Investeringen'!N99</f>
        <v>2017</v>
      </c>
      <c r="G99" s="86">
        <f>'3. Investeringen'!O99</f>
        <v>639232.57575999992</v>
      </c>
      <c r="H99" s="20"/>
      <c r="I99" s="136">
        <f>'5. Selectie'!P147</f>
        <v>1</v>
      </c>
      <c r="J99" s="20"/>
      <c r="K99" s="87">
        <f t="shared" si="9"/>
        <v>0</v>
      </c>
      <c r="L99" s="87">
        <f t="shared" si="9"/>
        <v>0</v>
      </c>
      <c r="M99" s="87">
        <f t="shared" si="9"/>
        <v>0</v>
      </c>
      <c r="N99" s="87">
        <f t="shared" si="9"/>
        <v>0</v>
      </c>
      <c r="O99" s="87">
        <f t="shared" si="9"/>
        <v>0</v>
      </c>
      <c r="P99" s="87">
        <f t="shared" si="9"/>
        <v>0</v>
      </c>
      <c r="Q99" s="87">
        <f t="shared" si="9"/>
        <v>639232.57575999992</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row>
    <row r="100" spans="2:26" s="79" customFormat="1" x14ac:dyDescent="0.2">
      <c r="B100" s="86">
        <f>'3. Investeringen'!B100</f>
        <v>86</v>
      </c>
      <c r="C100" s="86" t="str">
        <f>'3. Investeringen'!C100</f>
        <v>Nieuwe investeringen</v>
      </c>
      <c r="D100" s="86" t="str">
        <f>'3. Investeringen'!F100</f>
        <v>AD</v>
      </c>
      <c r="E100" s="171">
        <f>'3. Investeringen'!M100</f>
        <v>39</v>
      </c>
      <c r="F100" s="121">
        <f>'3. Investeringen'!N100</f>
        <v>2017</v>
      </c>
      <c r="G100" s="86">
        <f>'3. Investeringen'!O100</f>
        <v>35165.379577107044</v>
      </c>
      <c r="H100" s="20"/>
      <c r="I100" s="136">
        <f>'5. Selectie'!P148</f>
        <v>1</v>
      </c>
      <c r="J100" s="20"/>
      <c r="K100" s="87">
        <f t="shared" si="9"/>
        <v>0</v>
      </c>
      <c r="L100" s="87">
        <f t="shared" si="9"/>
        <v>0</v>
      </c>
      <c r="M100" s="87">
        <f t="shared" si="9"/>
        <v>0</v>
      </c>
      <c r="N100" s="87">
        <f t="shared" si="9"/>
        <v>0</v>
      </c>
      <c r="O100" s="87">
        <f t="shared" si="9"/>
        <v>0</v>
      </c>
      <c r="P100" s="87">
        <f t="shared" si="9"/>
        <v>0</v>
      </c>
      <c r="Q100" s="87">
        <f t="shared" si="9"/>
        <v>35165.379577107044</v>
      </c>
      <c r="R100" s="87">
        <f t="shared" si="9"/>
        <v>0</v>
      </c>
      <c r="S100" s="87">
        <f t="shared" si="9"/>
        <v>0</v>
      </c>
      <c r="T100" s="87">
        <f t="shared" si="9"/>
        <v>0</v>
      </c>
      <c r="U100" s="87">
        <f t="shared" si="9"/>
        <v>0</v>
      </c>
      <c r="V100" s="87">
        <f t="shared" si="9"/>
        <v>0</v>
      </c>
      <c r="W100" s="87">
        <f t="shared" si="9"/>
        <v>0</v>
      </c>
      <c r="X100" s="87">
        <f t="shared" si="9"/>
        <v>0</v>
      </c>
      <c r="Y100" s="87">
        <f t="shared" si="9"/>
        <v>0</v>
      </c>
      <c r="Z100" s="87">
        <f t="shared" si="9"/>
        <v>0</v>
      </c>
    </row>
    <row r="101" spans="2:26" s="79" customFormat="1" x14ac:dyDescent="0.2">
      <c r="B101" s="86">
        <f>'3. Investeringen'!B101</f>
        <v>87</v>
      </c>
      <c r="C101" s="86" t="str">
        <f>'3. Investeringen'!C101</f>
        <v>Nieuwe investeringen</v>
      </c>
      <c r="D101" s="86" t="str">
        <f>'3. Investeringen'!F101</f>
        <v>AD</v>
      </c>
      <c r="E101" s="171">
        <f>'3. Investeringen'!M101</f>
        <v>39</v>
      </c>
      <c r="F101" s="121">
        <f>'3. Investeringen'!N101</f>
        <v>2018</v>
      </c>
      <c r="G101" s="86">
        <f>'3. Investeringen'!O101</f>
        <v>457335.240491</v>
      </c>
      <c r="H101" s="20"/>
      <c r="I101" s="136">
        <f>'5. Selectie'!P149</f>
        <v>1</v>
      </c>
      <c r="J101" s="20"/>
      <c r="K101" s="87">
        <f t="shared" si="9"/>
        <v>0</v>
      </c>
      <c r="L101" s="87">
        <f t="shared" si="9"/>
        <v>0</v>
      </c>
      <c r="M101" s="87">
        <f t="shared" si="9"/>
        <v>0</v>
      </c>
      <c r="N101" s="87">
        <f t="shared" si="9"/>
        <v>0</v>
      </c>
      <c r="O101" s="87">
        <f t="shared" si="9"/>
        <v>0</v>
      </c>
      <c r="P101" s="87">
        <f t="shared" si="9"/>
        <v>0</v>
      </c>
      <c r="Q101" s="87">
        <f t="shared" si="9"/>
        <v>0</v>
      </c>
      <c r="R101" s="87">
        <f t="shared" si="9"/>
        <v>457335.240491</v>
      </c>
      <c r="S101" s="87">
        <f t="shared" si="9"/>
        <v>0</v>
      </c>
      <c r="T101" s="87">
        <f t="shared" si="9"/>
        <v>0</v>
      </c>
      <c r="U101" s="87">
        <f t="shared" si="9"/>
        <v>0</v>
      </c>
      <c r="V101" s="87">
        <f t="shared" si="9"/>
        <v>0</v>
      </c>
      <c r="W101" s="87">
        <f t="shared" si="9"/>
        <v>0</v>
      </c>
      <c r="X101" s="87">
        <f t="shared" si="9"/>
        <v>0</v>
      </c>
      <c r="Y101" s="87">
        <f t="shared" si="9"/>
        <v>0</v>
      </c>
      <c r="Z101" s="87">
        <f t="shared" si="9"/>
        <v>0</v>
      </c>
    </row>
    <row r="102" spans="2:26" s="79" customFormat="1" x14ac:dyDescent="0.2">
      <c r="B102" s="86">
        <f>'3. Investeringen'!B102</f>
        <v>88</v>
      </c>
      <c r="C102" s="86" t="str">
        <f>'3. Investeringen'!C102</f>
        <v>Nieuwe investeringen</v>
      </c>
      <c r="D102" s="86" t="str">
        <f>'3. Investeringen'!F102</f>
        <v>AD</v>
      </c>
      <c r="E102" s="171">
        <f>'3. Investeringen'!M102</f>
        <v>39</v>
      </c>
      <c r="F102" s="121">
        <f>'3. Investeringen'!N102</f>
        <v>2018</v>
      </c>
      <c r="G102" s="86">
        <f>'3. Investeringen'!O102</f>
        <v>123131.85124086311</v>
      </c>
      <c r="H102" s="20"/>
      <c r="I102" s="136">
        <f>'5. Selectie'!P150</f>
        <v>1</v>
      </c>
      <c r="J102" s="20"/>
      <c r="K102" s="87">
        <f t="shared" si="9"/>
        <v>0</v>
      </c>
      <c r="L102" s="87">
        <f t="shared" si="9"/>
        <v>0</v>
      </c>
      <c r="M102" s="87">
        <f t="shared" si="9"/>
        <v>0</v>
      </c>
      <c r="N102" s="87">
        <f t="shared" si="9"/>
        <v>0</v>
      </c>
      <c r="O102" s="87">
        <f t="shared" si="9"/>
        <v>0</v>
      </c>
      <c r="P102" s="87">
        <f t="shared" si="9"/>
        <v>0</v>
      </c>
      <c r="Q102" s="87">
        <f t="shared" si="9"/>
        <v>0</v>
      </c>
      <c r="R102" s="87">
        <f t="shared" si="9"/>
        <v>123131.85124086311</v>
      </c>
      <c r="S102" s="87">
        <f t="shared" si="9"/>
        <v>0</v>
      </c>
      <c r="T102" s="87">
        <f t="shared" si="9"/>
        <v>0</v>
      </c>
      <c r="U102" s="87">
        <f t="shared" si="9"/>
        <v>0</v>
      </c>
      <c r="V102" s="87">
        <f t="shared" si="9"/>
        <v>0</v>
      </c>
      <c r="W102" s="87">
        <f t="shared" si="9"/>
        <v>0</v>
      </c>
      <c r="X102" s="87">
        <f t="shared" si="9"/>
        <v>0</v>
      </c>
      <c r="Y102" s="87">
        <f t="shared" si="9"/>
        <v>0</v>
      </c>
      <c r="Z102" s="87">
        <f t="shared" si="9"/>
        <v>0</v>
      </c>
    </row>
    <row r="103" spans="2:26" s="79" customFormat="1" x14ac:dyDescent="0.2">
      <c r="B103" s="86">
        <f>'3. Investeringen'!B103</f>
        <v>89</v>
      </c>
      <c r="C103" s="86" t="str">
        <f>'3. Investeringen'!C103</f>
        <v>Nieuwe investeringen</v>
      </c>
      <c r="D103" s="86" t="str">
        <f>'3. Investeringen'!F103</f>
        <v>AD</v>
      </c>
      <c r="E103" s="171">
        <f>'3. Investeringen'!M103</f>
        <v>39</v>
      </c>
      <c r="F103" s="121">
        <f>'3. Investeringen'!N103</f>
        <v>2019</v>
      </c>
      <c r="G103" s="86">
        <f>'3. Investeringen'!O103</f>
        <v>988183.64975201664</v>
      </c>
      <c r="H103" s="20"/>
      <c r="I103" s="136">
        <f>'5. Selectie'!P151</f>
        <v>1</v>
      </c>
      <c r="J103" s="20"/>
      <c r="K103" s="87">
        <f t="shared" si="9"/>
        <v>0</v>
      </c>
      <c r="L103" s="87">
        <f t="shared" si="9"/>
        <v>0</v>
      </c>
      <c r="M103" s="87">
        <f t="shared" si="9"/>
        <v>0</v>
      </c>
      <c r="N103" s="87">
        <f t="shared" si="9"/>
        <v>0</v>
      </c>
      <c r="O103" s="87">
        <f t="shared" si="9"/>
        <v>0</v>
      </c>
      <c r="P103" s="87">
        <f t="shared" si="9"/>
        <v>0</v>
      </c>
      <c r="Q103" s="87">
        <f t="shared" si="9"/>
        <v>0</v>
      </c>
      <c r="R103" s="87">
        <f t="shared" si="9"/>
        <v>0</v>
      </c>
      <c r="S103" s="87">
        <f t="shared" si="9"/>
        <v>988183.64975201664</v>
      </c>
      <c r="T103" s="87">
        <f t="shared" si="9"/>
        <v>0</v>
      </c>
      <c r="U103" s="87">
        <f t="shared" si="9"/>
        <v>0</v>
      </c>
      <c r="V103" s="87">
        <f t="shared" si="9"/>
        <v>0</v>
      </c>
      <c r="W103" s="87">
        <f t="shared" si="9"/>
        <v>0</v>
      </c>
      <c r="X103" s="87">
        <f t="shared" si="9"/>
        <v>0</v>
      </c>
      <c r="Y103" s="87">
        <f t="shared" si="9"/>
        <v>0</v>
      </c>
      <c r="Z103" s="87">
        <f t="shared" si="9"/>
        <v>0</v>
      </c>
    </row>
    <row r="104" spans="2:26" s="79" customFormat="1" x14ac:dyDescent="0.2">
      <c r="B104" s="86">
        <f>'3. Investeringen'!B104</f>
        <v>90</v>
      </c>
      <c r="C104" s="86" t="str">
        <f>'3. Investeringen'!C104</f>
        <v>Nieuwe investeringen</v>
      </c>
      <c r="D104" s="86" t="str">
        <f>'3. Investeringen'!F104</f>
        <v>AD</v>
      </c>
      <c r="E104" s="171">
        <f>'3. Investeringen'!M104</f>
        <v>39</v>
      </c>
      <c r="F104" s="121">
        <f>'3. Investeringen'!N104</f>
        <v>2019</v>
      </c>
      <c r="G104" s="86">
        <f>'3. Investeringen'!O104</f>
        <v>3127.0125615943548</v>
      </c>
      <c r="H104" s="20"/>
      <c r="I104" s="136">
        <f>'5. Selectie'!P152</f>
        <v>1</v>
      </c>
      <c r="J104" s="20"/>
      <c r="K104" s="87">
        <f t="shared" si="9"/>
        <v>0</v>
      </c>
      <c r="L104" s="87">
        <f t="shared" si="9"/>
        <v>0</v>
      </c>
      <c r="M104" s="87">
        <f t="shared" si="9"/>
        <v>0</v>
      </c>
      <c r="N104" s="87">
        <f t="shared" si="9"/>
        <v>0</v>
      </c>
      <c r="O104" s="87">
        <f t="shared" si="9"/>
        <v>0</v>
      </c>
      <c r="P104" s="87">
        <f t="shared" si="9"/>
        <v>0</v>
      </c>
      <c r="Q104" s="87">
        <f t="shared" si="9"/>
        <v>0</v>
      </c>
      <c r="R104" s="87">
        <f t="shared" si="9"/>
        <v>0</v>
      </c>
      <c r="S104" s="87">
        <f t="shared" si="9"/>
        <v>3127.0125615943548</v>
      </c>
      <c r="T104" s="87">
        <f t="shared" si="9"/>
        <v>0</v>
      </c>
      <c r="U104" s="87">
        <f t="shared" si="9"/>
        <v>0</v>
      </c>
      <c r="V104" s="87">
        <f t="shared" si="9"/>
        <v>0</v>
      </c>
      <c r="W104" s="87">
        <f t="shared" si="9"/>
        <v>0</v>
      </c>
      <c r="X104" s="87">
        <f t="shared" si="9"/>
        <v>0</v>
      </c>
      <c r="Y104" s="87">
        <f t="shared" si="9"/>
        <v>0</v>
      </c>
      <c r="Z104" s="87">
        <f t="shared" si="9"/>
        <v>0</v>
      </c>
    </row>
    <row r="105" spans="2:26" s="79" customFormat="1" x14ac:dyDescent="0.2">
      <c r="B105" s="86">
        <f>'3. Investeringen'!B105</f>
        <v>91</v>
      </c>
      <c r="C105" s="86" t="str">
        <f>'3. Investeringen'!C105</f>
        <v>Overgenomen netten</v>
      </c>
      <c r="D105" s="86" t="str">
        <f>'3. Investeringen'!F105</f>
        <v>TD</v>
      </c>
      <c r="E105" s="171">
        <f>'3. Investeringen'!M105</f>
        <v>5</v>
      </c>
      <c r="F105" s="121">
        <f>'3. Investeringen'!N105</f>
        <v>2015</v>
      </c>
      <c r="G105" s="86">
        <f>'3. Investeringen'!O105</f>
        <v>84482.727272727279</v>
      </c>
      <c r="H105" s="20"/>
      <c r="I105" s="136">
        <f>'5. Selectie'!P153</f>
        <v>1</v>
      </c>
      <c r="J105" s="20"/>
      <c r="K105" s="87">
        <f t="shared" ref="K105:Z112" si="10">($F105=K$14)*$I105*$G105</f>
        <v>0</v>
      </c>
      <c r="L105" s="87">
        <f t="shared" si="10"/>
        <v>0</v>
      </c>
      <c r="M105" s="87">
        <f t="shared" si="10"/>
        <v>0</v>
      </c>
      <c r="N105" s="87">
        <f t="shared" si="10"/>
        <v>0</v>
      </c>
      <c r="O105" s="87">
        <f t="shared" si="10"/>
        <v>84482.727272727279</v>
      </c>
      <c r="P105" s="87">
        <f t="shared" si="10"/>
        <v>0</v>
      </c>
      <c r="Q105" s="87">
        <f t="shared" si="10"/>
        <v>0</v>
      </c>
      <c r="R105" s="87">
        <f t="shared" si="10"/>
        <v>0</v>
      </c>
      <c r="S105" s="87">
        <f t="shared" si="10"/>
        <v>0</v>
      </c>
      <c r="T105" s="87">
        <f t="shared" si="10"/>
        <v>0</v>
      </c>
      <c r="U105" s="87">
        <f t="shared" si="10"/>
        <v>0</v>
      </c>
      <c r="V105" s="87">
        <f t="shared" si="10"/>
        <v>0</v>
      </c>
      <c r="W105" s="87">
        <f t="shared" si="10"/>
        <v>0</v>
      </c>
      <c r="X105" s="87">
        <f t="shared" si="10"/>
        <v>0</v>
      </c>
      <c r="Y105" s="87">
        <f t="shared" si="10"/>
        <v>0</v>
      </c>
      <c r="Z105" s="87">
        <f t="shared" si="10"/>
        <v>0</v>
      </c>
    </row>
    <row r="106" spans="2:26" s="79" customFormat="1" x14ac:dyDescent="0.2">
      <c r="B106" s="86">
        <f>'3. Investeringen'!B106</f>
        <v>92</v>
      </c>
      <c r="C106" s="86" t="str">
        <f>'3. Investeringen'!C106</f>
        <v>Overgenomen netten</v>
      </c>
      <c r="D106" s="86" t="str">
        <f>'3. Investeringen'!F106</f>
        <v>TD</v>
      </c>
      <c r="E106" s="171">
        <f>'3. Investeringen'!M106</f>
        <v>15</v>
      </c>
      <c r="F106" s="121">
        <f>'3. Investeringen'!N106</f>
        <v>2015</v>
      </c>
      <c r="G106" s="86">
        <f>'3. Investeringen'!O106</f>
        <v>175000</v>
      </c>
      <c r="H106" s="20"/>
      <c r="I106" s="136">
        <f>'5. Selectie'!P154</f>
        <v>1</v>
      </c>
      <c r="J106" s="20"/>
      <c r="K106" s="87">
        <f t="shared" si="10"/>
        <v>0</v>
      </c>
      <c r="L106" s="87">
        <f t="shared" si="10"/>
        <v>0</v>
      </c>
      <c r="M106" s="87">
        <f t="shared" si="10"/>
        <v>0</v>
      </c>
      <c r="N106" s="87">
        <f t="shared" si="10"/>
        <v>0</v>
      </c>
      <c r="O106" s="87">
        <f t="shared" si="10"/>
        <v>175000</v>
      </c>
      <c r="P106" s="87">
        <f t="shared" si="10"/>
        <v>0</v>
      </c>
      <c r="Q106" s="87">
        <f t="shared" si="10"/>
        <v>0</v>
      </c>
      <c r="R106" s="87">
        <f t="shared" si="10"/>
        <v>0</v>
      </c>
      <c r="S106" s="87">
        <f t="shared" si="10"/>
        <v>0</v>
      </c>
      <c r="T106" s="87">
        <f t="shared" si="10"/>
        <v>0</v>
      </c>
      <c r="U106" s="87">
        <f t="shared" si="10"/>
        <v>0</v>
      </c>
      <c r="V106" s="87">
        <f t="shared" si="10"/>
        <v>0</v>
      </c>
      <c r="W106" s="87">
        <f t="shared" si="10"/>
        <v>0</v>
      </c>
      <c r="X106" s="87">
        <f t="shared" si="10"/>
        <v>0</v>
      </c>
      <c r="Y106" s="87">
        <f t="shared" si="10"/>
        <v>0</v>
      </c>
      <c r="Z106" s="87">
        <f t="shared" si="10"/>
        <v>0</v>
      </c>
    </row>
    <row r="107" spans="2:26" x14ac:dyDescent="0.2">
      <c r="B107" s="86">
        <f>'3. Investeringen'!B107</f>
        <v>93</v>
      </c>
      <c r="C107" s="86" t="str">
        <f>'3. Investeringen'!C107</f>
        <v>Nieuwe investeringen</v>
      </c>
      <c r="D107" s="86" t="str">
        <f>'3. Investeringen'!F107</f>
        <v>TD</v>
      </c>
      <c r="E107" s="171">
        <f>'3. Investeringen'!M107</f>
        <v>55</v>
      </c>
      <c r="F107" s="121">
        <f>'3. Investeringen'!N107</f>
        <v>2020</v>
      </c>
      <c r="G107" s="86">
        <f>'3. Investeringen'!O107</f>
        <v>171727.05456363637</v>
      </c>
      <c r="H107" s="20"/>
      <c r="I107" s="136">
        <f>'5. Selectie'!P155</f>
        <v>1</v>
      </c>
      <c r="J107" s="20"/>
      <c r="K107" s="87">
        <f t="shared" si="10"/>
        <v>0</v>
      </c>
      <c r="L107" s="87">
        <f t="shared" si="10"/>
        <v>0</v>
      </c>
      <c r="M107" s="87">
        <f t="shared" si="10"/>
        <v>0</v>
      </c>
      <c r="N107" s="87">
        <f t="shared" si="10"/>
        <v>0</v>
      </c>
      <c r="O107" s="87">
        <f t="shared" si="10"/>
        <v>0</v>
      </c>
      <c r="P107" s="87">
        <f t="shared" si="10"/>
        <v>0</v>
      </c>
      <c r="Q107" s="87">
        <f t="shared" si="10"/>
        <v>0</v>
      </c>
      <c r="R107" s="87">
        <f t="shared" si="10"/>
        <v>0</v>
      </c>
      <c r="S107" s="87">
        <f t="shared" si="10"/>
        <v>0</v>
      </c>
      <c r="T107" s="87">
        <f t="shared" si="10"/>
        <v>171727.05456363637</v>
      </c>
      <c r="U107" s="87">
        <f t="shared" si="10"/>
        <v>0</v>
      </c>
      <c r="V107" s="87">
        <f t="shared" si="10"/>
        <v>0</v>
      </c>
      <c r="W107" s="87">
        <f t="shared" si="10"/>
        <v>0</v>
      </c>
      <c r="X107" s="87">
        <f t="shared" si="10"/>
        <v>0</v>
      </c>
      <c r="Y107" s="87">
        <f t="shared" si="10"/>
        <v>0</v>
      </c>
      <c r="Z107" s="87">
        <f t="shared" si="10"/>
        <v>0</v>
      </c>
    </row>
    <row r="108" spans="2:26" x14ac:dyDescent="0.2">
      <c r="B108" s="86">
        <f>'3. Investeringen'!B108</f>
        <v>94</v>
      </c>
      <c r="C108" s="86" t="str">
        <f>'3. Investeringen'!C108</f>
        <v>Nieuwe investeringen</v>
      </c>
      <c r="D108" s="86" t="str">
        <f>'3. Investeringen'!F108</f>
        <v>TD</v>
      </c>
      <c r="E108" s="171">
        <f>'3. Investeringen'!M108</f>
        <v>45</v>
      </c>
      <c r="F108" s="121">
        <f>'3. Investeringen'!N108</f>
        <v>2020</v>
      </c>
      <c r="G108" s="86">
        <f>'3. Investeringen'!O108</f>
        <v>1725474.3250545457</v>
      </c>
      <c r="H108" s="20"/>
      <c r="I108" s="136">
        <f>'5. Selectie'!P156</f>
        <v>1</v>
      </c>
      <c r="J108" s="20"/>
      <c r="K108" s="87">
        <f t="shared" si="10"/>
        <v>0</v>
      </c>
      <c r="L108" s="87">
        <f t="shared" si="10"/>
        <v>0</v>
      </c>
      <c r="M108" s="87">
        <f t="shared" si="10"/>
        <v>0</v>
      </c>
      <c r="N108" s="87">
        <f t="shared" si="10"/>
        <v>0</v>
      </c>
      <c r="O108" s="87">
        <f t="shared" si="10"/>
        <v>0</v>
      </c>
      <c r="P108" s="87">
        <f t="shared" si="10"/>
        <v>0</v>
      </c>
      <c r="Q108" s="87">
        <f t="shared" si="10"/>
        <v>0</v>
      </c>
      <c r="R108" s="87">
        <f t="shared" si="10"/>
        <v>0</v>
      </c>
      <c r="S108" s="87">
        <f t="shared" si="10"/>
        <v>0</v>
      </c>
      <c r="T108" s="87">
        <f t="shared" si="10"/>
        <v>1725474.3250545457</v>
      </c>
      <c r="U108" s="87">
        <f t="shared" si="10"/>
        <v>0</v>
      </c>
      <c r="V108" s="87">
        <f t="shared" si="10"/>
        <v>0</v>
      </c>
      <c r="W108" s="87">
        <f t="shared" si="10"/>
        <v>0</v>
      </c>
      <c r="X108" s="87">
        <f t="shared" si="10"/>
        <v>0</v>
      </c>
      <c r="Y108" s="87">
        <f t="shared" si="10"/>
        <v>0</v>
      </c>
      <c r="Z108" s="87">
        <f t="shared" si="10"/>
        <v>0</v>
      </c>
    </row>
    <row r="109" spans="2:26" x14ac:dyDescent="0.2">
      <c r="B109" s="86">
        <f>'3. Investeringen'!B109</f>
        <v>95</v>
      </c>
      <c r="C109" s="86" t="str">
        <f>'3. Investeringen'!C109</f>
        <v>Nieuwe investeringen</v>
      </c>
      <c r="D109" s="86" t="str">
        <f>'3. Investeringen'!F109</f>
        <v>TD</v>
      </c>
      <c r="E109" s="171">
        <f>'3. Investeringen'!M109</f>
        <v>30</v>
      </c>
      <c r="F109" s="121">
        <f>'3. Investeringen'!N109</f>
        <v>2020</v>
      </c>
      <c r="G109" s="86">
        <f>'3. Investeringen'!O109</f>
        <v>60834.798545454549</v>
      </c>
      <c r="H109" s="20"/>
      <c r="I109" s="136">
        <f>'5. Selectie'!P157</f>
        <v>1</v>
      </c>
      <c r="J109" s="20"/>
      <c r="K109" s="87">
        <f t="shared" si="10"/>
        <v>0</v>
      </c>
      <c r="L109" s="87">
        <f t="shared" si="10"/>
        <v>0</v>
      </c>
      <c r="M109" s="87">
        <f t="shared" si="10"/>
        <v>0</v>
      </c>
      <c r="N109" s="87">
        <f t="shared" si="10"/>
        <v>0</v>
      </c>
      <c r="O109" s="87">
        <f t="shared" si="10"/>
        <v>0</v>
      </c>
      <c r="P109" s="87">
        <f t="shared" si="10"/>
        <v>0</v>
      </c>
      <c r="Q109" s="87">
        <f t="shared" si="10"/>
        <v>0</v>
      </c>
      <c r="R109" s="87">
        <f t="shared" si="10"/>
        <v>0</v>
      </c>
      <c r="S109" s="87">
        <f t="shared" si="10"/>
        <v>0</v>
      </c>
      <c r="T109" s="87">
        <f t="shared" si="10"/>
        <v>60834.798545454549</v>
      </c>
      <c r="U109" s="87">
        <f t="shared" si="10"/>
        <v>0</v>
      </c>
      <c r="V109" s="87">
        <f t="shared" si="10"/>
        <v>0</v>
      </c>
      <c r="W109" s="87">
        <f t="shared" si="10"/>
        <v>0</v>
      </c>
      <c r="X109" s="87">
        <f t="shared" si="10"/>
        <v>0</v>
      </c>
      <c r="Y109" s="87">
        <f t="shared" si="10"/>
        <v>0</v>
      </c>
      <c r="Z109" s="87">
        <f t="shared" si="10"/>
        <v>0</v>
      </c>
    </row>
    <row r="110" spans="2:26" x14ac:dyDescent="0.2">
      <c r="B110" s="86">
        <f>'3. Investeringen'!B110</f>
        <v>96</v>
      </c>
      <c r="C110" s="86" t="str">
        <f>'3. Investeringen'!C110</f>
        <v>Nieuwe investeringen</v>
      </c>
      <c r="D110" s="86" t="str">
        <f>'3. Investeringen'!F110</f>
        <v>TD</v>
      </c>
      <c r="E110" s="171">
        <f>'3. Investeringen'!M110</f>
        <v>5</v>
      </c>
      <c r="F110" s="121">
        <f>'3. Investeringen'!N110</f>
        <v>2020</v>
      </c>
      <c r="G110" s="86">
        <f>'3. Investeringen'!O110</f>
        <v>268339.66363636364</v>
      </c>
      <c r="H110" s="20"/>
      <c r="I110" s="136">
        <f>'5. Selectie'!P158</f>
        <v>1</v>
      </c>
      <c r="J110" s="20"/>
      <c r="K110" s="87">
        <f t="shared" si="10"/>
        <v>0</v>
      </c>
      <c r="L110" s="87">
        <f t="shared" si="10"/>
        <v>0</v>
      </c>
      <c r="M110" s="87">
        <f t="shared" si="10"/>
        <v>0</v>
      </c>
      <c r="N110" s="87">
        <f t="shared" si="10"/>
        <v>0</v>
      </c>
      <c r="O110" s="87">
        <f t="shared" si="10"/>
        <v>0</v>
      </c>
      <c r="P110" s="87">
        <f t="shared" si="10"/>
        <v>0</v>
      </c>
      <c r="Q110" s="87">
        <f t="shared" si="10"/>
        <v>0</v>
      </c>
      <c r="R110" s="87">
        <f t="shared" si="10"/>
        <v>0</v>
      </c>
      <c r="S110" s="87">
        <f t="shared" si="10"/>
        <v>0</v>
      </c>
      <c r="T110" s="87">
        <f t="shared" si="10"/>
        <v>268339.66363636364</v>
      </c>
      <c r="U110" s="87">
        <f t="shared" si="10"/>
        <v>0</v>
      </c>
      <c r="V110" s="87">
        <f t="shared" si="10"/>
        <v>0</v>
      </c>
      <c r="W110" s="87">
        <f t="shared" si="10"/>
        <v>0</v>
      </c>
      <c r="X110" s="87">
        <f t="shared" si="10"/>
        <v>0</v>
      </c>
      <c r="Y110" s="87">
        <f t="shared" si="10"/>
        <v>0</v>
      </c>
      <c r="Z110" s="87">
        <f t="shared" si="10"/>
        <v>0</v>
      </c>
    </row>
    <row r="111" spans="2:26" x14ac:dyDescent="0.2">
      <c r="B111" s="86">
        <f>'3. Investeringen'!B111</f>
        <v>97</v>
      </c>
      <c r="C111" s="86" t="str">
        <f>'3. Investeringen'!C111</f>
        <v>Nieuwe investeringen</v>
      </c>
      <c r="D111" s="86" t="str">
        <f>'3. Investeringen'!F111</f>
        <v>AD</v>
      </c>
      <c r="E111" s="171">
        <f>'3. Investeringen'!M111</f>
        <v>39</v>
      </c>
      <c r="F111" s="121">
        <f>'3. Investeringen'!N111</f>
        <v>2020</v>
      </c>
      <c r="G111" s="86">
        <f>'3. Investeringen'!O111</f>
        <v>798667.13873070269</v>
      </c>
      <c r="H111" s="20"/>
      <c r="I111" s="136">
        <f>'5. Selectie'!P159</f>
        <v>1</v>
      </c>
      <c r="J111" s="20"/>
      <c r="K111" s="87">
        <f t="shared" si="10"/>
        <v>0</v>
      </c>
      <c r="L111" s="87">
        <f t="shared" si="10"/>
        <v>0</v>
      </c>
      <c r="M111" s="87">
        <f t="shared" si="10"/>
        <v>0</v>
      </c>
      <c r="N111" s="87">
        <f t="shared" si="10"/>
        <v>0</v>
      </c>
      <c r="O111" s="87">
        <f t="shared" si="10"/>
        <v>0</v>
      </c>
      <c r="P111" s="87">
        <f t="shared" si="10"/>
        <v>0</v>
      </c>
      <c r="Q111" s="87">
        <f t="shared" si="10"/>
        <v>0</v>
      </c>
      <c r="R111" s="87">
        <f t="shared" si="10"/>
        <v>0</v>
      </c>
      <c r="S111" s="87">
        <f t="shared" si="10"/>
        <v>0</v>
      </c>
      <c r="T111" s="87">
        <f t="shared" si="10"/>
        <v>798667.13873070269</v>
      </c>
      <c r="U111" s="87">
        <f t="shared" si="10"/>
        <v>0</v>
      </c>
      <c r="V111" s="87">
        <f t="shared" si="10"/>
        <v>0</v>
      </c>
      <c r="W111" s="87">
        <f t="shared" si="10"/>
        <v>0</v>
      </c>
      <c r="X111" s="87">
        <f t="shared" si="10"/>
        <v>0</v>
      </c>
      <c r="Y111" s="87">
        <f t="shared" si="10"/>
        <v>0</v>
      </c>
      <c r="Z111" s="87">
        <f t="shared" si="10"/>
        <v>0</v>
      </c>
    </row>
    <row r="112" spans="2:26" x14ac:dyDescent="0.2">
      <c r="B112" s="86">
        <f>'3. Investeringen'!B112</f>
        <v>98</v>
      </c>
      <c r="C112" s="86" t="str">
        <f>'3. Investeringen'!C112</f>
        <v>Nieuwe investeringen</v>
      </c>
      <c r="D112" s="86" t="str">
        <f>'3. Investeringen'!F112</f>
        <v>AD</v>
      </c>
      <c r="E112" s="171">
        <f>'3. Investeringen'!M112</f>
        <v>39</v>
      </c>
      <c r="F112" s="121">
        <f>'3. Investeringen'!N112</f>
        <v>2020</v>
      </c>
      <c r="G112" s="86">
        <f>'3. Investeringen'!O112</f>
        <v>146837.33981038281</v>
      </c>
      <c r="H112" s="20"/>
      <c r="I112" s="136">
        <f>'5. Selectie'!P160</f>
        <v>1</v>
      </c>
      <c r="J112" s="20"/>
      <c r="K112" s="87">
        <f t="shared" si="10"/>
        <v>0</v>
      </c>
      <c r="L112" s="87">
        <f t="shared" si="10"/>
        <v>0</v>
      </c>
      <c r="M112" s="87">
        <f t="shared" si="10"/>
        <v>0</v>
      </c>
      <c r="N112" s="87">
        <f t="shared" si="10"/>
        <v>0</v>
      </c>
      <c r="O112" s="87">
        <f t="shared" si="10"/>
        <v>0</v>
      </c>
      <c r="P112" s="87">
        <f t="shared" si="10"/>
        <v>0</v>
      </c>
      <c r="Q112" s="87">
        <f t="shared" si="10"/>
        <v>0</v>
      </c>
      <c r="R112" s="87">
        <f t="shared" si="10"/>
        <v>0</v>
      </c>
      <c r="S112" s="87">
        <f t="shared" si="10"/>
        <v>0</v>
      </c>
      <c r="T112" s="87">
        <f t="shared" si="10"/>
        <v>146837.33981038281</v>
      </c>
      <c r="U112" s="87">
        <f t="shared" si="10"/>
        <v>0</v>
      </c>
      <c r="V112" s="87">
        <f t="shared" si="10"/>
        <v>0</v>
      </c>
      <c r="W112" s="87">
        <f t="shared" si="10"/>
        <v>0</v>
      </c>
      <c r="X112" s="87">
        <f t="shared" si="10"/>
        <v>0</v>
      </c>
      <c r="Y112" s="87">
        <f t="shared" si="10"/>
        <v>0</v>
      </c>
      <c r="Z112" s="87">
        <f t="shared" si="10"/>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115"/>
  <sheetViews>
    <sheetView showGridLines="0" zoomScale="85" zoomScaleNormal="85" workbookViewId="0">
      <pane xSplit="9" ySplit="12" topLeftCell="J13" activePane="bottomRight" state="frozen"/>
      <selection pane="topRight" activeCell="I1" sqref="I1"/>
      <selection pane="bottomLeft" activeCell="A13" sqref="A13"/>
      <selection pane="bottomRight" activeCell="J13" sqref="J13"/>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6" customFormat="1" ht="18" x14ac:dyDescent="0.2">
      <c r="B2" s="76" t="s">
        <v>185</v>
      </c>
    </row>
    <row r="4" spans="1:33" s="158" customFormat="1" ht="14.25" customHeight="1" x14ac:dyDescent="0.2">
      <c r="B4" s="158" t="s">
        <v>121</v>
      </c>
    </row>
    <row r="5" spans="1:33" s="125" customFormat="1" ht="27" customHeight="1" x14ac:dyDescent="0.2">
      <c r="B5" s="174" t="s">
        <v>170</v>
      </c>
      <c r="C5" s="174"/>
      <c r="D5" s="174"/>
      <c r="E5" s="174"/>
      <c r="F5" s="174"/>
      <c r="G5" s="174"/>
      <c r="H5" s="174"/>
      <c r="I5" s="137"/>
      <c r="J5" s="137"/>
      <c r="K5" s="137"/>
      <c r="L5" s="137"/>
      <c r="M5" s="137"/>
      <c r="N5" s="141"/>
      <c r="O5" s="141"/>
      <c r="P5" s="141"/>
      <c r="Q5" s="141"/>
    </row>
    <row r="6" spans="1:33" s="125" customFormat="1" x14ac:dyDescent="0.2">
      <c r="B6" s="43"/>
      <c r="J6" s="159"/>
    </row>
    <row r="7" spans="1:33" s="145" customFormat="1" ht="14.25" customHeight="1" x14ac:dyDescent="0.2">
      <c r="B7" s="168" t="s">
        <v>27</v>
      </c>
      <c r="C7" s="168"/>
    </row>
    <row r="8" spans="1:33" s="125" customFormat="1" ht="57.75" customHeight="1" x14ac:dyDescent="0.2">
      <c r="A8" s="147"/>
      <c r="B8" s="174" t="s">
        <v>224</v>
      </c>
      <c r="C8" s="174"/>
      <c r="D8" s="174"/>
      <c r="E8" s="174"/>
      <c r="F8" s="174"/>
      <c r="G8" s="174"/>
      <c r="H8" s="174"/>
      <c r="I8" s="137"/>
      <c r="J8" s="137"/>
      <c r="K8" s="137"/>
    </row>
    <row r="10" spans="1:33" s="77" customFormat="1" x14ac:dyDescent="0.2">
      <c r="B10" s="77" t="s">
        <v>87</v>
      </c>
      <c r="R10" s="77">
        <v>2011</v>
      </c>
      <c r="S10" s="77">
        <v>2012</v>
      </c>
      <c r="T10" s="77">
        <v>2013</v>
      </c>
      <c r="U10" s="77">
        <v>2014</v>
      </c>
      <c r="V10" s="77">
        <v>2015</v>
      </c>
      <c r="W10" s="77">
        <v>2016</v>
      </c>
      <c r="X10" s="77">
        <v>2017</v>
      </c>
      <c r="Y10" s="77">
        <v>2018</v>
      </c>
      <c r="Z10" s="77">
        <v>2019</v>
      </c>
      <c r="AA10" s="77">
        <v>2020</v>
      </c>
      <c r="AB10" s="77">
        <v>2021</v>
      </c>
      <c r="AC10" s="77">
        <v>2022</v>
      </c>
      <c r="AD10" s="77">
        <v>2023</v>
      </c>
      <c r="AE10" s="77">
        <v>2024</v>
      </c>
      <c r="AF10" s="77">
        <v>2025</v>
      </c>
      <c r="AG10" s="77">
        <v>2026</v>
      </c>
    </row>
    <row r="12" spans="1:33" x14ac:dyDescent="0.2">
      <c r="B12" s="83" t="s">
        <v>110</v>
      </c>
      <c r="G12" s="144">
        <f>'2. Reguleringsparameters'!E41</f>
        <v>1.2</v>
      </c>
      <c r="O12" s="83"/>
      <c r="P12" s="30" t="s">
        <v>81</v>
      </c>
      <c r="R12" s="87">
        <f t="shared" ref="R12:AG12" si="0">SUM(R18:R109)</f>
        <v>5632523.0737751313</v>
      </c>
      <c r="S12" s="87">
        <f t="shared" si="0"/>
        <v>5803002.4121161615</v>
      </c>
      <c r="T12" s="87">
        <f t="shared" si="0"/>
        <v>5892671.3464671299</v>
      </c>
      <c r="U12" s="87">
        <f t="shared" si="0"/>
        <v>6035733.6618261142</v>
      </c>
      <c r="V12" s="87">
        <f t="shared" si="0"/>
        <v>6263511.1169359693</v>
      </c>
      <c r="W12" s="87">
        <f t="shared" si="0"/>
        <v>6365967.752143899</v>
      </c>
      <c r="X12" s="87">
        <f t="shared" si="0"/>
        <v>6353948.5244870391</v>
      </c>
      <c r="Y12" s="87">
        <f t="shared" si="0"/>
        <v>6375772.5309533244</v>
      </c>
      <c r="Z12" s="87">
        <f t="shared" si="0"/>
        <v>6402690.0945998486</v>
      </c>
      <c r="AA12" s="87">
        <f t="shared" si="0"/>
        <v>6345632.4561813381</v>
      </c>
      <c r="AB12" s="87">
        <f t="shared" si="0"/>
        <v>6238032.0391554302</v>
      </c>
      <c r="AC12" s="87">
        <f t="shared" si="0"/>
        <v>7431482.5970405173</v>
      </c>
      <c r="AD12" s="87">
        <f t="shared" si="0"/>
        <v>6617871.97158443</v>
      </c>
      <c r="AE12" s="87">
        <f t="shared" si="0"/>
        <v>6118350.192504365</v>
      </c>
      <c r="AF12" s="87">
        <f t="shared" si="0"/>
        <v>6053337.9043389456</v>
      </c>
      <c r="AG12" s="87">
        <f t="shared" si="0"/>
        <v>6009097.6098035667</v>
      </c>
    </row>
    <row r="14" spans="1:33" s="77" customFormat="1" x14ac:dyDescent="0.2">
      <c r="B14" s="77" t="s">
        <v>89</v>
      </c>
    </row>
    <row r="16" spans="1:33" s="20" customFormat="1" x14ac:dyDescent="0.2">
      <c r="A16" s="65"/>
      <c r="B16" s="138" t="s">
        <v>73</v>
      </c>
      <c r="C16" s="139"/>
      <c r="D16" s="139"/>
      <c r="E16" s="139"/>
      <c r="F16" s="139"/>
      <c r="G16" s="139"/>
      <c r="H16" s="139"/>
      <c r="I16" s="132"/>
      <c r="J16" s="138" t="s">
        <v>96</v>
      </c>
      <c r="K16" s="65"/>
      <c r="L16" s="138" t="s">
        <v>95</v>
      </c>
      <c r="M16" s="139"/>
      <c r="N16" s="139"/>
      <c r="O16" s="139"/>
      <c r="P16" s="139"/>
      <c r="Q16" s="132"/>
      <c r="R16" s="138" t="s">
        <v>195</v>
      </c>
      <c r="S16" s="139"/>
      <c r="T16" s="139"/>
      <c r="U16" s="139"/>
      <c r="V16" s="139"/>
      <c r="W16" s="139"/>
      <c r="X16" s="139"/>
      <c r="Y16" s="139"/>
      <c r="Z16" s="139"/>
      <c r="AA16" s="139"/>
      <c r="AB16" s="139"/>
      <c r="AC16" s="139"/>
      <c r="AD16" s="139"/>
      <c r="AE16" s="139"/>
      <c r="AF16" s="139"/>
      <c r="AG16" s="139"/>
    </row>
    <row r="17" spans="1:36" s="75" customFormat="1" ht="41.25" customHeight="1" x14ac:dyDescent="0.2">
      <c r="B17" s="139" t="s">
        <v>93</v>
      </c>
      <c r="C17" s="139" t="s">
        <v>126</v>
      </c>
      <c r="D17" s="139" t="s">
        <v>101</v>
      </c>
      <c r="E17" s="140" t="s">
        <v>179</v>
      </c>
      <c r="F17" s="140" t="s">
        <v>189</v>
      </c>
      <c r="G17" s="140" t="s">
        <v>190</v>
      </c>
      <c r="H17" s="160" t="s">
        <v>218</v>
      </c>
      <c r="I17" s="132"/>
      <c r="J17" s="139" t="s">
        <v>75</v>
      </c>
      <c r="K17" s="65"/>
      <c r="L17" s="140" t="s">
        <v>82</v>
      </c>
      <c r="M17" s="140" t="s">
        <v>201</v>
      </c>
      <c r="N17" s="140" t="s">
        <v>162</v>
      </c>
      <c r="O17" s="140" t="s">
        <v>111</v>
      </c>
      <c r="P17" s="140" t="s">
        <v>153</v>
      </c>
      <c r="Q17" s="132"/>
      <c r="R17" s="139">
        <v>2011</v>
      </c>
      <c r="S17" s="139">
        <v>2012</v>
      </c>
      <c r="T17" s="139">
        <v>2013</v>
      </c>
      <c r="U17" s="139">
        <v>2014</v>
      </c>
      <c r="V17" s="139">
        <v>2015</v>
      </c>
      <c r="W17" s="139">
        <v>2016</v>
      </c>
      <c r="X17" s="139">
        <v>2017</v>
      </c>
      <c r="Y17" s="139">
        <v>2018</v>
      </c>
      <c r="Z17" s="139">
        <v>2019</v>
      </c>
      <c r="AA17" s="139">
        <v>2020</v>
      </c>
      <c r="AB17" s="139">
        <v>2021</v>
      </c>
      <c r="AC17" s="139">
        <v>2022</v>
      </c>
      <c r="AD17" s="139">
        <v>2023</v>
      </c>
      <c r="AE17" s="139">
        <v>2024</v>
      </c>
      <c r="AF17" s="139">
        <v>2025</v>
      </c>
      <c r="AG17" s="139">
        <v>2026</v>
      </c>
    </row>
    <row r="18" spans="1:36" s="20" customFormat="1" x14ac:dyDescent="0.2">
      <c r="A18" s="65"/>
      <c r="B18" s="86">
        <f>'3. Investeringen'!B15</f>
        <v>1</v>
      </c>
      <c r="C18" s="86" t="str">
        <f>'3. Investeringen'!C15</f>
        <v>Start-GAW excl. bijzonderheden</v>
      </c>
      <c r="D18" s="86" t="str">
        <f>'3. Investeringen'!F15</f>
        <v>AD</v>
      </c>
      <c r="E18" s="121">
        <f>'3. Investeringen'!K15</f>
        <v>2008</v>
      </c>
      <c r="F18" s="171">
        <f>'3. Investeringen'!M15</f>
        <v>22</v>
      </c>
      <c r="G18" s="121">
        <f>'3. Investeringen'!N15</f>
        <v>2011</v>
      </c>
      <c r="H18" s="86">
        <f>'3. Investeringen'!O15</f>
        <v>2703665.9555059532</v>
      </c>
      <c r="I18" s="65"/>
      <c r="J18" s="86">
        <f>'6. Investeringen per jaar'!I15</f>
        <v>1</v>
      </c>
      <c r="K18" s="65"/>
      <c r="L18" s="123">
        <f t="shared" ref="L18:L81" si="1">G18+F18+IF(P18=0,-1,0)</f>
        <v>2033</v>
      </c>
      <c r="M18" s="87">
        <f t="shared" ref="M18:M81" si="2">H18-SUM(R18:AB18)</f>
        <v>1351832.9777529766</v>
      </c>
      <c r="N18" s="117">
        <f t="shared" ref="N18:N81" si="3">IF($E18&lt;$G18,
MAX(0,$F18+$G18-2022),
MAX(L18-2022+P18,0)+IF(P18=0,1,0))</f>
        <v>11</v>
      </c>
      <c r="O18" s="87" t="b">
        <f t="shared" ref="O18:O81" si="4">H18&lt;0</f>
        <v>0</v>
      </c>
      <c r="P18" s="117">
        <f>INDEX('2. Reguleringsparameters'!$D$44:$E$50,MATCH(C18,'2. Reguleringsparameters'!$B$44:$B$50,0),MATCH(D18,'2. Reguleringsparameters'!$D$43:$E$43,0))</f>
        <v>1</v>
      </c>
      <c r="Q18" s="65"/>
      <c r="R18" s="87">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122893.90706845242</v>
      </c>
      <c r="S18" s="87">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122893.90706845242</v>
      </c>
      <c r="T18" s="87">
        <f t="shared" si="5"/>
        <v>122893.90706845242</v>
      </c>
      <c r="U18" s="87">
        <f t="shared" si="5"/>
        <v>122893.90706845242</v>
      </c>
      <c r="V18" s="87">
        <f t="shared" si="5"/>
        <v>122893.90706845242</v>
      </c>
      <c r="W18" s="87">
        <f t="shared" si="5"/>
        <v>122893.90706845242</v>
      </c>
      <c r="X18" s="87">
        <f t="shared" si="5"/>
        <v>122893.90706845242</v>
      </c>
      <c r="Y18" s="87">
        <f t="shared" si="5"/>
        <v>122893.90706845242</v>
      </c>
      <c r="Z18" s="87">
        <f t="shared" si="5"/>
        <v>122893.90706845242</v>
      </c>
      <c r="AA18" s="87">
        <f t="shared" si="5"/>
        <v>122893.90706845242</v>
      </c>
      <c r="AB18" s="87">
        <f t="shared" si="5"/>
        <v>122893.90706845242</v>
      </c>
      <c r="AC18" s="87">
        <f t="shared" si="5"/>
        <v>147472.6884821429</v>
      </c>
      <c r="AD18" s="87">
        <f t="shared" si="5"/>
        <v>131384.75882954549</v>
      </c>
      <c r="AE18" s="87">
        <f t="shared" si="5"/>
        <v>119219.50338236535</v>
      </c>
      <c r="AF18" s="87">
        <f t="shared" si="5"/>
        <v>119219.50338236535</v>
      </c>
      <c r="AG18" s="87">
        <f t="shared" si="5"/>
        <v>119219.50338236535</v>
      </c>
      <c r="AI18" s="147"/>
      <c r="AJ18" s="128"/>
    </row>
    <row r="19" spans="1:36" s="20" customFormat="1" x14ac:dyDescent="0.2">
      <c r="A19" s="65"/>
      <c r="B19" s="86">
        <f>'3. Investeringen'!B16</f>
        <v>2</v>
      </c>
      <c r="C19" s="86" t="str">
        <f>'3. Investeringen'!C16</f>
        <v>Start-GAW excl. bijzonderheden</v>
      </c>
      <c r="D19" s="86" t="str">
        <f>'3. Investeringen'!F16</f>
        <v>TD</v>
      </c>
      <c r="E19" s="121">
        <f>'3. Investeringen'!K16</f>
        <v>2004</v>
      </c>
      <c r="F19" s="171">
        <f>'3. Investeringen'!M16</f>
        <v>20.799999999999955</v>
      </c>
      <c r="G19" s="121">
        <f>'3. Investeringen'!N16</f>
        <v>2011</v>
      </c>
      <c r="H19" s="86">
        <f>'3. Investeringen'!O16</f>
        <v>103256004.94964032</v>
      </c>
      <c r="I19" s="65"/>
      <c r="J19" s="86">
        <f>'6. Investeringen per jaar'!I16</f>
        <v>1</v>
      </c>
      <c r="K19" s="65"/>
      <c r="L19" s="123">
        <f t="shared" si="1"/>
        <v>2030.8</v>
      </c>
      <c r="M19" s="87">
        <f t="shared" si="2"/>
        <v>48649463.870503485</v>
      </c>
      <c r="N19" s="117">
        <f t="shared" si="3"/>
        <v>9.7999999999999545</v>
      </c>
      <c r="O19" s="87" t="b">
        <f t="shared" si="4"/>
        <v>0</v>
      </c>
      <c r="P19" s="118">
        <f>INDEX('2. Reguleringsparameters'!$D$44:$E$50,MATCH(C19,'2. Reguleringsparameters'!$B$44:$B$50,0),MATCH(D19,'2. Reguleringsparameters'!$D$43:$E$43,0))</f>
        <v>0</v>
      </c>
      <c r="Q19" s="65"/>
      <c r="R19" s="87">
        <f t="shared" si="5"/>
        <v>4964231.0071942573</v>
      </c>
      <c r="S19" s="87">
        <f t="shared" si="5"/>
        <v>4964231.0071942573</v>
      </c>
      <c r="T19" s="87">
        <f t="shared" si="5"/>
        <v>4964231.0071942573</v>
      </c>
      <c r="U19" s="87">
        <f t="shared" si="5"/>
        <v>4964231.0071942573</v>
      </c>
      <c r="V19" s="87">
        <f t="shared" si="5"/>
        <v>4964231.0071942573</v>
      </c>
      <c r="W19" s="87">
        <f t="shared" si="5"/>
        <v>4964231.0071942573</v>
      </c>
      <c r="X19" s="87">
        <f t="shared" si="5"/>
        <v>4964231.0071942573</v>
      </c>
      <c r="Y19" s="87">
        <f t="shared" si="5"/>
        <v>4964231.0071942573</v>
      </c>
      <c r="Z19" s="87">
        <f t="shared" si="5"/>
        <v>4964231.0071942573</v>
      </c>
      <c r="AA19" s="87">
        <f t="shared" si="5"/>
        <v>4964231.0071942573</v>
      </c>
      <c r="AB19" s="87">
        <f t="shared" si="5"/>
        <v>4964231.0071942573</v>
      </c>
      <c r="AC19" s="87">
        <f t="shared" si="5"/>
        <v>5957077.2086331071</v>
      </c>
      <c r="AD19" s="87">
        <f t="shared" si="5"/>
        <v>5227639.1830861922</v>
      </c>
      <c r="AE19" s="87">
        <f t="shared" si="5"/>
        <v>4803172.753690308</v>
      </c>
      <c r="AF19" s="87">
        <f t="shared" si="5"/>
        <v>4803172.753690308</v>
      </c>
      <c r="AG19" s="87">
        <f t="shared" si="5"/>
        <v>4803172.753690308</v>
      </c>
      <c r="AI19" s="147"/>
      <c r="AJ19" s="128"/>
    </row>
    <row r="20" spans="1:36" s="20" customFormat="1" x14ac:dyDescent="0.2">
      <c r="A20" s="65"/>
      <c r="B20" s="86">
        <f>'3. Investeringen'!B17</f>
        <v>3</v>
      </c>
      <c r="C20" s="86" t="str">
        <f>'3. Investeringen'!C17</f>
        <v>Nieuwe investeringen</v>
      </c>
      <c r="D20" s="86" t="str">
        <f>'3. Investeringen'!F17</f>
        <v>TD</v>
      </c>
      <c r="E20" s="121">
        <f>'3. Investeringen'!K17</f>
        <v>2004</v>
      </c>
      <c r="F20" s="171">
        <f>'3. Investeringen'!M17</f>
        <v>48.5</v>
      </c>
      <c r="G20" s="121">
        <f>'3. Investeringen'!N17</f>
        <v>2011</v>
      </c>
      <c r="H20" s="86">
        <f>'3. Investeringen'!O17</f>
        <v>368064.73636363633</v>
      </c>
      <c r="I20" s="65"/>
      <c r="J20" s="86">
        <f>'6. Investeringen per jaar'!I17</f>
        <v>1</v>
      </c>
      <c r="K20" s="65"/>
      <c r="L20" s="123">
        <f t="shared" si="1"/>
        <v>2059.5</v>
      </c>
      <c r="M20" s="87">
        <f t="shared" si="2"/>
        <v>284586.13636363635</v>
      </c>
      <c r="N20" s="117">
        <f t="shared" si="3"/>
        <v>37.5</v>
      </c>
      <c r="O20" s="87" t="b">
        <f t="shared" si="4"/>
        <v>0</v>
      </c>
      <c r="P20" s="117">
        <f>INDEX('2. Reguleringsparameters'!$D$44:$E$50,MATCH(C20,'2. Reguleringsparameters'!$B$44:$B$50,0),MATCH(D20,'2. Reguleringsparameters'!$D$43:$E$43,0))</f>
        <v>0.5</v>
      </c>
      <c r="Q20" s="65"/>
      <c r="R20" s="87">
        <f t="shared" si="5"/>
        <v>7588.9636363636355</v>
      </c>
      <c r="S20" s="87">
        <f t="shared" si="5"/>
        <v>7588.9636363636355</v>
      </c>
      <c r="T20" s="87">
        <f t="shared" si="5"/>
        <v>7588.9636363636355</v>
      </c>
      <c r="U20" s="87">
        <f t="shared" si="5"/>
        <v>7588.9636363636355</v>
      </c>
      <c r="V20" s="87">
        <f t="shared" si="5"/>
        <v>7588.9636363636355</v>
      </c>
      <c r="W20" s="87">
        <f t="shared" si="5"/>
        <v>7588.9636363636355</v>
      </c>
      <c r="X20" s="87">
        <f t="shared" si="5"/>
        <v>7588.9636363636355</v>
      </c>
      <c r="Y20" s="87">
        <f t="shared" si="5"/>
        <v>7588.9636363636355</v>
      </c>
      <c r="Z20" s="87">
        <f t="shared" si="5"/>
        <v>7588.9636363636355</v>
      </c>
      <c r="AA20" s="87">
        <f t="shared" si="5"/>
        <v>7588.9636363636355</v>
      </c>
      <c r="AB20" s="87">
        <f t="shared" si="5"/>
        <v>7588.9636363636355</v>
      </c>
      <c r="AC20" s="87">
        <f t="shared" si="5"/>
        <v>9106.7563636363629</v>
      </c>
      <c r="AD20" s="87">
        <f t="shared" si="5"/>
        <v>8815.3401599999997</v>
      </c>
      <c r="AE20" s="87">
        <f t="shared" si="5"/>
        <v>8533.2492748799996</v>
      </c>
      <c r="AF20" s="87">
        <f t="shared" si="5"/>
        <v>8260.1852980838394</v>
      </c>
      <c r="AG20" s="87">
        <f t="shared" si="5"/>
        <v>7995.8593685451569</v>
      </c>
      <c r="AI20" s="147"/>
      <c r="AJ20" s="128"/>
    </row>
    <row r="21" spans="1:36" s="20" customFormat="1" x14ac:dyDescent="0.2">
      <c r="A21" s="65"/>
      <c r="B21" s="86">
        <f>'3. Investeringen'!B18</f>
        <v>4</v>
      </c>
      <c r="C21" s="86" t="str">
        <f>'3. Investeringen'!C18</f>
        <v>Nieuwe investeringen</v>
      </c>
      <c r="D21" s="86" t="str">
        <f>'3. Investeringen'!F18</f>
        <v>TD</v>
      </c>
      <c r="E21" s="121">
        <f>'3. Investeringen'!K18</f>
        <v>2004</v>
      </c>
      <c r="F21" s="171">
        <f>'3. Investeringen'!M18</f>
        <v>38.5</v>
      </c>
      <c r="G21" s="121">
        <f>'3. Investeringen'!N18</f>
        <v>2011</v>
      </c>
      <c r="H21" s="86">
        <f>'3. Investeringen'!O18</f>
        <v>539578.35555555555</v>
      </c>
      <c r="I21" s="65"/>
      <c r="J21" s="86">
        <f>'6. Investeringen per jaar'!I18</f>
        <v>1</v>
      </c>
      <c r="K21" s="65"/>
      <c r="L21" s="123">
        <f t="shared" si="1"/>
        <v>2049.5</v>
      </c>
      <c r="M21" s="87">
        <f t="shared" si="2"/>
        <v>385413.11111111107</v>
      </c>
      <c r="N21" s="117">
        <f t="shared" si="3"/>
        <v>27.5</v>
      </c>
      <c r="O21" s="87" t="b">
        <f t="shared" si="4"/>
        <v>0</v>
      </c>
      <c r="P21" s="117">
        <f>INDEX('2. Reguleringsparameters'!$D$44:$E$50,MATCH(C21,'2. Reguleringsparameters'!$B$44:$B$50,0),MATCH(D21,'2. Reguleringsparameters'!$D$43:$E$43,0))</f>
        <v>0.5</v>
      </c>
      <c r="Q21" s="65"/>
      <c r="R21" s="87">
        <f t="shared" si="5"/>
        <v>14015.022222222224</v>
      </c>
      <c r="S21" s="87">
        <f t="shared" si="5"/>
        <v>14015.022222222224</v>
      </c>
      <c r="T21" s="87">
        <f t="shared" si="5"/>
        <v>14015.022222222224</v>
      </c>
      <c r="U21" s="87">
        <f t="shared" si="5"/>
        <v>14015.022222222224</v>
      </c>
      <c r="V21" s="87">
        <f t="shared" si="5"/>
        <v>14015.022222222224</v>
      </c>
      <c r="W21" s="87">
        <f t="shared" si="5"/>
        <v>14015.022222222224</v>
      </c>
      <c r="X21" s="87">
        <f t="shared" si="5"/>
        <v>14015.022222222224</v>
      </c>
      <c r="Y21" s="87">
        <f t="shared" si="5"/>
        <v>14015.022222222224</v>
      </c>
      <c r="Z21" s="87">
        <f t="shared" si="5"/>
        <v>14015.022222222224</v>
      </c>
      <c r="AA21" s="87">
        <f t="shared" si="5"/>
        <v>14015.022222222224</v>
      </c>
      <c r="AB21" s="87">
        <f t="shared" si="5"/>
        <v>14015.022222222224</v>
      </c>
      <c r="AC21" s="87">
        <f t="shared" si="5"/>
        <v>16818.026666666665</v>
      </c>
      <c r="AD21" s="87">
        <f t="shared" si="5"/>
        <v>16084.149139393936</v>
      </c>
      <c r="AE21" s="87">
        <f t="shared" si="5"/>
        <v>15382.295358765838</v>
      </c>
      <c r="AF21" s="87">
        <f t="shared" si="5"/>
        <v>14711.067924928784</v>
      </c>
      <c r="AG21" s="87">
        <f t="shared" si="5"/>
        <v>14069.130415477344</v>
      </c>
      <c r="AI21" s="147"/>
      <c r="AJ21" s="128"/>
    </row>
    <row r="22" spans="1:36" s="20" customFormat="1" x14ac:dyDescent="0.2">
      <c r="A22" s="65"/>
      <c r="B22" s="86">
        <f>'3. Investeringen'!B19</f>
        <v>5</v>
      </c>
      <c r="C22" s="86" t="str">
        <f>'3. Investeringen'!C19</f>
        <v>Nieuwe investeringen</v>
      </c>
      <c r="D22" s="86" t="str">
        <f>'3. Investeringen'!F19</f>
        <v>TD</v>
      </c>
      <c r="E22" s="121">
        <f>'3. Investeringen'!K19</f>
        <v>2004</v>
      </c>
      <c r="F22" s="171">
        <f>'3. Investeringen'!M19</f>
        <v>23.5</v>
      </c>
      <c r="G22" s="121">
        <f>'3. Investeringen'!N19</f>
        <v>2011</v>
      </c>
      <c r="H22" s="86">
        <f>'3. Investeringen'!O19</f>
        <v>128323.31666666667</v>
      </c>
      <c r="I22" s="65"/>
      <c r="J22" s="86">
        <f>'6. Investeringen per jaar'!I19</f>
        <v>1</v>
      </c>
      <c r="K22" s="65"/>
      <c r="L22" s="123">
        <f t="shared" si="1"/>
        <v>2034.5</v>
      </c>
      <c r="M22" s="87">
        <f t="shared" si="2"/>
        <v>68257.083333333343</v>
      </c>
      <c r="N22" s="117">
        <f t="shared" si="3"/>
        <v>12.5</v>
      </c>
      <c r="O22" s="87" t="b">
        <f t="shared" si="4"/>
        <v>0</v>
      </c>
      <c r="P22" s="117">
        <f>INDEX('2. Reguleringsparameters'!$D$44:$E$50,MATCH(C22,'2. Reguleringsparameters'!$B$44:$B$50,0),MATCH(D22,'2. Reguleringsparameters'!$D$43:$E$43,0))</f>
        <v>0.5</v>
      </c>
      <c r="Q22" s="65"/>
      <c r="R22" s="87">
        <f t="shared" si="5"/>
        <v>5460.5666666666666</v>
      </c>
      <c r="S22" s="87">
        <f t="shared" si="5"/>
        <v>5460.5666666666666</v>
      </c>
      <c r="T22" s="87">
        <f t="shared" si="5"/>
        <v>5460.5666666666666</v>
      </c>
      <c r="U22" s="87">
        <f t="shared" si="5"/>
        <v>5460.5666666666666</v>
      </c>
      <c r="V22" s="87">
        <f t="shared" si="5"/>
        <v>5460.5666666666666</v>
      </c>
      <c r="W22" s="87">
        <f t="shared" si="5"/>
        <v>5460.5666666666666</v>
      </c>
      <c r="X22" s="87">
        <f t="shared" si="5"/>
        <v>5460.5666666666666</v>
      </c>
      <c r="Y22" s="87">
        <f t="shared" si="5"/>
        <v>5460.5666666666666</v>
      </c>
      <c r="Z22" s="87">
        <f t="shared" si="5"/>
        <v>5460.5666666666666</v>
      </c>
      <c r="AA22" s="87">
        <f t="shared" si="5"/>
        <v>5460.5666666666666</v>
      </c>
      <c r="AB22" s="87">
        <f t="shared" si="5"/>
        <v>5460.5666666666666</v>
      </c>
      <c r="AC22" s="87">
        <f t="shared" si="5"/>
        <v>6552.6800000000012</v>
      </c>
      <c r="AD22" s="87">
        <f t="shared" si="5"/>
        <v>5923.6227200000012</v>
      </c>
      <c r="AE22" s="87">
        <f t="shared" si="5"/>
        <v>5354.9549388800015</v>
      </c>
      <c r="AF22" s="87">
        <f t="shared" si="5"/>
        <v>5307.9816499424569</v>
      </c>
      <c r="AG22" s="87">
        <f t="shared" si="5"/>
        <v>5307.9816499424569</v>
      </c>
      <c r="AI22" s="147"/>
      <c r="AJ22" s="128"/>
    </row>
    <row r="23" spans="1:36" s="20" customFormat="1" x14ac:dyDescent="0.2">
      <c r="A23" s="65"/>
      <c r="B23" s="86">
        <f>'3. Investeringen'!B20</f>
        <v>6</v>
      </c>
      <c r="C23" s="86" t="str">
        <f>'3. Investeringen'!C20</f>
        <v>Nieuwe investeringen</v>
      </c>
      <c r="D23" s="86" t="str">
        <f>'3. Investeringen'!F20</f>
        <v>TD</v>
      </c>
      <c r="E23" s="121">
        <f>'3. Investeringen'!K20</f>
        <v>2004</v>
      </c>
      <c r="F23" s="171">
        <f>'3. Investeringen'!M20</f>
        <v>0</v>
      </c>
      <c r="G23" s="121">
        <f>'3. Investeringen'!N20</f>
        <v>2011</v>
      </c>
      <c r="H23" s="86">
        <f>'3. Investeringen'!O20</f>
        <v>0</v>
      </c>
      <c r="I23" s="65"/>
      <c r="J23" s="86">
        <f>'6. Investeringen per jaar'!I20</f>
        <v>1</v>
      </c>
      <c r="K23" s="65"/>
      <c r="L23" s="123">
        <f t="shared" si="1"/>
        <v>2011</v>
      </c>
      <c r="M23" s="87">
        <f t="shared" si="2"/>
        <v>0</v>
      </c>
      <c r="N23" s="117">
        <f t="shared" si="3"/>
        <v>0</v>
      </c>
      <c r="O23" s="87" t="b">
        <f t="shared" si="4"/>
        <v>0</v>
      </c>
      <c r="P23" s="117">
        <f>INDEX('2. Reguleringsparameters'!$D$44:$E$50,MATCH(C23,'2. Reguleringsparameters'!$B$44:$B$50,0),MATCH(D23,'2. Reguleringsparameters'!$D$43:$E$43,0))</f>
        <v>0.5</v>
      </c>
      <c r="Q23" s="65"/>
      <c r="R23" s="87">
        <f t="shared" si="5"/>
        <v>0</v>
      </c>
      <c r="S23" s="87">
        <f t="shared" si="5"/>
        <v>0</v>
      </c>
      <c r="T23" s="87">
        <f t="shared" si="5"/>
        <v>0</v>
      </c>
      <c r="U23" s="87">
        <f t="shared" si="5"/>
        <v>0</v>
      </c>
      <c r="V23" s="87">
        <f t="shared" si="5"/>
        <v>0</v>
      </c>
      <c r="W23" s="87">
        <f t="shared" si="5"/>
        <v>0</v>
      </c>
      <c r="X23" s="87">
        <f t="shared" si="5"/>
        <v>0</v>
      </c>
      <c r="Y23" s="87">
        <f t="shared" si="5"/>
        <v>0</v>
      </c>
      <c r="Z23" s="87">
        <f t="shared" si="5"/>
        <v>0</v>
      </c>
      <c r="AA23" s="87">
        <f t="shared" si="5"/>
        <v>0</v>
      </c>
      <c r="AB23" s="87">
        <f t="shared" si="5"/>
        <v>0</v>
      </c>
      <c r="AC23" s="87">
        <f t="shared" si="5"/>
        <v>0</v>
      </c>
      <c r="AD23" s="87">
        <f t="shared" si="5"/>
        <v>0</v>
      </c>
      <c r="AE23" s="87">
        <f t="shared" si="5"/>
        <v>0</v>
      </c>
      <c r="AF23" s="87">
        <f t="shared" si="5"/>
        <v>0</v>
      </c>
      <c r="AG23" s="87">
        <f t="shared" si="5"/>
        <v>0</v>
      </c>
      <c r="AI23" s="147"/>
      <c r="AJ23" s="128"/>
    </row>
    <row r="24" spans="1:36" s="20" customFormat="1" x14ac:dyDescent="0.2">
      <c r="A24" s="65"/>
      <c r="B24" s="86">
        <f>'3. Investeringen'!B21</f>
        <v>7</v>
      </c>
      <c r="C24" s="86" t="str">
        <f>'3. Investeringen'!C21</f>
        <v>Nieuwe investeringen</v>
      </c>
      <c r="D24" s="86" t="str">
        <f>'3. Investeringen'!F21</f>
        <v>TD</v>
      </c>
      <c r="E24" s="121">
        <f>'3. Investeringen'!K21</f>
        <v>2005</v>
      </c>
      <c r="F24" s="171">
        <f>'3. Investeringen'!M21</f>
        <v>49.5</v>
      </c>
      <c r="G24" s="121">
        <f>'3. Investeringen'!N21</f>
        <v>2011</v>
      </c>
      <c r="H24" s="86">
        <f>'3. Investeringen'!O21</f>
        <v>433015.2</v>
      </c>
      <c r="I24" s="65"/>
      <c r="J24" s="86">
        <f>'6. Investeringen per jaar'!I21</f>
        <v>1</v>
      </c>
      <c r="K24" s="65"/>
      <c r="L24" s="123">
        <f t="shared" si="1"/>
        <v>2060.5</v>
      </c>
      <c r="M24" s="87">
        <f t="shared" si="2"/>
        <v>336789.60000000003</v>
      </c>
      <c r="N24" s="117">
        <f t="shared" si="3"/>
        <v>38.5</v>
      </c>
      <c r="O24" s="87" t="b">
        <f t="shared" si="4"/>
        <v>0</v>
      </c>
      <c r="P24" s="117">
        <f>INDEX('2. Reguleringsparameters'!$D$44:$E$50,MATCH(C24,'2. Reguleringsparameters'!$B$44:$B$50,0),MATCH(D24,'2. Reguleringsparameters'!$D$43:$E$43,0))</f>
        <v>0.5</v>
      </c>
      <c r="Q24" s="65"/>
      <c r="R24" s="87">
        <f t="shared" si="5"/>
        <v>8747.7818181818184</v>
      </c>
      <c r="S24" s="87">
        <f t="shared" si="5"/>
        <v>8747.7818181818184</v>
      </c>
      <c r="T24" s="87">
        <f t="shared" si="5"/>
        <v>8747.7818181818184</v>
      </c>
      <c r="U24" s="87">
        <f t="shared" si="5"/>
        <v>8747.7818181818184</v>
      </c>
      <c r="V24" s="87">
        <f t="shared" si="5"/>
        <v>8747.7818181818184</v>
      </c>
      <c r="W24" s="87">
        <f t="shared" si="5"/>
        <v>8747.7818181818184</v>
      </c>
      <c r="X24" s="87">
        <f t="shared" si="5"/>
        <v>8747.7818181818184</v>
      </c>
      <c r="Y24" s="87">
        <f t="shared" si="5"/>
        <v>8747.7818181818184</v>
      </c>
      <c r="Z24" s="87">
        <f t="shared" si="5"/>
        <v>8747.7818181818184</v>
      </c>
      <c r="AA24" s="87">
        <f t="shared" si="5"/>
        <v>8747.7818181818184</v>
      </c>
      <c r="AB24" s="87">
        <f t="shared" si="5"/>
        <v>8747.7818181818184</v>
      </c>
      <c r="AC24" s="87">
        <f t="shared" si="5"/>
        <v>10497.338181818182</v>
      </c>
      <c r="AD24" s="87">
        <f t="shared" si="5"/>
        <v>10170.148420306967</v>
      </c>
      <c r="AE24" s="87">
        <f t="shared" si="5"/>
        <v>9853.1567812324629</v>
      </c>
      <c r="AF24" s="87">
        <f t="shared" si="5"/>
        <v>9546.0454010382055</v>
      </c>
      <c r="AG24" s="87">
        <f t="shared" si="5"/>
        <v>9248.5063236032493</v>
      </c>
      <c r="AI24" s="147"/>
      <c r="AJ24" s="128"/>
    </row>
    <row r="25" spans="1:36" s="20" customFormat="1" x14ac:dyDescent="0.2">
      <c r="A25" s="65"/>
      <c r="B25" s="86">
        <f>'3. Investeringen'!B22</f>
        <v>8</v>
      </c>
      <c r="C25" s="86" t="str">
        <f>'3. Investeringen'!C22</f>
        <v>Nieuwe investeringen</v>
      </c>
      <c r="D25" s="86" t="str">
        <f>'3. Investeringen'!F22</f>
        <v>TD</v>
      </c>
      <c r="E25" s="121">
        <f>'3. Investeringen'!K22</f>
        <v>2005</v>
      </c>
      <c r="F25" s="171">
        <f>'3. Investeringen'!M22</f>
        <v>39.5</v>
      </c>
      <c r="G25" s="121">
        <f>'3. Investeringen'!N22</f>
        <v>2011</v>
      </c>
      <c r="H25" s="86">
        <f>'3. Investeringen'!O22</f>
        <v>791007.68888888881</v>
      </c>
      <c r="I25" s="65"/>
      <c r="J25" s="86">
        <f>'6. Investeringen per jaar'!I22</f>
        <v>1</v>
      </c>
      <c r="K25" s="65"/>
      <c r="L25" s="123">
        <f t="shared" si="1"/>
        <v>2050.5</v>
      </c>
      <c r="M25" s="87">
        <f t="shared" si="2"/>
        <v>570727.06666666665</v>
      </c>
      <c r="N25" s="117">
        <f t="shared" si="3"/>
        <v>28.5</v>
      </c>
      <c r="O25" s="87" t="b">
        <f t="shared" si="4"/>
        <v>0</v>
      </c>
      <c r="P25" s="117">
        <f>INDEX('2. Reguleringsparameters'!$D$44:$E$50,MATCH(C25,'2. Reguleringsparameters'!$B$44:$B$50,0),MATCH(D25,'2. Reguleringsparameters'!$D$43:$E$43,0))</f>
        <v>0.5</v>
      </c>
      <c r="Q25" s="65"/>
      <c r="R25" s="87">
        <f t="shared" si="5"/>
        <v>20025.511111111107</v>
      </c>
      <c r="S25" s="87">
        <f t="shared" si="5"/>
        <v>20025.511111111107</v>
      </c>
      <c r="T25" s="87">
        <f t="shared" si="5"/>
        <v>20025.511111111107</v>
      </c>
      <c r="U25" s="87">
        <f t="shared" si="5"/>
        <v>20025.511111111107</v>
      </c>
      <c r="V25" s="87">
        <f t="shared" si="5"/>
        <v>20025.511111111107</v>
      </c>
      <c r="W25" s="87">
        <f t="shared" si="5"/>
        <v>20025.511111111107</v>
      </c>
      <c r="X25" s="87">
        <f t="shared" si="5"/>
        <v>20025.511111111107</v>
      </c>
      <c r="Y25" s="87">
        <f t="shared" si="5"/>
        <v>20025.511111111107</v>
      </c>
      <c r="Z25" s="87">
        <f t="shared" si="5"/>
        <v>20025.511111111107</v>
      </c>
      <c r="AA25" s="87">
        <f t="shared" si="5"/>
        <v>20025.511111111107</v>
      </c>
      <c r="AB25" s="87">
        <f t="shared" si="5"/>
        <v>20025.511111111107</v>
      </c>
      <c r="AC25" s="87">
        <f t="shared" si="5"/>
        <v>24030.613333333331</v>
      </c>
      <c r="AD25" s="87">
        <f t="shared" si="5"/>
        <v>23018.798035087719</v>
      </c>
      <c r="AE25" s="87">
        <f t="shared" si="5"/>
        <v>22049.585486241922</v>
      </c>
      <c r="AF25" s="87">
        <f t="shared" si="5"/>
        <v>21121.18188682121</v>
      </c>
      <c r="AG25" s="87">
        <f t="shared" si="5"/>
        <v>20231.868965270842</v>
      </c>
      <c r="AI25" s="147"/>
      <c r="AJ25" s="128"/>
    </row>
    <row r="26" spans="1:36" s="20" customFormat="1" x14ac:dyDescent="0.2">
      <c r="A26" s="65"/>
      <c r="B26" s="86">
        <f>'3. Investeringen'!B23</f>
        <v>9</v>
      </c>
      <c r="C26" s="86" t="str">
        <f>'3. Investeringen'!C23</f>
        <v>Nieuwe investeringen</v>
      </c>
      <c r="D26" s="86" t="str">
        <f>'3. Investeringen'!F23</f>
        <v>TD</v>
      </c>
      <c r="E26" s="121">
        <f>'3. Investeringen'!K23</f>
        <v>2005</v>
      </c>
      <c r="F26" s="171">
        <f>'3. Investeringen'!M23</f>
        <v>24.5</v>
      </c>
      <c r="G26" s="121">
        <f>'3. Investeringen'!N23</f>
        <v>2011</v>
      </c>
      <c r="H26" s="86">
        <f>'3. Investeringen'!O23</f>
        <v>90171.433333333334</v>
      </c>
      <c r="I26" s="65"/>
      <c r="J26" s="86">
        <f>'6. Investeringen per jaar'!I23</f>
        <v>1</v>
      </c>
      <c r="K26" s="65"/>
      <c r="L26" s="123">
        <f t="shared" si="1"/>
        <v>2035.5</v>
      </c>
      <c r="M26" s="87">
        <f t="shared" si="2"/>
        <v>49686.3</v>
      </c>
      <c r="N26" s="117">
        <f t="shared" si="3"/>
        <v>13.5</v>
      </c>
      <c r="O26" s="87" t="b">
        <f t="shared" si="4"/>
        <v>0</v>
      </c>
      <c r="P26" s="117">
        <f>INDEX('2. Reguleringsparameters'!$D$44:$E$50,MATCH(C26,'2. Reguleringsparameters'!$B$44:$B$50,0),MATCH(D26,'2. Reguleringsparameters'!$D$43:$E$43,0))</f>
        <v>0.5</v>
      </c>
      <c r="Q26" s="65"/>
      <c r="R26" s="87">
        <f t="shared" si="5"/>
        <v>3680.4666666666667</v>
      </c>
      <c r="S26" s="87">
        <f t="shared" si="5"/>
        <v>3680.4666666666667</v>
      </c>
      <c r="T26" s="87">
        <f t="shared" si="5"/>
        <v>3680.4666666666667</v>
      </c>
      <c r="U26" s="87">
        <f t="shared" si="5"/>
        <v>3680.4666666666667</v>
      </c>
      <c r="V26" s="87">
        <f t="shared" si="5"/>
        <v>3680.4666666666667</v>
      </c>
      <c r="W26" s="87">
        <f t="shared" si="5"/>
        <v>3680.4666666666667</v>
      </c>
      <c r="X26" s="87">
        <f t="shared" si="5"/>
        <v>3680.4666666666667</v>
      </c>
      <c r="Y26" s="87">
        <f t="shared" si="5"/>
        <v>3680.4666666666667</v>
      </c>
      <c r="Z26" s="87">
        <f t="shared" si="5"/>
        <v>3680.4666666666667</v>
      </c>
      <c r="AA26" s="87">
        <f t="shared" si="5"/>
        <v>3680.4666666666667</v>
      </c>
      <c r="AB26" s="87">
        <f t="shared" si="5"/>
        <v>3680.4666666666667</v>
      </c>
      <c r="AC26" s="87">
        <f t="shared" si="5"/>
        <v>4416.5600000000004</v>
      </c>
      <c r="AD26" s="87">
        <f t="shared" si="5"/>
        <v>4023.9768888888893</v>
      </c>
      <c r="AE26" s="87">
        <f t="shared" si="5"/>
        <v>3666.2900543209885</v>
      </c>
      <c r="AF26" s="87">
        <f t="shared" si="5"/>
        <v>3578.9974339800124</v>
      </c>
      <c r="AG26" s="87">
        <f t="shared" si="5"/>
        <v>3578.9974339800124</v>
      </c>
      <c r="AI26" s="147"/>
      <c r="AJ26" s="128"/>
    </row>
    <row r="27" spans="1:36" s="20" customFormat="1" x14ac:dyDescent="0.2">
      <c r="A27" s="65"/>
      <c r="B27" s="86">
        <f>'3. Investeringen'!B24</f>
        <v>10</v>
      </c>
      <c r="C27" s="86" t="str">
        <f>'3. Investeringen'!C24</f>
        <v>Nieuwe investeringen</v>
      </c>
      <c r="D27" s="86" t="str">
        <f>'3. Investeringen'!F24</f>
        <v>TD</v>
      </c>
      <c r="E27" s="121">
        <f>'3. Investeringen'!K24</f>
        <v>2005</v>
      </c>
      <c r="F27" s="171">
        <f>'3. Investeringen'!M24</f>
        <v>0</v>
      </c>
      <c r="G27" s="121">
        <f>'3. Investeringen'!N24</f>
        <v>2011</v>
      </c>
      <c r="H27" s="86">
        <f>'3. Investeringen'!O24</f>
        <v>0</v>
      </c>
      <c r="I27" s="65"/>
      <c r="J27" s="86">
        <f>'6. Investeringen per jaar'!I24</f>
        <v>1</v>
      </c>
      <c r="K27" s="65"/>
      <c r="L27" s="123">
        <f t="shared" si="1"/>
        <v>2011</v>
      </c>
      <c r="M27" s="87">
        <f t="shared" si="2"/>
        <v>0</v>
      </c>
      <c r="N27" s="117">
        <f t="shared" si="3"/>
        <v>0</v>
      </c>
      <c r="O27" s="87" t="b">
        <f t="shared" si="4"/>
        <v>0</v>
      </c>
      <c r="P27" s="117">
        <f>INDEX('2. Reguleringsparameters'!$D$44:$E$50,MATCH(C27,'2. Reguleringsparameters'!$B$44:$B$50,0),MATCH(D27,'2. Reguleringsparameters'!$D$43:$E$43,0))</f>
        <v>0.5</v>
      </c>
      <c r="Q27" s="65"/>
      <c r="R27" s="87">
        <f t="shared" si="5"/>
        <v>0</v>
      </c>
      <c r="S27" s="87">
        <f t="shared" si="5"/>
        <v>0</v>
      </c>
      <c r="T27" s="87">
        <f t="shared" si="5"/>
        <v>0</v>
      </c>
      <c r="U27" s="87">
        <f t="shared" si="5"/>
        <v>0</v>
      </c>
      <c r="V27" s="87">
        <f t="shared" si="5"/>
        <v>0</v>
      </c>
      <c r="W27" s="87">
        <f t="shared" si="5"/>
        <v>0</v>
      </c>
      <c r="X27" s="87">
        <f t="shared" si="5"/>
        <v>0</v>
      </c>
      <c r="Y27" s="87">
        <f t="shared" si="5"/>
        <v>0</v>
      </c>
      <c r="Z27" s="87">
        <f t="shared" si="5"/>
        <v>0</v>
      </c>
      <c r="AA27" s="87">
        <f t="shared" si="5"/>
        <v>0</v>
      </c>
      <c r="AB27" s="87">
        <f t="shared" si="5"/>
        <v>0</v>
      </c>
      <c r="AC27" s="87">
        <f t="shared" si="5"/>
        <v>0</v>
      </c>
      <c r="AD27" s="87">
        <f t="shared" si="5"/>
        <v>0</v>
      </c>
      <c r="AE27" s="87">
        <f t="shared" si="5"/>
        <v>0</v>
      </c>
      <c r="AF27" s="87">
        <f t="shared" si="5"/>
        <v>0</v>
      </c>
      <c r="AG27" s="87">
        <f t="shared" si="5"/>
        <v>0</v>
      </c>
      <c r="AI27" s="147"/>
      <c r="AJ27" s="128"/>
    </row>
    <row r="28" spans="1:36" s="20" customFormat="1" x14ac:dyDescent="0.2">
      <c r="A28" s="65"/>
      <c r="B28" s="86">
        <f>'3. Investeringen'!B25</f>
        <v>11</v>
      </c>
      <c r="C28" s="86" t="str">
        <f>'3. Investeringen'!C25</f>
        <v>Nieuwe investeringen</v>
      </c>
      <c r="D28" s="86" t="str">
        <f>'3. Investeringen'!F25</f>
        <v>TD</v>
      </c>
      <c r="E28" s="121">
        <f>'3. Investeringen'!K25</f>
        <v>2006</v>
      </c>
      <c r="F28" s="171">
        <f>'3. Investeringen'!M25</f>
        <v>50.5</v>
      </c>
      <c r="G28" s="121">
        <f>'3. Investeringen'!N25</f>
        <v>2011</v>
      </c>
      <c r="H28" s="86">
        <f>'3. Investeringen'!O25</f>
        <v>925388.62727272732</v>
      </c>
      <c r="I28" s="65"/>
      <c r="J28" s="86">
        <f>'6. Investeringen per jaar'!I25</f>
        <v>1</v>
      </c>
      <c r="K28" s="65"/>
      <c r="L28" s="123">
        <f t="shared" si="1"/>
        <v>2061.5</v>
      </c>
      <c r="M28" s="87">
        <f t="shared" si="2"/>
        <v>723818.82727272727</v>
      </c>
      <c r="N28" s="117">
        <f t="shared" si="3"/>
        <v>39.5</v>
      </c>
      <c r="O28" s="87" t="b">
        <f t="shared" si="4"/>
        <v>0</v>
      </c>
      <c r="P28" s="117">
        <f>INDEX('2. Reguleringsparameters'!$D$44:$E$50,MATCH(C28,'2. Reguleringsparameters'!$B$44:$B$50,0),MATCH(D28,'2. Reguleringsparameters'!$D$43:$E$43,0))</f>
        <v>0.5</v>
      </c>
      <c r="Q28" s="65"/>
      <c r="R28" s="87">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18324.527272727275</v>
      </c>
      <c r="S28" s="87">
        <f t="shared" si="6"/>
        <v>18324.527272727275</v>
      </c>
      <c r="T28" s="87">
        <f t="shared" si="6"/>
        <v>18324.527272727275</v>
      </c>
      <c r="U28" s="87">
        <f t="shared" si="6"/>
        <v>18324.527272727275</v>
      </c>
      <c r="V28" s="87">
        <f t="shared" si="6"/>
        <v>18324.527272727275</v>
      </c>
      <c r="W28" s="87">
        <f t="shared" si="6"/>
        <v>18324.527272727275</v>
      </c>
      <c r="X28" s="87">
        <f t="shared" si="6"/>
        <v>18324.527272727275</v>
      </c>
      <c r="Y28" s="87">
        <f t="shared" si="6"/>
        <v>18324.527272727275</v>
      </c>
      <c r="Z28" s="87">
        <f t="shared" si="6"/>
        <v>18324.527272727275</v>
      </c>
      <c r="AA28" s="87">
        <f t="shared" si="6"/>
        <v>18324.527272727275</v>
      </c>
      <c r="AB28" s="87">
        <f t="shared" si="6"/>
        <v>18324.527272727275</v>
      </c>
      <c r="AC28" s="87">
        <f t="shared" si="6"/>
        <v>21989.432727272728</v>
      </c>
      <c r="AD28" s="87">
        <f t="shared" si="6"/>
        <v>21321.399327963176</v>
      </c>
      <c r="AE28" s="87">
        <f t="shared" si="6"/>
        <v>20673.660614202268</v>
      </c>
      <c r="AF28" s="87">
        <f t="shared" si="6"/>
        <v>20045.600038580935</v>
      </c>
      <c r="AG28" s="87">
        <f t="shared" si="6"/>
        <v>19436.6197842443</v>
      </c>
      <c r="AI28" s="147"/>
      <c r="AJ28" s="128"/>
    </row>
    <row r="29" spans="1:36" s="20" customFormat="1" x14ac:dyDescent="0.2">
      <c r="A29" s="65"/>
      <c r="B29" s="86">
        <f>'3. Investeringen'!B26</f>
        <v>12</v>
      </c>
      <c r="C29" s="86" t="str">
        <f>'3. Investeringen'!C26</f>
        <v>Nieuwe investeringen</v>
      </c>
      <c r="D29" s="86" t="str">
        <f>'3. Investeringen'!F26</f>
        <v>TD</v>
      </c>
      <c r="E29" s="121">
        <f>'3. Investeringen'!K26</f>
        <v>2006</v>
      </c>
      <c r="F29" s="171">
        <f>'3. Investeringen'!M26</f>
        <v>40.5</v>
      </c>
      <c r="G29" s="121">
        <f>'3. Investeringen'!N26</f>
        <v>2011</v>
      </c>
      <c r="H29" s="86">
        <f>'3. Investeringen'!O26</f>
        <v>757416.6</v>
      </c>
      <c r="I29" s="65"/>
      <c r="J29" s="86">
        <f>'6. Investeringen per jaar'!I26</f>
        <v>1</v>
      </c>
      <c r="K29" s="65"/>
      <c r="L29" s="123">
        <f t="shared" si="1"/>
        <v>2051.5</v>
      </c>
      <c r="M29" s="87">
        <f t="shared" si="2"/>
        <v>551698.51111111103</v>
      </c>
      <c r="N29" s="117">
        <f t="shared" si="3"/>
        <v>29.5</v>
      </c>
      <c r="O29" s="87" t="b">
        <f t="shared" si="4"/>
        <v>0</v>
      </c>
      <c r="P29" s="117">
        <f>INDEX('2. Reguleringsparameters'!$D$44:$E$50,MATCH(C29,'2. Reguleringsparameters'!$B$44:$B$50,0),MATCH(D29,'2. Reguleringsparameters'!$D$43:$E$43,0))</f>
        <v>0.5</v>
      </c>
      <c r="Q29" s="65"/>
      <c r="R29" s="87">
        <f t="shared" si="6"/>
        <v>18701.644444444442</v>
      </c>
      <c r="S29" s="87">
        <f t="shared" si="6"/>
        <v>18701.644444444442</v>
      </c>
      <c r="T29" s="87">
        <f t="shared" si="6"/>
        <v>18701.644444444442</v>
      </c>
      <c r="U29" s="87">
        <f t="shared" si="6"/>
        <v>18701.644444444442</v>
      </c>
      <c r="V29" s="87">
        <f t="shared" si="6"/>
        <v>18701.644444444442</v>
      </c>
      <c r="W29" s="87">
        <f t="shared" si="6"/>
        <v>18701.644444444442</v>
      </c>
      <c r="X29" s="87">
        <f t="shared" si="6"/>
        <v>18701.644444444442</v>
      </c>
      <c r="Y29" s="87">
        <f t="shared" si="6"/>
        <v>18701.644444444442</v>
      </c>
      <c r="Z29" s="87">
        <f t="shared" si="6"/>
        <v>18701.644444444442</v>
      </c>
      <c r="AA29" s="87">
        <f t="shared" si="6"/>
        <v>18701.644444444442</v>
      </c>
      <c r="AB29" s="87">
        <f t="shared" si="6"/>
        <v>18701.644444444442</v>
      </c>
      <c r="AC29" s="87">
        <f t="shared" si="6"/>
        <v>22441.973333333328</v>
      </c>
      <c r="AD29" s="87">
        <f t="shared" si="6"/>
        <v>21529.079502824858</v>
      </c>
      <c r="AE29" s="87">
        <f t="shared" si="6"/>
        <v>20653.320336608253</v>
      </c>
      <c r="AF29" s="87">
        <f t="shared" si="6"/>
        <v>19813.185272068255</v>
      </c>
      <c r="AG29" s="87">
        <f t="shared" si="6"/>
        <v>19007.22519320446</v>
      </c>
      <c r="AI29" s="147"/>
      <c r="AJ29" s="128"/>
    </row>
    <row r="30" spans="1:36" s="20" customFormat="1" x14ac:dyDescent="0.2">
      <c r="A30" s="65"/>
      <c r="B30" s="86">
        <f>'3. Investeringen'!B27</f>
        <v>13</v>
      </c>
      <c r="C30" s="86" t="str">
        <f>'3. Investeringen'!C27</f>
        <v>Nieuwe investeringen</v>
      </c>
      <c r="D30" s="86" t="str">
        <f>'3. Investeringen'!F27</f>
        <v>TD</v>
      </c>
      <c r="E30" s="121">
        <f>'3. Investeringen'!K27</f>
        <v>2006</v>
      </c>
      <c r="F30" s="171">
        <f>'3. Investeringen'!M27</f>
        <v>25.5</v>
      </c>
      <c r="G30" s="121">
        <f>'3. Investeringen'!N27</f>
        <v>2011</v>
      </c>
      <c r="H30" s="86">
        <f>'3. Investeringen'!O27</f>
        <v>218348.85</v>
      </c>
      <c r="I30" s="65"/>
      <c r="J30" s="86">
        <f>'6. Investeringen per jaar'!I27</f>
        <v>1</v>
      </c>
      <c r="K30" s="65"/>
      <c r="L30" s="123">
        <f t="shared" si="1"/>
        <v>2036.5</v>
      </c>
      <c r="M30" s="87">
        <f t="shared" si="2"/>
        <v>124159.15000000002</v>
      </c>
      <c r="N30" s="117">
        <f t="shared" si="3"/>
        <v>14.5</v>
      </c>
      <c r="O30" s="87" t="b">
        <f t="shared" si="4"/>
        <v>0</v>
      </c>
      <c r="P30" s="117">
        <f>INDEX('2. Reguleringsparameters'!$D$44:$E$50,MATCH(C30,'2. Reguleringsparameters'!$B$44:$B$50,0),MATCH(D30,'2. Reguleringsparameters'!$D$43:$E$43,0))</f>
        <v>0.5</v>
      </c>
      <c r="Q30" s="65"/>
      <c r="R30" s="87">
        <f t="shared" si="6"/>
        <v>8562.7000000000007</v>
      </c>
      <c r="S30" s="87">
        <f t="shared" si="6"/>
        <v>8562.6999999999989</v>
      </c>
      <c r="T30" s="87">
        <f t="shared" si="6"/>
        <v>8562.6999999999989</v>
      </c>
      <c r="U30" s="87">
        <f t="shared" si="6"/>
        <v>8562.6999999999989</v>
      </c>
      <c r="V30" s="87">
        <f t="shared" si="6"/>
        <v>8562.6999999999989</v>
      </c>
      <c r="W30" s="87">
        <f t="shared" si="6"/>
        <v>8562.6999999999989</v>
      </c>
      <c r="X30" s="87">
        <f t="shared" si="6"/>
        <v>8562.6999999999989</v>
      </c>
      <c r="Y30" s="87">
        <f t="shared" si="6"/>
        <v>8562.6999999999989</v>
      </c>
      <c r="Z30" s="87">
        <f t="shared" si="6"/>
        <v>8562.6999999999989</v>
      </c>
      <c r="AA30" s="87">
        <f t="shared" si="6"/>
        <v>8562.6999999999989</v>
      </c>
      <c r="AB30" s="87">
        <f t="shared" si="6"/>
        <v>8562.6999999999989</v>
      </c>
      <c r="AC30" s="87">
        <f t="shared" si="6"/>
        <v>10275.240000000002</v>
      </c>
      <c r="AD30" s="87">
        <f t="shared" si="6"/>
        <v>9424.8753103448289</v>
      </c>
      <c r="AE30" s="87">
        <f t="shared" si="6"/>
        <v>8644.8856294887046</v>
      </c>
      <c r="AF30" s="87">
        <f t="shared" si="6"/>
        <v>8331.6651356666516</v>
      </c>
      <c r="AG30" s="87">
        <f t="shared" si="6"/>
        <v>8331.6651356666516</v>
      </c>
      <c r="AI30" s="147"/>
      <c r="AJ30" s="128"/>
    </row>
    <row r="31" spans="1:36" s="20" customFormat="1" x14ac:dyDescent="0.2">
      <c r="A31" s="65"/>
      <c r="B31" s="86">
        <f>'3. Investeringen'!B28</f>
        <v>14</v>
      </c>
      <c r="C31" s="86" t="str">
        <f>'3. Investeringen'!C28</f>
        <v>Nieuwe investeringen</v>
      </c>
      <c r="D31" s="86" t="str">
        <f>'3. Investeringen'!F28</f>
        <v>TD</v>
      </c>
      <c r="E31" s="121">
        <f>'3. Investeringen'!K28</f>
        <v>2006</v>
      </c>
      <c r="F31" s="171">
        <f>'3. Investeringen'!M28</f>
        <v>0.5</v>
      </c>
      <c r="G31" s="121">
        <f>'3. Investeringen'!N28</f>
        <v>2011</v>
      </c>
      <c r="H31" s="86">
        <f>'3. Investeringen'!O28</f>
        <v>19169.799999999959</v>
      </c>
      <c r="I31" s="65"/>
      <c r="J31" s="86">
        <f>'6. Investeringen per jaar'!I28</f>
        <v>1</v>
      </c>
      <c r="K31" s="65"/>
      <c r="L31" s="123">
        <f t="shared" si="1"/>
        <v>2011.5</v>
      </c>
      <c r="M31" s="87">
        <f t="shared" si="2"/>
        <v>0</v>
      </c>
      <c r="N31" s="117">
        <f t="shared" si="3"/>
        <v>0</v>
      </c>
      <c r="O31" s="87" t="b">
        <f t="shared" si="4"/>
        <v>0</v>
      </c>
      <c r="P31" s="117">
        <f>INDEX('2. Reguleringsparameters'!$D$44:$E$50,MATCH(C31,'2. Reguleringsparameters'!$B$44:$B$50,0),MATCH(D31,'2. Reguleringsparameters'!$D$43:$E$43,0))</f>
        <v>0.5</v>
      </c>
      <c r="Q31" s="65"/>
      <c r="R31" s="87">
        <f t="shared" si="6"/>
        <v>19169.799999999959</v>
      </c>
      <c r="S31" s="87">
        <f t="shared" si="6"/>
        <v>0</v>
      </c>
      <c r="T31" s="87">
        <f t="shared" si="6"/>
        <v>0</v>
      </c>
      <c r="U31" s="87">
        <f t="shared" si="6"/>
        <v>0</v>
      </c>
      <c r="V31" s="87">
        <f t="shared" si="6"/>
        <v>0</v>
      </c>
      <c r="W31" s="87">
        <f t="shared" si="6"/>
        <v>0</v>
      </c>
      <c r="X31" s="87">
        <f t="shared" si="6"/>
        <v>0</v>
      </c>
      <c r="Y31" s="87">
        <f t="shared" si="6"/>
        <v>0</v>
      </c>
      <c r="Z31" s="87">
        <f t="shared" si="6"/>
        <v>0</v>
      </c>
      <c r="AA31" s="87">
        <f t="shared" si="6"/>
        <v>0</v>
      </c>
      <c r="AB31" s="87">
        <f t="shared" si="6"/>
        <v>0</v>
      </c>
      <c r="AC31" s="87">
        <f t="shared" si="6"/>
        <v>0</v>
      </c>
      <c r="AD31" s="87">
        <f t="shared" si="6"/>
        <v>0</v>
      </c>
      <c r="AE31" s="87">
        <f t="shared" si="6"/>
        <v>0</v>
      </c>
      <c r="AF31" s="87">
        <f t="shared" si="6"/>
        <v>0</v>
      </c>
      <c r="AG31" s="87">
        <f t="shared" si="6"/>
        <v>0</v>
      </c>
      <c r="AI31" s="147"/>
      <c r="AJ31" s="128"/>
    </row>
    <row r="32" spans="1:36" s="20" customFormat="1" x14ac:dyDescent="0.2">
      <c r="A32" s="65"/>
      <c r="B32" s="86">
        <f>'3. Investeringen'!B29</f>
        <v>15</v>
      </c>
      <c r="C32" s="86" t="str">
        <f>'3. Investeringen'!C29</f>
        <v>Nieuwe investeringen</v>
      </c>
      <c r="D32" s="86" t="str">
        <f>'3. Investeringen'!F29</f>
        <v>TD</v>
      </c>
      <c r="E32" s="121">
        <f>'3. Investeringen'!K29</f>
        <v>2007</v>
      </c>
      <c r="F32" s="171">
        <f>'3. Investeringen'!M29</f>
        <v>51.5</v>
      </c>
      <c r="G32" s="121">
        <f>'3. Investeringen'!N29</f>
        <v>2011</v>
      </c>
      <c r="H32" s="86">
        <f>'3. Investeringen'!O29</f>
        <v>643762.17272727273</v>
      </c>
      <c r="I32" s="65"/>
      <c r="J32" s="86">
        <f>'6. Investeringen per jaar'!I29</f>
        <v>1</v>
      </c>
      <c r="K32" s="65"/>
      <c r="L32" s="123">
        <f t="shared" si="1"/>
        <v>2062.5</v>
      </c>
      <c r="M32" s="87">
        <f t="shared" si="2"/>
        <v>506259.57272727275</v>
      </c>
      <c r="N32" s="117">
        <f t="shared" si="3"/>
        <v>40.5</v>
      </c>
      <c r="O32" s="87" t="b">
        <f t="shared" si="4"/>
        <v>0</v>
      </c>
      <c r="P32" s="117">
        <f>INDEX('2. Reguleringsparameters'!$D$44:$E$50,MATCH(C32,'2. Reguleringsparameters'!$B$44:$B$50,0),MATCH(D32,'2. Reguleringsparameters'!$D$43:$E$43,0))</f>
        <v>0.5</v>
      </c>
      <c r="Q32" s="65"/>
      <c r="R32" s="87">
        <f t="shared" si="6"/>
        <v>12500.236363636364</v>
      </c>
      <c r="S32" s="87">
        <f t="shared" si="6"/>
        <v>12500.236363636364</v>
      </c>
      <c r="T32" s="87">
        <f t="shared" si="6"/>
        <v>12500.236363636364</v>
      </c>
      <c r="U32" s="87">
        <f t="shared" si="6"/>
        <v>12500.236363636364</v>
      </c>
      <c r="V32" s="87">
        <f t="shared" si="6"/>
        <v>12500.236363636364</v>
      </c>
      <c r="W32" s="87">
        <f t="shared" si="6"/>
        <v>12500.236363636364</v>
      </c>
      <c r="X32" s="87">
        <f t="shared" si="6"/>
        <v>12500.236363636364</v>
      </c>
      <c r="Y32" s="87">
        <f t="shared" si="6"/>
        <v>12500.236363636364</v>
      </c>
      <c r="Z32" s="87">
        <f t="shared" si="6"/>
        <v>12500.236363636364</v>
      </c>
      <c r="AA32" s="87">
        <f t="shared" si="6"/>
        <v>12500.236363636364</v>
      </c>
      <c r="AB32" s="87">
        <f t="shared" si="6"/>
        <v>12500.236363636364</v>
      </c>
      <c r="AC32" s="87">
        <f t="shared" si="6"/>
        <v>15000.283636363636</v>
      </c>
      <c r="AD32" s="87">
        <f t="shared" si="6"/>
        <v>14555.830787878787</v>
      </c>
      <c r="AE32" s="87">
        <f t="shared" si="6"/>
        <v>14124.546912682379</v>
      </c>
      <c r="AF32" s="87">
        <f t="shared" si="6"/>
        <v>13706.041818973272</v>
      </c>
      <c r="AG32" s="87">
        <f t="shared" si="6"/>
        <v>13299.93687618888</v>
      </c>
      <c r="AI32" s="147"/>
      <c r="AJ32" s="128"/>
    </row>
    <row r="33" spans="1:36" s="20" customFormat="1" x14ac:dyDescent="0.2">
      <c r="A33" s="65"/>
      <c r="B33" s="86">
        <f>'3. Investeringen'!B30</f>
        <v>16</v>
      </c>
      <c r="C33" s="86" t="str">
        <f>'3. Investeringen'!C30</f>
        <v>Nieuwe investeringen</v>
      </c>
      <c r="D33" s="86" t="str">
        <f>'3. Investeringen'!F30</f>
        <v>TD</v>
      </c>
      <c r="E33" s="121">
        <f>'3. Investeringen'!K30</f>
        <v>2007</v>
      </c>
      <c r="F33" s="171">
        <f>'3. Investeringen'!M30</f>
        <v>41.5</v>
      </c>
      <c r="G33" s="121">
        <f>'3. Investeringen'!N30</f>
        <v>2011</v>
      </c>
      <c r="H33" s="86">
        <f>'3. Investeringen'!O30</f>
        <v>767969.48888888885</v>
      </c>
      <c r="I33" s="65"/>
      <c r="J33" s="86">
        <f>'6. Investeringen per jaar'!I30</f>
        <v>1</v>
      </c>
      <c r="K33" s="65"/>
      <c r="L33" s="123">
        <f t="shared" si="1"/>
        <v>2052.5</v>
      </c>
      <c r="M33" s="87">
        <f t="shared" si="2"/>
        <v>564411.31111111108</v>
      </c>
      <c r="N33" s="117">
        <f t="shared" si="3"/>
        <v>30.5</v>
      </c>
      <c r="O33" s="87" t="b">
        <f t="shared" si="4"/>
        <v>0</v>
      </c>
      <c r="P33" s="117">
        <f>INDEX('2. Reguleringsparameters'!$D$44:$E$50,MATCH(C33,'2. Reguleringsparameters'!$B$44:$B$50,0),MATCH(D33,'2. Reguleringsparameters'!$D$43:$E$43,0))</f>
        <v>0.5</v>
      </c>
      <c r="Q33" s="65"/>
      <c r="R33" s="87">
        <f t="shared" si="6"/>
        <v>18505.288888888888</v>
      </c>
      <c r="S33" s="87">
        <f t="shared" si="6"/>
        <v>18505.288888888888</v>
      </c>
      <c r="T33" s="87">
        <f t="shared" si="6"/>
        <v>18505.288888888888</v>
      </c>
      <c r="U33" s="87">
        <f t="shared" si="6"/>
        <v>18505.288888888888</v>
      </c>
      <c r="V33" s="87">
        <f t="shared" si="6"/>
        <v>18505.288888888888</v>
      </c>
      <c r="W33" s="87">
        <f t="shared" si="6"/>
        <v>18505.288888888888</v>
      </c>
      <c r="X33" s="87">
        <f t="shared" si="6"/>
        <v>18505.288888888888</v>
      </c>
      <c r="Y33" s="87">
        <f t="shared" si="6"/>
        <v>18505.288888888888</v>
      </c>
      <c r="Z33" s="87">
        <f t="shared" si="6"/>
        <v>18505.288888888888</v>
      </c>
      <c r="AA33" s="87">
        <f t="shared" si="6"/>
        <v>18505.288888888888</v>
      </c>
      <c r="AB33" s="87">
        <f t="shared" si="6"/>
        <v>18505.288888888888</v>
      </c>
      <c r="AC33" s="87">
        <f t="shared" si="6"/>
        <v>22206.346666666665</v>
      </c>
      <c r="AD33" s="87">
        <f t="shared" si="6"/>
        <v>21332.654338797809</v>
      </c>
      <c r="AE33" s="87">
        <f t="shared" si="6"/>
        <v>20493.336791041831</v>
      </c>
      <c r="AF33" s="87">
        <f t="shared" si="6"/>
        <v>19687.041573033628</v>
      </c>
      <c r="AG33" s="87">
        <f t="shared" si="6"/>
        <v>18912.469445570012</v>
      </c>
      <c r="AI33" s="147"/>
      <c r="AJ33" s="128"/>
    </row>
    <row r="34" spans="1:36" s="20" customFormat="1" x14ac:dyDescent="0.2">
      <c r="A34" s="65"/>
      <c r="B34" s="86">
        <f>'3. Investeringen'!B31</f>
        <v>17</v>
      </c>
      <c r="C34" s="86" t="str">
        <f>'3. Investeringen'!C31</f>
        <v>Nieuwe investeringen</v>
      </c>
      <c r="D34" s="86" t="str">
        <f>'3. Investeringen'!F31</f>
        <v>TD</v>
      </c>
      <c r="E34" s="121">
        <f>'3. Investeringen'!K31</f>
        <v>2007</v>
      </c>
      <c r="F34" s="171">
        <f>'3. Investeringen'!M31</f>
        <v>26.5</v>
      </c>
      <c r="G34" s="121">
        <f>'3. Investeringen'!N31</f>
        <v>2011</v>
      </c>
      <c r="H34" s="86">
        <f>'3. Investeringen'!O31</f>
        <v>436642.26666666666</v>
      </c>
      <c r="I34" s="65"/>
      <c r="J34" s="86">
        <f>'6. Investeringen per jaar'!I31</f>
        <v>1</v>
      </c>
      <c r="K34" s="65"/>
      <c r="L34" s="123">
        <f t="shared" si="1"/>
        <v>2037.5</v>
      </c>
      <c r="M34" s="87">
        <f t="shared" si="2"/>
        <v>255394.53333333338</v>
      </c>
      <c r="N34" s="117">
        <f t="shared" si="3"/>
        <v>15.5</v>
      </c>
      <c r="O34" s="87" t="b">
        <f t="shared" si="4"/>
        <v>0</v>
      </c>
      <c r="P34" s="117">
        <f>INDEX('2. Reguleringsparameters'!$D$44:$E$50,MATCH(C34,'2. Reguleringsparameters'!$B$44:$B$50,0),MATCH(D34,'2. Reguleringsparameters'!$D$43:$E$43,0))</f>
        <v>0.5</v>
      </c>
      <c r="Q34" s="65"/>
      <c r="R34" s="87">
        <f t="shared" si="6"/>
        <v>16477.066666666666</v>
      </c>
      <c r="S34" s="87">
        <f t="shared" si="6"/>
        <v>16477.066666666666</v>
      </c>
      <c r="T34" s="87">
        <f t="shared" si="6"/>
        <v>16477.066666666666</v>
      </c>
      <c r="U34" s="87">
        <f t="shared" si="6"/>
        <v>16477.066666666666</v>
      </c>
      <c r="V34" s="87">
        <f t="shared" si="6"/>
        <v>16477.066666666666</v>
      </c>
      <c r="W34" s="87">
        <f t="shared" si="6"/>
        <v>16477.066666666666</v>
      </c>
      <c r="X34" s="87">
        <f t="shared" si="6"/>
        <v>16477.066666666666</v>
      </c>
      <c r="Y34" s="87">
        <f t="shared" si="6"/>
        <v>16477.066666666666</v>
      </c>
      <c r="Z34" s="87">
        <f t="shared" si="6"/>
        <v>16477.066666666666</v>
      </c>
      <c r="AA34" s="87">
        <f t="shared" si="6"/>
        <v>16477.066666666666</v>
      </c>
      <c r="AB34" s="87">
        <f t="shared" si="6"/>
        <v>16477.066666666666</v>
      </c>
      <c r="AC34" s="87">
        <f t="shared" si="6"/>
        <v>19772.480000000003</v>
      </c>
      <c r="AD34" s="87">
        <f t="shared" si="6"/>
        <v>18241.707354838712</v>
      </c>
      <c r="AE34" s="87">
        <f t="shared" si="6"/>
        <v>16829.446140270556</v>
      </c>
      <c r="AF34" s="87">
        <f t="shared" si="6"/>
        <v>16044.071987057929</v>
      </c>
      <c r="AG34" s="87">
        <f t="shared" si="6"/>
        <v>16044.071987057929</v>
      </c>
      <c r="AI34" s="147"/>
      <c r="AJ34" s="128"/>
    </row>
    <row r="35" spans="1:36" s="20" customFormat="1" x14ac:dyDescent="0.2">
      <c r="A35" s="65"/>
      <c r="B35" s="86">
        <f>'3. Investeringen'!B32</f>
        <v>18</v>
      </c>
      <c r="C35" s="86" t="str">
        <f>'3. Investeringen'!C32</f>
        <v>Nieuwe investeringen</v>
      </c>
      <c r="D35" s="86" t="str">
        <f>'3. Investeringen'!F32</f>
        <v>TD</v>
      </c>
      <c r="E35" s="121">
        <f>'3. Investeringen'!K32</f>
        <v>2007</v>
      </c>
      <c r="F35" s="171">
        <f>'3. Investeringen'!M32</f>
        <v>1.5</v>
      </c>
      <c r="G35" s="121">
        <f>'3. Investeringen'!N32</f>
        <v>2011</v>
      </c>
      <c r="H35" s="86">
        <f>'3. Investeringen'!O32</f>
        <v>39940.5</v>
      </c>
      <c r="I35" s="65"/>
      <c r="J35" s="86">
        <f>'6. Investeringen per jaar'!I32</f>
        <v>1</v>
      </c>
      <c r="K35" s="65"/>
      <c r="L35" s="123">
        <f t="shared" si="1"/>
        <v>2012.5</v>
      </c>
      <c r="M35" s="87">
        <f t="shared" si="2"/>
        <v>0</v>
      </c>
      <c r="N35" s="117">
        <f t="shared" si="3"/>
        <v>0</v>
      </c>
      <c r="O35" s="87" t="b">
        <f t="shared" si="4"/>
        <v>0</v>
      </c>
      <c r="P35" s="117">
        <f>INDEX('2. Reguleringsparameters'!$D$44:$E$50,MATCH(C35,'2. Reguleringsparameters'!$B$44:$B$50,0),MATCH(D35,'2. Reguleringsparameters'!$D$43:$E$43,0))</f>
        <v>0.5</v>
      </c>
      <c r="Q35" s="65"/>
      <c r="R35" s="87">
        <f t="shared" si="6"/>
        <v>26627</v>
      </c>
      <c r="S35" s="87">
        <f t="shared" si="6"/>
        <v>13313.5</v>
      </c>
      <c r="T35" s="87">
        <f t="shared" si="6"/>
        <v>0</v>
      </c>
      <c r="U35" s="87">
        <f t="shared" si="6"/>
        <v>0</v>
      </c>
      <c r="V35" s="87">
        <f t="shared" si="6"/>
        <v>0</v>
      </c>
      <c r="W35" s="87">
        <f t="shared" si="6"/>
        <v>0</v>
      </c>
      <c r="X35" s="87">
        <f t="shared" si="6"/>
        <v>0</v>
      </c>
      <c r="Y35" s="87">
        <f t="shared" si="6"/>
        <v>0</v>
      </c>
      <c r="Z35" s="87">
        <f t="shared" si="6"/>
        <v>0</v>
      </c>
      <c r="AA35" s="87">
        <f t="shared" si="6"/>
        <v>0</v>
      </c>
      <c r="AB35" s="87">
        <f t="shared" si="6"/>
        <v>0</v>
      </c>
      <c r="AC35" s="87">
        <f t="shared" si="6"/>
        <v>0</v>
      </c>
      <c r="AD35" s="87">
        <f t="shared" si="6"/>
        <v>0</v>
      </c>
      <c r="AE35" s="87">
        <f t="shared" si="6"/>
        <v>0</v>
      </c>
      <c r="AF35" s="87">
        <f t="shared" si="6"/>
        <v>0</v>
      </c>
      <c r="AG35" s="87">
        <f t="shared" si="6"/>
        <v>0</v>
      </c>
      <c r="AI35" s="147"/>
      <c r="AJ35" s="128"/>
    </row>
    <row r="36" spans="1:36" s="20" customFormat="1" x14ac:dyDescent="0.2">
      <c r="A36" s="65"/>
      <c r="B36" s="86">
        <f>'3. Investeringen'!B33</f>
        <v>19</v>
      </c>
      <c r="C36" s="86" t="str">
        <f>'3. Investeringen'!C33</f>
        <v>Nieuwe investeringen</v>
      </c>
      <c r="D36" s="86" t="str">
        <f>'3. Investeringen'!F33</f>
        <v>TD</v>
      </c>
      <c r="E36" s="121">
        <f>'3. Investeringen'!K33</f>
        <v>2008</v>
      </c>
      <c r="F36" s="171">
        <f>'3. Investeringen'!M33</f>
        <v>52.5</v>
      </c>
      <c r="G36" s="121">
        <f>'3. Investeringen'!N33</f>
        <v>2011</v>
      </c>
      <c r="H36" s="86">
        <f>'3. Investeringen'!O33</f>
        <v>687712.77272727271</v>
      </c>
      <c r="I36" s="65"/>
      <c r="J36" s="86">
        <f>'6. Investeringen per jaar'!I33</f>
        <v>1</v>
      </c>
      <c r="K36" s="65"/>
      <c r="L36" s="123">
        <f t="shared" si="1"/>
        <v>2063.5</v>
      </c>
      <c r="M36" s="87">
        <f t="shared" si="2"/>
        <v>543620.57272727275</v>
      </c>
      <c r="N36" s="117">
        <f t="shared" si="3"/>
        <v>41.5</v>
      </c>
      <c r="O36" s="87" t="b">
        <f t="shared" si="4"/>
        <v>0</v>
      </c>
      <c r="P36" s="117">
        <f>INDEX('2. Reguleringsparameters'!$D$44:$E$50,MATCH(C36,'2. Reguleringsparameters'!$B$44:$B$50,0),MATCH(D36,'2. Reguleringsparameters'!$D$43:$E$43,0))</f>
        <v>0.5</v>
      </c>
      <c r="Q36" s="65"/>
      <c r="R36" s="87">
        <f t="shared" si="6"/>
        <v>13099.290909090911</v>
      </c>
      <c r="S36" s="87">
        <f t="shared" si="6"/>
        <v>13099.290909090909</v>
      </c>
      <c r="T36" s="87">
        <f t="shared" si="6"/>
        <v>13099.290909090909</v>
      </c>
      <c r="U36" s="87">
        <f t="shared" si="6"/>
        <v>13099.290909090909</v>
      </c>
      <c r="V36" s="87">
        <f t="shared" si="6"/>
        <v>13099.290909090909</v>
      </c>
      <c r="W36" s="87">
        <f t="shared" si="6"/>
        <v>13099.290909090909</v>
      </c>
      <c r="X36" s="87">
        <f t="shared" si="6"/>
        <v>13099.290909090909</v>
      </c>
      <c r="Y36" s="87">
        <f t="shared" si="6"/>
        <v>13099.290909090909</v>
      </c>
      <c r="Z36" s="87">
        <f t="shared" si="6"/>
        <v>13099.290909090909</v>
      </c>
      <c r="AA36" s="87">
        <f t="shared" si="6"/>
        <v>13099.290909090909</v>
      </c>
      <c r="AB36" s="87">
        <f t="shared" si="6"/>
        <v>13099.290909090909</v>
      </c>
      <c r="AC36" s="87">
        <f t="shared" si="6"/>
        <v>15719.14909090909</v>
      </c>
      <c r="AD36" s="87">
        <f t="shared" si="6"/>
        <v>15264.61947864184</v>
      </c>
      <c r="AE36" s="87">
        <f t="shared" si="6"/>
        <v>14823.232891307618</v>
      </c>
      <c r="AF36" s="87">
        <f t="shared" si="6"/>
        <v>14394.609289631255</v>
      </c>
      <c r="AG36" s="87">
        <f t="shared" si="6"/>
        <v>13978.379623425049</v>
      </c>
      <c r="AI36" s="147"/>
      <c r="AJ36" s="128"/>
    </row>
    <row r="37" spans="1:36" s="20" customFormat="1" x14ac:dyDescent="0.2">
      <c r="A37" s="65"/>
      <c r="B37" s="86">
        <f>'3. Investeringen'!B34</f>
        <v>20</v>
      </c>
      <c r="C37" s="86" t="str">
        <f>'3. Investeringen'!C34</f>
        <v>Nieuwe investeringen</v>
      </c>
      <c r="D37" s="86" t="str">
        <f>'3. Investeringen'!F34</f>
        <v>TD</v>
      </c>
      <c r="E37" s="121">
        <f>'3. Investeringen'!K34</f>
        <v>2008</v>
      </c>
      <c r="F37" s="171">
        <f>'3. Investeringen'!M34</f>
        <v>42.5</v>
      </c>
      <c r="G37" s="121">
        <f>'3. Investeringen'!N34</f>
        <v>2011</v>
      </c>
      <c r="H37" s="86">
        <f>'3. Investeringen'!O34</f>
        <v>715120.11111111112</v>
      </c>
      <c r="I37" s="65"/>
      <c r="J37" s="86">
        <f>'6. Investeringen per jaar'!I34</f>
        <v>1</v>
      </c>
      <c r="K37" s="65"/>
      <c r="L37" s="123">
        <f t="shared" si="1"/>
        <v>2053.5</v>
      </c>
      <c r="M37" s="87">
        <f t="shared" si="2"/>
        <v>530030.20000000007</v>
      </c>
      <c r="N37" s="117">
        <f t="shared" si="3"/>
        <v>31.5</v>
      </c>
      <c r="O37" s="87" t="b">
        <f t="shared" si="4"/>
        <v>0</v>
      </c>
      <c r="P37" s="117">
        <f>INDEX('2. Reguleringsparameters'!$D$44:$E$50,MATCH(C37,'2. Reguleringsparameters'!$B$44:$B$50,0),MATCH(D37,'2. Reguleringsparameters'!$D$43:$E$43,0))</f>
        <v>0.5</v>
      </c>
      <c r="Q37" s="65"/>
      <c r="R37" s="87">
        <f t="shared" si="6"/>
        <v>16826.355555555558</v>
      </c>
      <c r="S37" s="87">
        <f t="shared" si="6"/>
        <v>16826.355555555558</v>
      </c>
      <c r="T37" s="87">
        <f t="shared" si="6"/>
        <v>16826.355555555558</v>
      </c>
      <c r="U37" s="87">
        <f t="shared" si="6"/>
        <v>16826.355555555558</v>
      </c>
      <c r="V37" s="87">
        <f t="shared" si="6"/>
        <v>16826.355555555558</v>
      </c>
      <c r="W37" s="87">
        <f t="shared" si="6"/>
        <v>16826.355555555558</v>
      </c>
      <c r="X37" s="87">
        <f t="shared" si="6"/>
        <v>16826.355555555558</v>
      </c>
      <c r="Y37" s="87">
        <f t="shared" si="6"/>
        <v>16826.355555555558</v>
      </c>
      <c r="Z37" s="87">
        <f t="shared" si="6"/>
        <v>16826.355555555558</v>
      </c>
      <c r="AA37" s="87">
        <f t="shared" si="6"/>
        <v>16826.355555555558</v>
      </c>
      <c r="AB37" s="87">
        <f t="shared" si="6"/>
        <v>16826.355555555558</v>
      </c>
      <c r="AC37" s="87">
        <f t="shared" si="6"/>
        <v>20191.626666666667</v>
      </c>
      <c r="AD37" s="87">
        <f t="shared" si="6"/>
        <v>19422.421841269843</v>
      </c>
      <c r="AE37" s="87">
        <f t="shared" si="6"/>
        <v>18682.520056840516</v>
      </c>
      <c r="AF37" s="87">
        <f t="shared" si="6"/>
        <v>17970.805007056115</v>
      </c>
      <c r="AG37" s="87">
        <f t="shared" si="6"/>
        <v>17286.202911549219</v>
      </c>
      <c r="AI37" s="147"/>
      <c r="AJ37" s="128"/>
    </row>
    <row r="38" spans="1:36" s="20" customFormat="1" x14ac:dyDescent="0.2">
      <c r="A38" s="65"/>
      <c r="B38" s="86">
        <f>'3. Investeringen'!B35</f>
        <v>21</v>
      </c>
      <c r="C38" s="86" t="str">
        <f>'3. Investeringen'!C35</f>
        <v>Nieuwe investeringen</v>
      </c>
      <c r="D38" s="86" t="str">
        <f>'3. Investeringen'!F35</f>
        <v>TD</v>
      </c>
      <c r="E38" s="121">
        <f>'3. Investeringen'!K35</f>
        <v>2008</v>
      </c>
      <c r="F38" s="171">
        <f>'3. Investeringen'!M35</f>
        <v>27.5</v>
      </c>
      <c r="G38" s="121">
        <f>'3. Investeringen'!N35</f>
        <v>2011</v>
      </c>
      <c r="H38" s="86">
        <f>'3. Investeringen'!O35</f>
        <v>197820.33333333334</v>
      </c>
      <c r="I38" s="65"/>
      <c r="J38" s="86">
        <f>'6. Investeringen per jaar'!I35</f>
        <v>1</v>
      </c>
      <c r="K38" s="65"/>
      <c r="L38" s="123">
        <f t="shared" si="1"/>
        <v>2038.5</v>
      </c>
      <c r="M38" s="87">
        <f t="shared" si="2"/>
        <v>118692.20000000001</v>
      </c>
      <c r="N38" s="117">
        <f t="shared" si="3"/>
        <v>16.5</v>
      </c>
      <c r="O38" s="87" t="b">
        <f t="shared" si="4"/>
        <v>0</v>
      </c>
      <c r="P38" s="117">
        <f>INDEX('2. Reguleringsparameters'!$D$44:$E$50,MATCH(C38,'2. Reguleringsparameters'!$B$44:$B$50,0),MATCH(D38,'2. Reguleringsparameters'!$D$43:$E$43,0))</f>
        <v>0.5</v>
      </c>
      <c r="Q38" s="65"/>
      <c r="R38" s="87">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7193.4666666666672</v>
      </c>
      <c r="S38" s="87">
        <f t="shared" si="7"/>
        <v>7193.4666666666672</v>
      </c>
      <c r="T38" s="87">
        <f t="shared" si="7"/>
        <v>7193.4666666666672</v>
      </c>
      <c r="U38" s="87">
        <f t="shared" si="7"/>
        <v>7193.4666666666672</v>
      </c>
      <c r="V38" s="87">
        <f t="shared" si="7"/>
        <v>7193.4666666666672</v>
      </c>
      <c r="W38" s="87">
        <f t="shared" si="7"/>
        <v>7193.4666666666672</v>
      </c>
      <c r="X38" s="87">
        <f t="shared" si="7"/>
        <v>7193.4666666666672</v>
      </c>
      <c r="Y38" s="87">
        <f t="shared" si="7"/>
        <v>7193.4666666666672</v>
      </c>
      <c r="Z38" s="87">
        <f t="shared" si="7"/>
        <v>7193.4666666666672</v>
      </c>
      <c r="AA38" s="87">
        <f t="shared" si="7"/>
        <v>7193.4666666666672</v>
      </c>
      <c r="AB38" s="87">
        <f t="shared" si="7"/>
        <v>7193.4666666666672</v>
      </c>
      <c r="AC38" s="87">
        <f t="shared" si="7"/>
        <v>8632.16</v>
      </c>
      <c r="AD38" s="87">
        <f t="shared" si="7"/>
        <v>8004.3665454545453</v>
      </c>
      <c r="AE38" s="87">
        <f t="shared" si="7"/>
        <v>7422.2307966942153</v>
      </c>
      <c r="AF38" s="87">
        <f t="shared" si="7"/>
        <v>7009.8846413223146</v>
      </c>
      <c r="AG38" s="87">
        <f t="shared" si="7"/>
        <v>7009.8846413223146</v>
      </c>
      <c r="AI38" s="147"/>
      <c r="AJ38" s="128"/>
    </row>
    <row r="39" spans="1:36" s="20" customFormat="1" x14ac:dyDescent="0.2">
      <c r="A39" s="65"/>
      <c r="B39" s="86">
        <f>'3. Investeringen'!B36</f>
        <v>22</v>
      </c>
      <c r="C39" s="86" t="str">
        <f>'3. Investeringen'!C36</f>
        <v>Nieuwe investeringen</v>
      </c>
      <c r="D39" s="86" t="str">
        <f>'3. Investeringen'!F36</f>
        <v>TD</v>
      </c>
      <c r="E39" s="121">
        <f>'3. Investeringen'!K36</f>
        <v>2008</v>
      </c>
      <c r="F39" s="171">
        <f>'3. Investeringen'!M36</f>
        <v>2.5</v>
      </c>
      <c r="G39" s="121">
        <f>'3. Investeringen'!N36</f>
        <v>2011</v>
      </c>
      <c r="H39" s="86">
        <f>'3. Investeringen'!O36</f>
        <v>75212</v>
      </c>
      <c r="I39" s="65"/>
      <c r="J39" s="86">
        <f>'6. Investeringen per jaar'!I36</f>
        <v>1</v>
      </c>
      <c r="K39" s="65"/>
      <c r="L39" s="123">
        <f t="shared" si="1"/>
        <v>2013.5</v>
      </c>
      <c r="M39" s="87">
        <f t="shared" si="2"/>
        <v>0</v>
      </c>
      <c r="N39" s="117">
        <f t="shared" si="3"/>
        <v>0</v>
      </c>
      <c r="O39" s="87" t="b">
        <f t="shared" si="4"/>
        <v>0</v>
      </c>
      <c r="P39" s="117">
        <f>INDEX('2. Reguleringsparameters'!$D$44:$E$50,MATCH(C39,'2. Reguleringsparameters'!$B$44:$B$50,0),MATCH(D39,'2. Reguleringsparameters'!$D$43:$E$43,0))</f>
        <v>0.5</v>
      </c>
      <c r="Q39" s="65"/>
      <c r="R39" s="87">
        <f t="shared" si="7"/>
        <v>30084.800000000003</v>
      </c>
      <c r="S39" s="87">
        <f t="shared" si="7"/>
        <v>30084.799999999999</v>
      </c>
      <c r="T39" s="87">
        <f t="shared" si="7"/>
        <v>15042.4</v>
      </c>
      <c r="U39" s="87">
        <f t="shared" si="7"/>
        <v>0</v>
      </c>
      <c r="V39" s="87">
        <f t="shared" si="7"/>
        <v>0</v>
      </c>
      <c r="W39" s="87">
        <f t="shared" si="7"/>
        <v>0</v>
      </c>
      <c r="X39" s="87">
        <f t="shared" si="7"/>
        <v>0</v>
      </c>
      <c r="Y39" s="87">
        <f t="shared" si="7"/>
        <v>0</v>
      </c>
      <c r="Z39" s="87">
        <f t="shared" si="7"/>
        <v>0</v>
      </c>
      <c r="AA39" s="87">
        <f t="shared" si="7"/>
        <v>0</v>
      </c>
      <c r="AB39" s="87">
        <f t="shared" si="7"/>
        <v>0</v>
      </c>
      <c r="AC39" s="87">
        <f t="shared" si="7"/>
        <v>0</v>
      </c>
      <c r="AD39" s="87">
        <f t="shared" si="7"/>
        <v>0</v>
      </c>
      <c r="AE39" s="87">
        <f t="shared" si="7"/>
        <v>0</v>
      </c>
      <c r="AF39" s="87">
        <f t="shared" si="7"/>
        <v>0</v>
      </c>
      <c r="AG39" s="87">
        <f t="shared" si="7"/>
        <v>0</v>
      </c>
      <c r="AI39" s="147"/>
      <c r="AJ39" s="128"/>
    </row>
    <row r="40" spans="1:36" s="20" customFormat="1" x14ac:dyDescent="0.2">
      <c r="A40" s="65"/>
      <c r="B40" s="86">
        <f>'3. Investeringen'!B37</f>
        <v>23</v>
      </c>
      <c r="C40" s="86" t="str">
        <f>'3. Investeringen'!C37</f>
        <v>Nieuwe investeringen</v>
      </c>
      <c r="D40" s="86" t="str">
        <f>'3. Investeringen'!F37</f>
        <v>TD</v>
      </c>
      <c r="E40" s="121">
        <f>'3. Investeringen'!K37</f>
        <v>2009</v>
      </c>
      <c r="F40" s="171">
        <f>'3. Investeringen'!M37</f>
        <v>53.5</v>
      </c>
      <c r="G40" s="121">
        <f>'3. Investeringen'!N37</f>
        <v>2011</v>
      </c>
      <c r="H40" s="86">
        <f>'3. Investeringen'!O37</f>
        <v>702309.09090909094</v>
      </c>
      <c r="I40" s="65"/>
      <c r="J40" s="86">
        <f>'6. Investeringen per jaar'!I37</f>
        <v>1</v>
      </c>
      <c r="K40" s="65"/>
      <c r="L40" s="123">
        <f t="shared" si="1"/>
        <v>2064.5</v>
      </c>
      <c r="M40" s="87">
        <f t="shared" si="2"/>
        <v>557909.09090909082</v>
      </c>
      <c r="N40" s="117">
        <f t="shared" si="3"/>
        <v>42.5</v>
      </c>
      <c r="O40" s="87" t="b">
        <f t="shared" si="4"/>
        <v>0</v>
      </c>
      <c r="P40" s="117">
        <f>INDEX('2. Reguleringsparameters'!$D$44:$E$50,MATCH(C40,'2. Reguleringsparameters'!$B$44:$B$50,0),MATCH(D40,'2. Reguleringsparameters'!$D$43:$E$43,0))</f>
        <v>0.5</v>
      </c>
      <c r="Q40" s="65"/>
      <c r="R40" s="87">
        <f t="shared" si="7"/>
        <v>13127.272727272728</v>
      </c>
      <c r="S40" s="87">
        <f t="shared" si="7"/>
        <v>13127.272727272728</v>
      </c>
      <c r="T40" s="87">
        <f t="shared" si="7"/>
        <v>13127.272727272728</v>
      </c>
      <c r="U40" s="87">
        <f t="shared" si="7"/>
        <v>13127.272727272728</v>
      </c>
      <c r="V40" s="87">
        <f t="shared" si="7"/>
        <v>13127.272727272728</v>
      </c>
      <c r="W40" s="87">
        <f t="shared" si="7"/>
        <v>13127.272727272728</v>
      </c>
      <c r="X40" s="87">
        <f t="shared" si="7"/>
        <v>13127.272727272728</v>
      </c>
      <c r="Y40" s="87">
        <f t="shared" si="7"/>
        <v>13127.272727272728</v>
      </c>
      <c r="Z40" s="87">
        <f t="shared" si="7"/>
        <v>13127.272727272728</v>
      </c>
      <c r="AA40" s="87">
        <f t="shared" si="7"/>
        <v>13127.272727272728</v>
      </c>
      <c r="AB40" s="87">
        <f t="shared" si="7"/>
        <v>13127.272727272728</v>
      </c>
      <c r="AC40" s="87">
        <f t="shared" si="7"/>
        <v>15752.727272727268</v>
      </c>
      <c r="AD40" s="87">
        <f t="shared" si="7"/>
        <v>15307.944385026734</v>
      </c>
      <c r="AE40" s="87">
        <f t="shared" si="7"/>
        <v>14875.72007297892</v>
      </c>
      <c r="AF40" s="87">
        <f t="shared" si="7"/>
        <v>14455.699741506574</v>
      </c>
      <c r="AG40" s="87">
        <f t="shared" si="7"/>
        <v>14047.538807628742</v>
      </c>
      <c r="AI40" s="147"/>
      <c r="AJ40" s="128"/>
    </row>
    <row r="41" spans="1:36" s="20" customFormat="1" x14ac:dyDescent="0.2">
      <c r="A41" s="65"/>
      <c r="B41" s="86">
        <f>'3. Investeringen'!B38</f>
        <v>24</v>
      </c>
      <c r="C41" s="86" t="str">
        <f>'3. Investeringen'!C38</f>
        <v>Nieuwe investeringen</v>
      </c>
      <c r="D41" s="86" t="str">
        <f>'3. Investeringen'!F38</f>
        <v>TD</v>
      </c>
      <c r="E41" s="121">
        <f>'3. Investeringen'!K38</f>
        <v>2009</v>
      </c>
      <c r="F41" s="171">
        <f>'3. Investeringen'!M38</f>
        <v>43.5</v>
      </c>
      <c r="G41" s="121">
        <f>'3. Investeringen'!N38</f>
        <v>2011</v>
      </c>
      <c r="H41" s="86">
        <f>'3. Investeringen'!O38</f>
        <v>1030466.6666666666</v>
      </c>
      <c r="I41" s="65"/>
      <c r="J41" s="86">
        <f>'6. Investeringen per jaar'!I38</f>
        <v>1</v>
      </c>
      <c r="K41" s="65"/>
      <c r="L41" s="123">
        <f t="shared" si="1"/>
        <v>2054.5</v>
      </c>
      <c r="M41" s="87">
        <f t="shared" si="2"/>
        <v>769888.88888888899</v>
      </c>
      <c r="N41" s="117">
        <f t="shared" si="3"/>
        <v>32.5</v>
      </c>
      <c r="O41" s="87" t="b">
        <f t="shared" si="4"/>
        <v>0</v>
      </c>
      <c r="P41" s="117">
        <f>INDEX('2. Reguleringsparameters'!$D$44:$E$50,MATCH(C41,'2. Reguleringsparameters'!$B$44:$B$50,0),MATCH(D41,'2. Reguleringsparameters'!$D$43:$E$43,0))</f>
        <v>0.5</v>
      </c>
      <c r="Q41" s="65"/>
      <c r="R41" s="87">
        <f t="shared" si="7"/>
        <v>23688.888888888887</v>
      </c>
      <c r="S41" s="87">
        <f t="shared" si="7"/>
        <v>23688.888888888887</v>
      </c>
      <c r="T41" s="87">
        <f t="shared" si="7"/>
        <v>23688.888888888887</v>
      </c>
      <c r="U41" s="87">
        <f t="shared" si="7"/>
        <v>23688.888888888887</v>
      </c>
      <c r="V41" s="87">
        <f t="shared" si="7"/>
        <v>23688.888888888887</v>
      </c>
      <c r="W41" s="87">
        <f t="shared" si="7"/>
        <v>23688.888888888887</v>
      </c>
      <c r="X41" s="87">
        <f t="shared" si="7"/>
        <v>23688.888888888887</v>
      </c>
      <c r="Y41" s="87">
        <f t="shared" si="7"/>
        <v>23688.888888888887</v>
      </c>
      <c r="Z41" s="87">
        <f t="shared" si="7"/>
        <v>23688.888888888887</v>
      </c>
      <c r="AA41" s="87">
        <f t="shared" si="7"/>
        <v>23688.888888888887</v>
      </c>
      <c r="AB41" s="87">
        <f t="shared" si="7"/>
        <v>23688.888888888887</v>
      </c>
      <c r="AC41" s="87">
        <f t="shared" si="7"/>
        <v>28426.666666666668</v>
      </c>
      <c r="AD41" s="87">
        <f t="shared" si="7"/>
        <v>27377.066666666669</v>
      </c>
      <c r="AE41" s="87">
        <f t="shared" si="7"/>
        <v>26366.221128205132</v>
      </c>
      <c r="AF41" s="87">
        <f t="shared" si="7"/>
        <v>25392.699117317556</v>
      </c>
      <c r="AG41" s="87">
        <f t="shared" si="7"/>
        <v>24455.122534524293</v>
      </c>
      <c r="AI41" s="147"/>
      <c r="AJ41" s="128"/>
    </row>
    <row r="42" spans="1:36" s="20" customFormat="1" x14ac:dyDescent="0.2">
      <c r="A42" s="65"/>
      <c r="B42" s="86">
        <f>'3. Investeringen'!B39</f>
        <v>25</v>
      </c>
      <c r="C42" s="86" t="str">
        <f>'3. Investeringen'!C39</f>
        <v>Nieuwe investeringen</v>
      </c>
      <c r="D42" s="86" t="str">
        <f>'3. Investeringen'!F39</f>
        <v>TD</v>
      </c>
      <c r="E42" s="121">
        <f>'3. Investeringen'!K39</f>
        <v>2009</v>
      </c>
      <c r="F42" s="171">
        <f>'3. Investeringen'!M39</f>
        <v>28.5</v>
      </c>
      <c r="G42" s="121">
        <f>'3. Investeringen'!N39</f>
        <v>2011</v>
      </c>
      <c r="H42" s="86">
        <f>'3. Investeringen'!O39</f>
        <v>236550</v>
      </c>
      <c r="I42" s="65"/>
      <c r="J42" s="86">
        <f>'6. Investeringen per jaar'!I39</f>
        <v>1</v>
      </c>
      <c r="K42" s="65"/>
      <c r="L42" s="123">
        <f t="shared" si="1"/>
        <v>2039.5</v>
      </c>
      <c r="M42" s="87">
        <f t="shared" si="2"/>
        <v>145250</v>
      </c>
      <c r="N42" s="117">
        <f t="shared" si="3"/>
        <v>17.5</v>
      </c>
      <c r="O42" s="87" t="b">
        <f t="shared" si="4"/>
        <v>0</v>
      </c>
      <c r="P42" s="117">
        <f>INDEX('2. Reguleringsparameters'!$D$44:$E$50,MATCH(C42,'2. Reguleringsparameters'!$B$44:$B$50,0),MATCH(D42,'2. Reguleringsparameters'!$D$43:$E$43,0))</f>
        <v>0.5</v>
      </c>
      <c r="Q42" s="65"/>
      <c r="R42" s="87">
        <f t="shared" si="7"/>
        <v>8300</v>
      </c>
      <c r="S42" s="87">
        <f t="shared" si="7"/>
        <v>8300</v>
      </c>
      <c r="T42" s="87">
        <f t="shared" si="7"/>
        <v>8300</v>
      </c>
      <c r="U42" s="87">
        <f t="shared" si="7"/>
        <v>8300</v>
      </c>
      <c r="V42" s="87">
        <f t="shared" si="7"/>
        <v>8300</v>
      </c>
      <c r="W42" s="87">
        <f t="shared" si="7"/>
        <v>8300</v>
      </c>
      <c r="X42" s="87">
        <f t="shared" si="7"/>
        <v>8300</v>
      </c>
      <c r="Y42" s="87">
        <f t="shared" si="7"/>
        <v>8300</v>
      </c>
      <c r="Z42" s="87">
        <f t="shared" si="7"/>
        <v>8300</v>
      </c>
      <c r="AA42" s="87">
        <f t="shared" si="7"/>
        <v>8300</v>
      </c>
      <c r="AB42" s="87">
        <f t="shared" si="7"/>
        <v>8300</v>
      </c>
      <c r="AC42" s="87">
        <f t="shared" si="7"/>
        <v>9960</v>
      </c>
      <c r="AD42" s="87">
        <f t="shared" si="7"/>
        <v>9277.028571428571</v>
      </c>
      <c r="AE42" s="87">
        <f t="shared" si="7"/>
        <v>8640.8894693877555</v>
      </c>
      <c r="AF42" s="87">
        <f t="shared" si="7"/>
        <v>8094.626342012667</v>
      </c>
      <c r="AG42" s="87">
        <f t="shared" si="7"/>
        <v>8094.626342012667</v>
      </c>
      <c r="AI42" s="147"/>
      <c r="AJ42" s="128"/>
    </row>
    <row r="43" spans="1:36" s="20" customFormat="1" x14ac:dyDescent="0.2">
      <c r="A43" s="65"/>
      <c r="B43" s="86">
        <f>'3. Investeringen'!B40</f>
        <v>26</v>
      </c>
      <c r="C43" s="86" t="str">
        <f>'3. Investeringen'!C40</f>
        <v>Nieuwe investeringen</v>
      </c>
      <c r="D43" s="86" t="str">
        <f>'3. Investeringen'!F40</f>
        <v>TD</v>
      </c>
      <c r="E43" s="121">
        <f>'3. Investeringen'!K40</f>
        <v>2009</v>
      </c>
      <c r="F43" s="171">
        <f>'3. Investeringen'!M40</f>
        <v>3.5</v>
      </c>
      <c r="G43" s="121">
        <f>'3. Investeringen'!N40</f>
        <v>2011</v>
      </c>
      <c r="H43" s="86">
        <f>'3. Investeringen'!O40</f>
        <v>71400</v>
      </c>
      <c r="I43" s="65"/>
      <c r="J43" s="86">
        <f>'6. Investeringen per jaar'!I40</f>
        <v>1</v>
      </c>
      <c r="K43" s="65"/>
      <c r="L43" s="123">
        <f t="shared" si="1"/>
        <v>2014.5</v>
      </c>
      <c r="M43" s="87">
        <f t="shared" si="2"/>
        <v>0</v>
      </c>
      <c r="N43" s="117">
        <f t="shared" si="3"/>
        <v>0</v>
      </c>
      <c r="O43" s="87" t="b">
        <f t="shared" si="4"/>
        <v>0</v>
      </c>
      <c r="P43" s="117">
        <f>INDEX('2. Reguleringsparameters'!$D$44:$E$50,MATCH(C43,'2. Reguleringsparameters'!$B$44:$B$50,0),MATCH(D43,'2. Reguleringsparameters'!$D$43:$E$43,0))</f>
        <v>0.5</v>
      </c>
      <c r="Q43" s="65"/>
      <c r="R43" s="87">
        <f t="shared" si="7"/>
        <v>20400</v>
      </c>
      <c r="S43" s="87">
        <f t="shared" si="7"/>
        <v>20400</v>
      </c>
      <c r="T43" s="87">
        <f t="shared" si="7"/>
        <v>20400</v>
      </c>
      <c r="U43" s="87">
        <f t="shared" si="7"/>
        <v>10200</v>
      </c>
      <c r="V43" s="87">
        <f t="shared" si="7"/>
        <v>0</v>
      </c>
      <c r="W43" s="87">
        <f t="shared" si="7"/>
        <v>0</v>
      </c>
      <c r="X43" s="87">
        <f t="shared" si="7"/>
        <v>0</v>
      </c>
      <c r="Y43" s="87">
        <f t="shared" si="7"/>
        <v>0</v>
      </c>
      <c r="Z43" s="87">
        <f t="shared" si="7"/>
        <v>0</v>
      </c>
      <c r="AA43" s="87">
        <f t="shared" si="7"/>
        <v>0</v>
      </c>
      <c r="AB43" s="87">
        <f t="shared" si="7"/>
        <v>0</v>
      </c>
      <c r="AC43" s="87">
        <f t="shared" si="7"/>
        <v>0</v>
      </c>
      <c r="AD43" s="87">
        <f t="shared" si="7"/>
        <v>0</v>
      </c>
      <c r="AE43" s="87">
        <f t="shared" si="7"/>
        <v>0</v>
      </c>
      <c r="AF43" s="87">
        <f t="shared" si="7"/>
        <v>0</v>
      </c>
      <c r="AG43" s="87">
        <f t="shared" si="7"/>
        <v>0</v>
      </c>
      <c r="AI43" s="147"/>
      <c r="AJ43" s="128"/>
    </row>
    <row r="44" spans="1:36" s="20" customFormat="1" x14ac:dyDescent="0.2">
      <c r="A44" s="65"/>
      <c r="B44" s="86">
        <f>'3. Investeringen'!B41</f>
        <v>27</v>
      </c>
      <c r="C44" s="86" t="str">
        <f>'3. Investeringen'!C41</f>
        <v>Nieuwe investeringen</v>
      </c>
      <c r="D44" s="86" t="str">
        <f>'3. Investeringen'!F41</f>
        <v>TD</v>
      </c>
      <c r="E44" s="121">
        <f>'3. Investeringen'!K41</f>
        <v>2010</v>
      </c>
      <c r="F44" s="171">
        <f>'3. Investeringen'!M41</f>
        <v>54.5</v>
      </c>
      <c r="G44" s="121">
        <f>'3. Investeringen'!N41</f>
        <v>2011</v>
      </c>
      <c r="H44" s="86">
        <f>'3. Investeringen'!O41</f>
        <v>328981.81818181818</v>
      </c>
      <c r="I44" s="65"/>
      <c r="J44" s="86">
        <f>'6. Investeringen per jaar'!I41</f>
        <v>1</v>
      </c>
      <c r="K44" s="65"/>
      <c r="L44" s="123">
        <f t="shared" si="1"/>
        <v>2065.5</v>
      </c>
      <c r="M44" s="87">
        <f t="shared" si="2"/>
        <v>262581.81818181818</v>
      </c>
      <c r="N44" s="117">
        <f t="shared" si="3"/>
        <v>43.5</v>
      </c>
      <c r="O44" s="87" t="b">
        <f t="shared" si="4"/>
        <v>0</v>
      </c>
      <c r="P44" s="117">
        <f>INDEX('2. Reguleringsparameters'!$D$44:$E$50,MATCH(C44,'2. Reguleringsparameters'!$B$44:$B$50,0),MATCH(D44,'2. Reguleringsparameters'!$D$43:$E$43,0))</f>
        <v>0.5</v>
      </c>
      <c r="Q44" s="65"/>
      <c r="R44" s="87">
        <f t="shared" si="7"/>
        <v>6036.3636363636369</v>
      </c>
      <c r="S44" s="87">
        <f t="shared" si="7"/>
        <v>6036.363636363636</v>
      </c>
      <c r="T44" s="87">
        <f t="shared" si="7"/>
        <v>6036.363636363636</v>
      </c>
      <c r="U44" s="87">
        <f t="shared" si="7"/>
        <v>6036.363636363636</v>
      </c>
      <c r="V44" s="87">
        <f t="shared" si="7"/>
        <v>6036.363636363636</v>
      </c>
      <c r="W44" s="87">
        <f t="shared" si="7"/>
        <v>6036.363636363636</v>
      </c>
      <c r="X44" s="87">
        <f t="shared" si="7"/>
        <v>6036.363636363636</v>
      </c>
      <c r="Y44" s="87">
        <f t="shared" si="7"/>
        <v>6036.363636363636</v>
      </c>
      <c r="Z44" s="87">
        <f t="shared" si="7"/>
        <v>6036.363636363636</v>
      </c>
      <c r="AA44" s="87">
        <f t="shared" si="7"/>
        <v>6036.363636363636</v>
      </c>
      <c r="AB44" s="87">
        <f t="shared" si="7"/>
        <v>6036.363636363636</v>
      </c>
      <c r="AC44" s="87">
        <f t="shared" si="7"/>
        <v>7243.6363636363631</v>
      </c>
      <c r="AD44" s="87">
        <f t="shared" si="7"/>
        <v>7043.8119122257058</v>
      </c>
      <c r="AE44" s="87">
        <f t="shared" si="7"/>
        <v>6849.4998594746512</v>
      </c>
      <c r="AF44" s="87">
        <f t="shared" si="7"/>
        <v>6660.5481392132815</v>
      </c>
      <c r="AG44" s="87">
        <f t="shared" si="7"/>
        <v>6476.8088802005013</v>
      </c>
      <c r="AI44" s="147"/>
      <c r="AJ44" s="128"/>
    </row>
    <row r="45" spans="1:36" s="20" customFormat="1" x14ac:dyDescent="0.2">
      <c r="A45" s="65"/>
      <c r="B45" s="86">
        <f>'3. Investeringen'!B42</f>
        <v>28</v>
      </c>
      <c r="C45" s="86" t="str">
        <f>'3. Investeringen'!C42</f>
        <v>Nieuwe investeringen</v>
      </c>
      <c r="D45" s="86" t="str">
        <f>'3. Investeringen'!F42</f>
        <v>TD</v>
      </c>
      <c r="E45" s="121">
        <f>'3. Investeringen'!K42</f>
        <v>2010</v>
      </c>
      <c r="F45" s="171">
        <f>'3. Investeringen'!M42</f>
        <v>44.5</v>
      </c>
      <c r="G45" s="121">
        <f>'3. Investeringen'!N42</f>
        <v>2011</v>
      </c>
      <c r="H45" s="86">
        <f>'3. Investeringen'!O42</f>
        <v>1355766.6666666667</v>
      </c>
      <c r="I45" s="65"/>
      <c r="J45" s="86">
        <f>'6. Investeringen per jaar'!I42</f>
        <v>1</v>
      </c>
      <c r="K45" s="65"/>
      <c r="L45" s="123">
        <f t="shared" si="1"/>
        <v>2055.5</v>
      </c>
      <c r="M45" s="87">
        <f t="shared" si="2"/>
        <v>1020633.3333333334</v>
      </c>
      <c r="N45" s="117">
        <f t="shared" si="3"/>
        <v>33.5</v>
      </c>
      <c r="O45" s="87" t="b">
        <f t="shared" si="4"/>
        <v>0</v>
      </c>
      <c r="P45" s="117">
        <f>INDEX('2. Reguleringsparameters'!$D$44:$E$50,MATCH(C45,'2. Reguleringsparameters'!$B$44:$B$50,0),MATCH(D45,'2. Reguleringsparameters'!$D$43:$E$43,0))</f>
        <v>0.5</v>
      </c>
      <c r="Q45" s="65"/>
      <c r="R45" s="87">
        <f t="shared" si="7"/>
        <v>30466.666666666668</v>
      </c>
      <c r="S45" s="87">
        <f t="shared" si="7"/>
        <v>30466.666666666668</v>
      </c>
      <c r="T45" s="87">
        <f t="shared" si="7"/>
        <v>30466.666666666668</v>
      </c>
      <c r="U45" s="87">
        <f t="shared" si="7"/>
        <v>30466.666666666668</v>
      </c>
      <c r="V45" s="87">
        <f t="shared" si="7"/>
        <v>30466.666666666668</v>
      </c>
      <c r="W45" s="87">
        <f t="shared" si="7"/>
        <v>30466.666666666668</v>
      </c>
      <c r="X45" s="87">
        <f t="shared" si="7"/>
        <v>30466.666666666668</v>
      </c>
      <c r="Y45" s="87">
        <f t="shared" si="7"/>
        <v>30466.666666666668</v>
      </c>
      <c r="Z45" s="87">
        <f t="shared" si="7"/>
        <v>30466.666666666668</v>
      </c>
      <c r="AA45" s="87">
        <f t="shared" si="7"/>
        <v>30466.666666666668</v>
      </c>
      <c r="AB45" s="87">
        <f t="shared" si="7"/>
        <v>30466.666666666668</v>
      </c>
      <c r="AC45" s="87">
        <f t="shared" si="7"/>
        <v>36560</v>
      </c>
      <c r="AD45" s="87">
        <f t="shared" si="7"/>
        <v>35250.388059701494</v>
      </c>
      <c r="AE45" s="87">
        <f t="shared" si="7"/>
        <v>33987.687591891292</v>
      </c>
      <c r="AF45" s="87">
        <f t="shared" si="7"/>
        <v>32770.218185614591</v>
      </c>
      <c r="AG45" s="87">
        <f t="shared" si="7"/>
        <v>31596.359623741828</v>
      </c>
      <c r="AI45" s="147"/>
      <c r="AJ45" s="128"/>
    </row>
    <row r="46" spans="1:36" s="20" customFormat="1" x14ac:dyDescent="0.2">
      <c r="A46" s="65"/>
      <c r="B46" s="86">
        <f>'3. Investeringen'!B43</f>
        <v>29</v>
      </c>
      <c r="C46" s="86" t="str">
        <f>'3. Investeringen'!C43</f>
        <v>Nieuwe investeringen</v>
      </c>
      <c r="D46" s="86" t="str">
        <f>'3. Investeringen'!F43</f>
        <v>TD</v>
      </c>
      <c r="E46" s="121">
        <f>'3. Investeringen'!K43</f>
        <v>2010</v>
      </c>
      <c r="F46" s="171">
        <f>'3. Investeringen'!M43</f>
        <v>29.5</v>
      </c>
      <c r="G46" s="121">
        <f>'3. Investeringen'!N43</f>
        <v>2011</v>
      </c>
      <c r="H46" s="86">
        <f>'3. Investeringen'!O43</f>
        <v>531000</v>
      </c>
      <c r="I46" s="65"/>
      <c r="J46" s="86">
        <f>'6. Investeringen per jaar'!I43</f>
        <v>1</v>
      </c>
      <c r="K46" s="65"/>
      <c r="L46" s="123">
        <f t="shared" si="1"/>
        <v>2040.5</v>
      </c>
      <c r="M46" s="87">
        <f t="shared" si="2"/>
        <v>333000</v>
      </c>
      <c r="N46" s="117">
        <f t="shared" si="3"/>
        <v>18.5</v>
      </c>
      <c r="O46" s="87" t="b">
        <f t="shared" si="4"/>
        <v>0</v>
      </c>
      <c r="P46" s="117">
        <f>INDEX('2. Reguleringsparameters'!$D$44:$E$50,MATCH(C46,'2. Reguleringsparameters'!$B$44:$B$50,0),MATCH(D46,'2. Reguleringsparameters'!$D$43:$E$43,0))</f>
        <v>0.5</v>
      </c>
      <c r="Q46" s="65"/>
      <c r="R46" s="87">
        <f t="shared" si="7"/>
        <v>18000</v>
      </c>
      <c r="S46" s="87">
        <f t="shared" si="7"/>
        <v>18000</v>
      </c>
      <c r="T46" s="87">
        <f t="shared" si="7"/>
        <v>18000</v>
      </c>
      <c r="U46" s="87">
        <f t="shared" si="7"/>
        <v>18000</v>
      </c>
      <c r="V46" s="87">
        <f t="shared" si="7"/>
        <v>18000</v>
      </c>
      <c r="W46" s="87">
        <f t="shared" si="7"/>
        <v>18000</v>
      </c>
      <c r="X46" s="87">
        <f t="shared" si="7"/>
        <v>18000</v>
      </c>
      <c r="Y46" s="87">
        <f t="shared" si="7"/>
        <v>18000</v>
      </c>
      <c r="Z46" s="87">
        <f t="shared" si="7"/>
        <v>18000</v>
      </c>
      <c r="AA46" s="87">
        <f t="shared" si="7"/>
        <v>18000</v>
      </c>
      <c r="AB46" s="87">
        <f t="shared" si="7"/>
        <v>18000</v>
      </c>
      <c r="AC46" s="87">
        <f t="shared" si="7"/>
        <v>21600</v>
      </c>
      <c r="AD46" s="87">
        <f t="shared" si="7"/>
        <v>20198.91891891892</v>
      </c>
      <c r="AE46" s="87">
        <f t="shared" si="7"/>
        <v>18888.71877282688</v>
      </c>
      <c r="AF46" s="87">
        <f t="shared" si="7"/>
        <v>17663.504582157027</v>
      </c>
      <c r="AG46" s="87">
        <f t="shared" si="7"/>
        <v>17561.990188006697</v>
      </c>
      <c r="AI46" s="147"/>
      <c r="AJ46" s="128"/>
    </row>
    <row r="47" spans="1:36" s="20" customFormat="1" x14ac:dyDescent="0.2">
      <c r="A47" s="65"/>
      <c r="B47" s="86">
        <f>'3. Investeringen'!B44</f>
        <v>30</v>
      </c>
      <c r="C47" s="86" t="str">
        <f>'3. Investeringen'!C44</f>
        <v>Nieuwe investeringen</v>
      </c>
      <c r="D47" s="86" t="str">
        <f>'3. Investeringen'!F44</f>
        <v>TD</v>
      </c>
      <c r="E47" s="121">
        <f>'3. Investeringen'!K44</f>
        <v>2010</v>
      </c>
      <c r="F47" s="171">
        <f>'3. Investeringen'!M44</f>
        <v>4.5</v>
      </c>
      <c r="G47" s="121">
        <f>'3. Investeringen'!N44</f>
        <v>2011</v>
      </c>
      <c r="H47" s="86">
        <f>'3. Investeringen'!O44</f>
        <v>97200</v>
      </c>
      <c r="I47" s="65"/>
      <c r="J47" s="86">
        <f>'6. Investeringen per jaar'!I44</f>
        <v>1</v>
      </c>
      <c r="K47" s="65"/>
      <c r="L47" s="123">
        <f t="shared" si="1"/>
        <v>2015.5</v>
      </c>
      <c r="M47" s="87">
        <f t="shared" si="2"/>
        <v>0</v>
      </c>
      <c r="N47" s="117">
        <f t="shared" si="3"/>
        <v>0</v>
      </c>
      <c r="O47" s="87" t="b">
        <f t="shared" si="4"/>
        <v>0</v>
      </c>
      <c r="P47" s="117">
        <f>INDEX('2. Reguleringsparameters'!$D$44:$E$50,MATCH(C47,'2. Reguleringsparameters'!$B$44:$B$50,0),MATCH(D47,'2. Reguleringsparameters'!$D$43:$E$43,0))</f>
        <v>0.5</v>
      </c>
      <c r="Q47" s="65"/>
      <c r="R47" s="87">
        <f t="shared" si="7"/>
        <v>21600</v>
      </c>
      <c r="S47" s="87">
        <f t="shared" si="7"/>
        <v>21600</v>
      </c>
      <c r="T47" s="87">
        <f t="shared" si="7"/>
        <v>21600</v>
      </c>
      <c r="U47" s="87">
        <f t="shared" si="7"/>
        <v>21600</v>
      </c>
      <c r="V47" s="87">
        <f t="shared" si="7"/>
        <v>10800</v>
      </c>
      <c r="W47" s="87">
        <f t="shared" si="7"/>
        <v>0</v>
      </c>
      <c r="X47" s="87">
        <f t="shared" si="7"/>
        <v>0</v>
      </c>
      <c r="Y47" s="87">
        <f t="shared" si="7"/>
        <v>0</v>
      </c>
      <c r="Z47" s="87">
        <f t="shared" si="7"/>
        <v>0</v>
      </c>
      <c r="AA47" s="87">
        <f t="shared" si="7"/>
        <v>0</v>
      </c>
      <c r="AB47" s="87">
        <f t="shared" si="7"/>
        <v>0</v>
      </c>
      <c r="AC47" s="87">
        <f t="shared" si="7"/>
        <v>0</v>
      </c>
      <c r="AD47" s="87">
        <f t="shared" si="7"/>
        <v>0</v>
      </c>
      <c r="AE47" s="87">
        <f t="shared" si="7"/>
        <v>0</v>
      </c>
      <c r="AF47" s="87">
        <f t="shared" si="7"/>
        <v>0</v>
      </c>
      <c r="AG47" s="87">
        <f t="shared" si="7"/>
        <v>0</v>
      </c>
      <c r="AI47" s="147"/>
      <c r="AJ47" s="128"/>
    </row>
    <row r="48" spans="1:36" s="20" customFormat="1" x14ac:dyDescent="0.2">
      <c r="A48" s="65"/>
      <c r="B48" s="86">
        <f>'3. Investeringen'!B45</f>
        <v>31</v>
      </c>
      <c r="C48" s="86" t="str">
        <f>'3. Investeringen'!C45</f>
        <v>Nieuwe investeringen</v>
      </c>
      <c r="D48" s="86" t="str">
        <f>'3. Investeringen'!F45</f>
        <v>TD</v>
      </c>
      <c r="E48" s="121">
        <f>'3. Investeringen'!K45</f>
        <v>2011</v>
      </c>
      <c r="F48" s="171">
        <f>'3. Investeringen'!M45</f>
        <v>55</v>
      </c>
      <c r="G48" s="121">
        <f>'3. Investeringen'!N45</f>
        <v>2011</v>
      </c>
      <c r="H48" s="86">
        <f>'3. Investeringen'!O45</f>
        <v>1514983.3691499999</v>
      </c>
      <c r="I48" s="65"/>
      <c r="J48" s="86">
        <f>'6. Investeringen per jaar'!I45</f>
        <v>1</v>
      </c>
      <c r="K48" s="65"/>
      <c r="L48" s="123">
        <f t="shared" si="1"/>
        <v>2066</v>
      </c>
      <c r="M48" s="87">
        <f t="shared" si="2"/>
        <v>1225759.2714031818</v>
      </c>
      <c r="N48" s="117">
        <f t="shared" si="3"/>
        <v>44.5</v>
      </c>
      <c r="O48" s="87" t="b">
        <f t="shared" si="4"/>
        <v>0</v>
      </c>
      <c r="P48" s="117">
        <f>INDEX('2. Reguleringsparameters'!$D$44:$E$50,MATCH(C48,'2. Reguleringsparameters'!$B$44:$B$50,0),MATCH(D48,'2. Reguleringsparameters'!$D$43:$E$43,0))</f>
        <v>0.5</v>
      </c>
      <c r="Q48" s="65"/>
      <c r="R48" s="87">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13772.576083181817</v>
      </c>
      <c r="S48" s="87">
        <f t="shared" si="8"/>
        <v>27545.152166363634</v>
      </c>
      <c r="T48" s="87">
        <f t="shared" si="8"/>
        <v>27545.152166363634</v>
      </c>
      <c r="U48" s="87">
        <f t="shared" si="8"/>
        <v>27545.152166363634</v>
      </c>
      <c r="V48" s="87">
        <f t="shared" si="8"/>
        <v>27545.152166363634</v>
      </c>
      <c r="W48" s="87">
        <f t="shared" si="8"/>
        <v>27545.152166363634</v>
      </c>
      <c r="X48" s="87">
        <f t="shared" si="8"/>
        <v>27545.152166363634</v>
      </c>
      <c r="Y48" s="87">
        <f t="shared" si="8"/>
        <v>27545.152166363634</v>
      </c>
      <c r="Z48" s="87">
        <f t="shared" si="8"/>
        <v>27545.152166363634</v>
      </c>
      <c r="AA48" s="87">
        <f t="shared" si="8"/>
        <v>27545.152166363634</v>
      </c>
      <c r="AB48" s="87">
        <f t="shared" si="8"/>
        <v>27545.152166363634</v>
      </c>
      <c r="AC48" s="87">
        <f t="shared" si="8"/>
        <v>33054.182599636362</v>
      </c>
      <c r="AD48" s="87">
        <f t="shared" si="8"/>
        <v>32162.83385537651</v>
      </c>
      <c r="AE48" s="87">
        <f t="shared" si="8"/>
        <v>31295.521481748379</v>
      </c>
      <c r="AF48" s="87">
        <f t="shared" si="8"/>
        <v>30451.597306959655</v>
      </c>
      <c r="AG48" s="87">
        <f t="shared" si="8"/>
        <v>29630.430638007936</v>
      </c>
      <c r="AI48" s="147"/>
      <c r="AJ48" s="128"/>
    </row>
    <row r="49" spans="1:36" s="20" customFormat="1" x14ac:dyDescent="0.2">
      <c r="A49" s="65"/>
      <c r="B49" s="86">
        <f>'3. Investeringen'!B46</f>
        <v>32</v>
      </c>
      <c r="C49" s="86" t="str">
        <f>'3. Investeringen'!C46</f>
        <v>Nieuwe investeringen</v>
      </c>
      <c r="D49" s="86" t="str">
        <f>'3. Investeringen'!F46</f>
        <v>TD</v>
      </c>
      <c r="E49" s="121">
        <f>'3. Investeringen'!K46</f>
        <v>2011</v>
      </c>
      <c r="F49" s="171">
        <f>'3. Investeringen'!M46</f>
        <v>45</v>
      </c>
      <c r="G49" s="121">
        <f>'3. Investeringen'!N46</f>
        <v>2011</v>
      </c>
      <c r="H49" s="86">
        <f>'3. Investeringen'!O46</f>
        <v>1717120.8086000001</v>
      </c>
      <c r="I49" s="65"/>
      <c r="J49" s="86">
        <f>'6. Investeringen per jaar'!I46</f>
        <v>1</v>
      </c>
      <c r="K49" s="65"/>
      <c r="L49" s="123">
        <f t="shared" si="1"/>
        <v>2056</v>
      </c>
      <c r="M49" s="87">
        <f t="shared" si="2"/>
        <v>1316459.2865933334</v>
      </c>
      <c r="N49" s="117">
        <f t="shared" si="3"/>
        <v>34.5</v>
      </c>
      <c r="O49" s="87" t="b">
        <f t="shared" si="4"/>
        <v>0</v>
      </c>
      <c r="P49" s="117">
        <f>INDEX('2. Reguleringsparameters'!$D$44:$E$50,MATCH(C49,'2. Reguleringsparameters'!$B$44:$B$50,0),MATCH(D49,'2. Reguleringsparameters'!$D$43:$E$43,0))</f>
        <v>0.5</v>
      </c>
      <c r="Q49" s="65"/>
      <c r="R49" s="87">
        <f t="shared" si="8"/>
        <v>19079.120095555558</v>
      </c>
      <c r="S49" s="87">
        <f t="shared" si="8"/>
        <v>38158.240191111108</v>
      </c>
      <c r="T49" s="87">
        <f t="shared" si="8"/>
        <v>38158.240191111108</v>
      </c>
      <c r="U49" s="87">
        <f t="shared" si="8"/>
        <v>38158.240191111108</v>
      </c>
      <c r="V49" s="87">
        <f t="shared" si="8"/>
        <v>38158.240191111108</v>
      </c>
      <c r="W49" s="87">
        <f t="shared" si="8"/>
        <v>38158.240191111108</v>
      </c>
      <c r="X49" s="87">
        <f t="shared" si="8"/>
        <v>38158.240191111108</v>
      </c>
      <c r="Y49" s="87">
        <f t="shared" si="8"/>
        <v>38158.240191111108</v>
      </c>
      <c r="Z49" s="87">
        <f t="shared" si="8"/>
        <v>38158.240191111108</v>
      </c>
      <c r="AA49" s="87">
        <f t="shared" si="8"/>
        <v>38158.240191111108</v>
      </c>
      <c r="AB49" s="87">
        <f t="shared" si="8"/>
        <v>38158.240191111108</v>
      </c>
      <c r="AC49" s="87">
        <f t="shared" si="8"/>
        <v>45789.888229333337</v>
      </c>
      <c r="AD49" s="87">
        <f t="shared" si="8"/>
        <v>44197.196464834786</v>
      </c>
      <c r="AE49" s="87">
        <f t="shared" si="8"/>
        <v>42659.902674753575</v>
      </c>
      <c r="AF49" s="87">
        <f t="shared" si="8"/>
        <v>41176.079973023014</v>
      </c>
      <c r="AG49" s="87">
        <f t="shared" si="8"/>
        <v>39743.868495700473</v>
      </c>
      <c r="AI49" s="147"/>
      <c r="AJ49" s="128"/>
    </row>
    <row r="50" spans="1:36" s="20" customFormat="1" x14ac:dyDescent="0.2">
      <c r="A50" s="65"/>
      <c r="B50" s="86">
        <f>'3. Investeringen'!B47</f>
        <v>33</v>
      </c>
      <c r="C50" s="86" t="str">
        <f>'3. Investeringen'!C47</f>
        <v>Nieuwe investeringen</v>
      </c>
      <c r="D50" s="86" t="str">
        <f>'3. Investeringen'!F47</f>
        <v>TD</v>
      </c>
      <c r="E50" s="121">
        <f>'3. Investeringen'!K47</f>
        <v>2011</v>
      </c>
      <c r="F50" s="171">
        <f>'3. Investeringen'!M47</f>
        <v>30</v>
      </c>
      <c r="G50" s="121">
        <f>'3. Investeringen'!N47</f>
        <v>2011</v>
      </c>
      <c r="H50" s="86">
        <f>'3. Investeringen'!O47</f>
        <v>567899.65749999997</v>
      </c>
      <c r="I50" s="65"/>
      <c r="J50" s="86">
        <f>'6. Investeringen per jaar'!I47</f>
        <v>1</v>
      </c>
      <c r="K50" s="65"/>
      <c r="L50" s="123">
        <f t="shared" si="1"/>
        <v>2041</v>
      </c>
      <c r="M50" s="87">
        <f t="shared" si="2"/>
        <v>369134.77737500006</v>
      </c>
      <c r="N50" s="117">
        <f t="shared" si="3"/>
        <v>19.5</v>
      </c>
      <c r="O50" s="87" t="b">
        <f t="shared" si="4"/>
        <v>0</v>
      </c>
      <c r="P50" s="117">
        <f>INDEX('2. Reguleringsparameters'!$D$44:$E$50,MATCH(C50,'2. Reguleringsparameters'!$B$44:$B$50,0),MATCH(D50,'2. Reguleringsparameters'!$D$43:$E$43,0))</f>
        <v>0.5</v>
      </c>
      <c r="Q50" s="65"/>
      <c r="R50" s="87">
        <f t="shared" si="8"/>
        <v>9464.994291666666</v>
      </c>
      <c r="S50" s="87">
        <f t="shared" si="8"/>
        <v>18929.988583333332</v>
      </c>
      <c r="T50" s="87">
        <f t="shared" si="8"/>
        <v>18929.988583333332</v>
      </c>
      <c r="U50" s="87">
        <f t="shared" si="8"/>
        <v>18929.988583333332</v>
      </c>
      <c r="V50" s="87">
        <f t="shared" si="8"/>
        <v>18929.988583333332</v>
      </c>
      <c r="W50" s="87">
        <f t="shared" si="8"/>
        <v>18929.988583333332</v>
      </c>
      <c r="X50" s="87">
        <f t="shared" si="8"/>
        <v>18929.988583333332</v>
      </c>
      <c r="Y50" s="87">
        <f t="shared" si="8"/>
        <v>18929.988583333332</v>
      </c>
      <c r="Z50" s="87">
        <f t="shared" si="8"/>
        <v>18929.988583333332</v>
      </c>
      <c r="AA50" s="87">
        <f t="shared" si="8"/>
        <v>18929.988583333332</v>
      </c>
      <c r="AB50" s="87">
        <f t="shared" si="8"/>
        <v>18929.988583333332</v>
      </c>
      <c r="AC50" s="87">
        <f t="shared" si="8"/>
        <v>22715.986300000004</v>
      </c>
      <c r="AD50" s="87">
        <f t="shared" si="8"/>
        <v>21318.079450769234</v>
      </c>
      <c r="AE50" s="87">
        <f t="shared" si="8"/>
        <v>20006.197638414204</v>
      </c>
      <c r="AF50" s="87">
        <f t="shared" si="8"/>
        <v>18775.047014511791</v>
      </c>
      <c r="AG50" s="87">
        <f t="shared" si="8"/>
        <v>18472.223675568053</v>
      </c>
      <c r="AI50" s="147"/>
      <c r="AJ50" s="128"/>
    </row>
    <row r="51" spans="1:36" s="20" customFormat="1" x14ac:dyDescent="0.2">
      <c r="A51" s="65"/>
      <c r="B51" s="86">
        <f>'3. Investeringen'!B48</f>
        <v>34</v>
      </c>
      <c r="C51" s="86" t="str">
        <f>'3. Investeringen'!C48</f>
        <v>Nieuwe investeringen</v>
      </c>
      <c r="D51" s="86" t="str">
        <f>'3. Investeringen'!F48</f>
        <v>TD</v>
      </c>
      <c r="E51" s="121">
        <f>'3. Investeringen'!K48</f>
        <v>2011</v>
      </c>
      <c r="F51" s="171">
        <f>'3. Investeringen'!M48</f>
        <v>5</v>
      </c>
      <c r="G51" s="121">
        <f>'3. Investeringen'!N48</f>
        <v>2011</v>
      </c>
      <c r="H51" s="86">
        <f>'3. Investeringen'!O48</f>
        <v>943040.40813636396</v>
      </c>
      <c r="I51" s="65"/>
      <c r="J51" s="86">
        <f>'6. Investeringen per jaar'!I48</f>
        <v>1</v>
      </c>
      <c r="K51" s="65"/>
      <c r="L51" s="123">
        <f t="shared" si="1"/>
        <v>2016</v>
      </c>
      <c r="M51" s="87">
        <f t="shared" si="2"/>
        <v>0</v>
      </c>
      <c r="N51" s="117">
        <f t="shared" si="3"/>
        <v>0</v>
      </c>
      <c r="O51" s="87" t="b">
        <f t="shared" si="4"/>
        <v>0</v>
      </c>
      <c r="P51" s="117">
        <f>INDEX('2. Reguleringsparameters'!$D$44:$E$50,MATCH(C51,'2. Reguleringsparameters'!$B$44:$B$50,0),MATCH(D51,'2. Reguleringsparameters'!$D$43:$E$43,0))</f>
        <v>0.5</v>
      </c>
      <c r="Q51" s="65"/>
      <c r="R51" s="87">
        <f t="shared" si="8"/>
        <v>94304.040813636399</v>
      </c>
      <c r="S51" s="87">
        <f t="shared" si="8"/>
        <v>188608.0816272728</v>
      </c>
      <c r="T51" s="87">
        <f t="shared" si="8"/>
        <v>188608.0816272728</v>
      </c>
      <c r="U51" s="87">
        <f t="shared" si="8"/>
        <v>188608.0816272728</v>
      </c>
      <c r="V51" s="87">
        <f t="shared" si="8"/>
        <v>188608.0816272728</v>
      </c>
      <c r="W51" s="87">
        <f t="shared" si="8"/>
        <v>94304.040813636399</v>
      </c>
      <c r="X51" s="87">
        <f t="shared" si="8"/>
        <v>0</v>
      </c>
      <c r="Y51" s="87">
        <f t="shared" si="8"/>
        <v>0</v>
      </c>
      <c r="Z51" s="87">
        <f t="shared" si="8"/>
        <v>0</v>
      </c>
      <c r="AA51" s="87">
        <f t="shared" si="8"/>
        <v>0</v>
      </c>
      <c r="AB51" s="87">
        <f t="shared" si="8"/>
        <v>0</v>
      </c>
      <c r="AC51" s="87">
        <f t="shared" si="8"/>
        <v>0</v>
      </c>
      <c r="AD51" s="87">
        <f t="shared" si="8"/>
        <v>0</v>
      </c>
      <c r="AE51" s="87">
        <f t="shared" si="8"/>
        <v>0</v>
      </c>
      <c r="AF51" s="87">
        <f t="shared" si="8"/>
        <v>0</v>
      </c>
      <c r="AG51" s="87">
        <f t="shared" si="8"/>
        <v>0</v>
      </c>
      <c r="AI51" s="147"/>
      <c r="AJ51" s="128"/>
    </row>
    <row r="52" spans="1:36" s="20" customFormat="1" x14ac:dyDescent="0.2">
      <c r="A52" s="65"/>
      <c r="B52" s="86">
        <f>'3. Investeringen'!B49</f>
        <v>35</v>
      </c>
      <c r="C52" s="86" t="str">
        <f>'3. Investeringen'!C49</f>
        <v>Nieuwe investeringen</v>
      </c>
      <c r="D52" s="86" t="str">
        <f>'3. Investeringen'!F49</f>
        <v>TD</v>
      </c>
      <c r="E52" s="121">
        <f>'3. Investeringen'!K49</f>
        <v>2012</v>
      </c>
      <c r="F52" s="171">
        <f>'3. Investeringen'!M49</f>
        <v>55</v>
      </c>
      <c r="G52" s="121">
        <f>'3. Investeringen'!N49</f>
        <v>2012</v>
      </c>
      <c r="H52" s="86">
        <f>'3. Investeringen'!O49</f>
        <v>783241.23542045499</v>
      </c>
      <c r="I52" s="65"/>
      <c r="J52" s="86">
        <f>'6. Investeringen per jaar'!I49</f>
        <v>1</v>
      </c>
      <c r="K52" s="65"/>
      <c r="L52" s="123">
        <f t="shared" si="1"/>
        <v>2067</v>
      </c>
      <c r="M52" s="87">
        <f t="shared" si="2"/>
        <v>647954.11293874006</v>
      </c>
      <c r="N52" s="117">
        <f t="shared" si="3"/>
        <v>45.5</v>
      </c>
      <c r="O52" s="87" t="b">
        <f t="shared" si="4"/>
        <v>0</v>
      </c>
      <c r="P52" s="117">
        <f>INDEX('2. Reguleringsparameters'!$D$44:$E$50,MATCH(C52,'2. Reguleringsparameters'!$B$44:$B$50,0),MATCH(D52,'2. Reguleringsparameters'!$D$43:$E$43,0))</f>
        <v>0.5</v>
      </c>
      <c r="Q52" s="65"/>
      <c r="R52" s="87">
        <f t="shared" si="8"/>
        <v>0</v>
      </c>
      <c r="S52" s="87">
        <f t="shared" si="8"/>
        <v>7120.3748674586814</v>
      </c>
      <c r="T52" s="87">
        <f t="shared" si="8"/>
        <v>14240.749734917363</v>
      </c>
      <c r="U52" s="87">
        <f t="shared" si="8"/>
        <v>14240.749734917363</v>
      </c>
      <c r="V52" s="87">
        <f t="shared" si="8"/>
        <v>14240.749734917363</v>
      </c>
      <c r="W52" s="87">
        <f t="shared" si="8"/>
        <v>14240.749734917363</v>
      </c>
      <c r="X52" s="87">
        <f t="shared" si="8"/>
        <v>14240.749734917363</v>
      </c>
      <c r="Y52" s="87">
        <f t="shared" si="8"/>
        <v>14240.749734917363</v>
      </c>
      <c r="Z52" s="87">
        <f t="shared" si="8"/>
        <v>14240.749734917363</v>
      </c>
      <c r="AA52" s="87">
        <f t="shared" si="8"/>
        <v>14240.749734917363</v>
      </c>
      <c r="AB52" s="87">
        <f t="shared" si="8"/>
        <v>14240.749734917363</v>
      </c>
      <c r="AC52" s="87">
        <f t="shared" si="8"/>
        <v>17088.899681900835</v>
      </c>
      <c r="AD52" s="87">
        <f t="shared" si="8"/>
        <v>16638.203426554002</v>
      </c>
      <c r="AE52" s="87">
        <f t="shared" si="8"/>
        <v>16199.393665853677</v>
      </c>
      <c r="AF52" s="87">
        <f t="shared" si="8"/>
        <v>15772.156909831161</v>
      </c>
      <c r="AG52" s="87">
        <f t="shared" si="8"/>
        <v>15356.187936385064</v>
      </c>
      <c r="AI52" s="147"/>
      <c r="AJ52" s="128"/>
    </row>
    <row r="53" spans="1:36" s="20" customFormat="1" x14ac:dyDescent="0.2">
      <c r="A53" s="65"/>
      <c r="B53" s="86">
        <f>'3. Investeringen'!B50</f>
        <v>36</v>
      </c>
      <c r="C53" s="86" t="str">
        <f>'3. Investeringen'!C50</f>
        <v>Nieuwe investeringen</v>
      </c>
      <c r="D53" s="86" t="str">
        <f>'3. Investeringen'!F50</f>
        <v>TD</v>
      </c>
      <c r="E53" s="121">
        <f>'3. Investeringen'!K50</f>
        <v>2012</v>
      </c>
      <c r="F53" s="171">
        <f>'3. Investeringen'!M50</f>
        <v>45</v>
      </c>
      <c r="G53" s="121">
        <f>'3. Investeringen'!N50</f>
        <v>2012</v>
      </c>
      <c r="H53" s="86">
        <f>'3. Investeringen'!O50</f>
        <v>2224888.4204027299</v>
      </c>
      <c r="I53" s="65"/>
      <c r="J53" s="86">
        <f>'6. Investeringen per jaar'!I50</f>
        <v>1</v>
      </c>
      <c r="K53" s="65"/>
      <c r="L53" s="123">
        <f t="shared" si="1"/>
        <v>2057</v>
      </c>
      <c r="M53" s="87">
        <f t="shared" si="2"/>
        <v>1755189.7538732649</v>
      </c>
      <c r="N53" s="117">
        <f t="shared" si="3"/>
        <v>35.5</v>
      </c>
      <c r="O53" s="87" t="b">
        <f t="shared" si="4"/>
        <v>0</v>
      </c>
      <c r="P53" s="117">
        <f>INDEX('2. Reguleringsparameters'!$D$44:$E$50,MATCH(C53,'2. Reguleringsparameters'!$B$44:$B$50,0),MATCH(D53,'2. Reguleringsparameters'!$D$43:$E$43,0))</f>
        <v>0.5</v>
      </c>
      <c r="Q53" s="65"/>
      <c r="R53" s="87">
        <f t="shared" si="8"/>
        <v>0</v>
      </c>
      <c r="S53" s="87">
        <f t="shared" si="8"/>
        <v>24720.982448919221</v>
      </c>
      <c r="T53" s="87">
        <f t="shared" si="8"/>
        <v>49441.964897838443</v>
      </c>
      <c r="U53" s="87">
        <f t="shared" si="8"/>
        <v>49441.964897838443</v>
      </c>
      <c r="V53" s="87">
        <f t="shared" si="8"/>
        <v>49441.964897838443</v>
      </c>
      <c r="W53" s="87">
        <f t="shared" si="8"/>
        <v>49441.964897838443</v>
      </c>
      <c r="X53" s="87">
        <f t="shared" si="8"/>
        <v>49441.964897838443</v>
      </c>
      <c r="Y53" s="87">
        <f t="shared" si="8"/>
        <v>49441.964897838443</v>
      </c>
      <c r="Z53" s="87">
        <f t="shared" si="8"/>
        <v>49441.964897838443</v>
      </c>
      <c r="AA53" s="87">
        <f t="shared" si="8"/>
        <v>49441.964897838443</v>
      </c>
      <c r="AB53" s="87">
        <f t="shared" si="8"/>
        <v>49441.964897838443</v>
      </c>
      <c r="AC53" s="87">
        <f t="shared" si="8"/>
        <v>59330.357877406132</v>
      </c>
      <c r="AD53" s="87">
        <f t="shared" si="8"/>
        <v>57324.82465338114</v>
      </c>
      <c r="AE53" s="87">
        <f t="shared" si="8"/>
        <v>55387.084101717548</v>
      </c>
      <c r="AF53" s="87">
        <f t="shared" si="8"/>
        <v>53514.844639124283</v>
      </c>
      <c r="AG53" s="87">
        <f t="shared" si="8"/>
        <v>51705.892144280639</v>
      </c>
      <c r="AI53" s="147"/>
      <c r="AJ53" s="128"/>
    </row>
    <row r="54" spans="1:36" s="20" customFormat="1" x14ac:dyDescent="0.2">
      <c r="A54" s="65"/>
      <c r="B54" s="86">
        <f>'3. Investeringen'!B51</f>
        <v>37</v>
      </c>
      <c r="C54" s="86" t="str">
        <f>'3. Investeringen'!C51</f>
        <v>Nieuwe investeringen</v>
      </c>
      <c r="D54" s="86" t="str">
        <f>'3. Investeringen'!F51</f>
        <v>TD</v>
      </c>
      <c r="E54" s="121">
        <f>'3. Investeringen'!K51</f>
        <v>2012</v>
      </c>
      <c r="F54" s="171">
        <f>'3. Investeringen'!M51</f>
        <v>30</v>
      </c>
      <c r="G54" s="121">
        <f>'3. Investeringen'!N51</f>
        <v>2012</v>
      </c>
      <c r="H54" s="86">
        <f>'3. Investeringen'!O51</f>
        <v>290517.25920727302</v>
      </c>
      <c r="I54" s="65"/>
      <c r="J54" s="86">
        <f>'6. Investeringen per jaar'!I51</f>
        <v>1</v>
      </c>
      <c r="K54" s="65"/>
      <c r="L54" s="123">
        <f t="shared" si="1"/>
        <v>2042</v>
      </c>
      <c r="M54" s="87">
        <f t="shared" si="2"/>
        <v>198520.12712496991</v>
      </c>
      <c r="N54" s="117">
        <f t="shared" si="3"/>
        <v>20.5</v>
      </c>
      <c r="O54" s="87" t="b">
        <f t="shared" si="4"/>
        <v>0</v>
      </c>
      <c r="P54" s="117">
        <f>INDEX('2. Reguleringsparameters'!$D$44:$E$50,MATCH(C54,'2. Reguleringsparameters'!$B$44:$B$50,0),MATCH(D54,'2. Reguleringsparameters'!$D$43:$E$43,0))</f>
        <v>0.5</v>
      </c>
      <c r="Q54" s="65"/>
      <c r="R54" s="87">
        <f t="shared" si="8"/>
        <v>0</v>
      </c>
      <c r="S54" s="87">
        <f t="shared" si="8"/>
        <v>4841.9543201212173</v>
      </c>
      <c r="T54" s="87">
        <f t="shared" si="8"/>
        <v>9683.9086402424346</v>
      </c>
      <c r="U54" s="87">
        <f t="shared" si="8"/>
        <v>9683.9086402424346</v>
      </c>
      <c r="V54" s="87">
        <f t="shared" si="8"/>
        <v>9683.9086402424346</v>
      </c>
      <c r="W54" s="87">
        <f t="shared" si="8"/>
        <v>9683.9086402424346</v>
      </c>
      <c r="X54" s="87">
        <f t="shared" si="8"/>
        <v>9683.9086402424346</v>
      </c>
      <c r="Y54" s="87">
        <f t="shared" si="8"/>
        <v>9683.9086402424346</v>
      </c>
      <c r="Z54" s="87">
        <f t="shared" si="8"/>
        <v>9683.9086402424346</v>
      </c>
      <c r="AA54" s="87">
        <f t="shared" si="8"/>
        <v>9683.9086402424346</v>
      </c>
      <c r="AB54" s="87">
        <f t="shared" si="8"/>
        <v>9683.9086402424346</v>
      </c>
      <c r="AC54" s="87">
        <f t="shared" si="8"/>
        <v>11620.690368290921</v>
      </c>
      <c r="AD54" s="87">
        <f t="shared" si="8"/>
        <v>10940.454834537306</v>
      </c>
      <c r="AE54" s="87">
        <f t="shared" si="8"/>
        <v>10300.037966174144</v>
      </c>
      <c r="AF54" s="87">
        <f t="shared" si="8"/>
        <v>9697.1089144956586</v>
      </c>
      <c r="AG54" s="87">
        <f t="shared" si="8"/>
        <v>9452.2324267558706</v>
      </c>
      <c r="AI54" s="147"/>
      <c r="AJ54" s="128"/>
    </row>
    <row r="55" spans="1:36" s="20" customFormat="1" x14ac:dyDescent="0.2">
      <c r="A55" s="65"/>
      <c r="B55" s="86">
        <f>'3. Investeringen'!B52</f>
        <v>38</v>
      </c>
      <c r="C55" s="86" t="str">
        <f>'3. Investeringen'!C52</f>
        <v>Nieuwe investeringen</v>
      </c>
      <c r="D55" s="86" t="str">
        <f>'3. Investeringen'!F52</f>
        <v>TD</v>
      </c>
      <c r="E55" s="121">
        <f>'3. Investeringen'!K52</f>
        <v>2012</v>
      </c>
      <c r="F55" s="171">
        <f>'3. Investeringen'!M52</f>
        <v>5</v>
      </c>
      <c r="G55" s="121">
        <f>'3. Investeringen'!N52</f>
        <v>2012</v>
      </c>
      <c r="H55" s="86">
        <f>'3. Investeringen'!O52</f>
        <v>374349</v>
      </c>
      <c r="I55" s="65"/>
      <c r="J55" s="86">
        <f>'6. Investeringen per jaar'!I52</f>
        <v>1</v>
      </c>
      <c r="K55" s="65"/>
      <c r="L55" s="123">
        <f t="shared" si="1"/>
        <v>2017</v>
      </c>
      <c r="M55" s="87">
        <f t="shared" si="2"/>
        <v>0</v>
      </c>
      <c r="N55" s="117">
        <f t="shared" si="3"/>
        <v>0</v>
      </c>
      <c r="O55" s="87" t="b">
        <f t="shared" si="4"/>
        <v>0</v>
      </c>
      <c r="P55" s="117">
        <f>INDEX('2. Reguleringsparameters'!$D$44:$E$50,MATCH(C55,'2. Reguleringsparameters'!$B$44:$B$50,0),MATCH(D55,'2. Reguleringsparameters'!$D$43:$E$43,0))</f>
        <v>0.5</v>
      </c>
      <c r="Q55" s="65"/>
      <c r="R55" s="87">
        <f t="shared" si="8"/>
        <v>0</v>
      </c>
      <c r="S55" s="87">
        <f t="shared" si="8"/>
        <v>37434.9</v>
      </c>
      <c r="T55" s="87">
        <f t="shared" si="8"/>
        <v>74869.799999999988</v>
      </c>
      <c r="U55" s="87">
        <f t="shared" si="8"/>
        <v>74869.799999999988</v>
      </c>
      <c r="V55" s="87">
        <f t="shared" si="8"/>
        <v>74869.799999999988</v>
      </c>
      <c r="W55" s="87">
        <f t="shared" si="8"/>
        <v>74869.799999999988</v>
      </c>
      <c r="X55" s="87">
        <f t="shared" si="8"/>
        <v>37434.899999999994</v>
      </c>
      <c r="Y55" s="87">
        <f t="shared" si="8"/>
        <v>0</v>
      </c>
      <c r="Z55" s="87">
        <f t="shared" si="8"/>
        <v>0</v>
      </c>
      <c r="AA55" s="87">
        <f t="shared" si="8"/>
        <v>0</v>
      </c>
      <c r="AB55" s="87">
        <f t="shared" si="8"/>
        <v>0</v>
      </c>
      <c r="AC55" s="87">
        <f t="shared" si="8"/>
        <v>0</v>
      </c>
      <c r="AD55" s="87">
        <f t="shared" si="8"/>
        <v>0</v>
      </c>
      <c r="AE55" s="87">
        <f t="shared" si="8"/>
        <v>0</v>
      </c>
      <c r="AF55" s="87">
        <f t="shared" si="8"/>
        <v>0</v>
      </c>
      <c r="AG55" s="87">
        <f t="shared" si="8"/>
        <v>0</v>
      </c>
      <c r="AI55" s="147"/>
      <c r="AJ55" s="128"/>
    </row>
    <row r="56" spans="1:36" s="20" customFormat="1" x14ac:dyDescent="0.2">
      <c r="A56" s="65"/>
      <c r="B56" s="86">
        <f>'3. Investeringen'!B53</f>
        <v>39</v>
      </c>
      <c r="C56" s="86" t="str">
        <f>'3. Investeringen'!C53</f>
        <v>Nieuwe investeringen</v>
      </c>
      <c r="D56" s="86" t="str">
        <f>'3. Investeringen'!F53</f>
        <v>TD</v>
      </c>
      <c r="E56" s="121">
        <f>'3. Investeringen'!K53</f>
        <v>2013</v>
      </c>
      <c r="F56" s="171">
        <f>'3. Investeringen'!M53</f>
        <v>55</v>
      </c>
      <c r="G56" s="121">
        <f>'3. Investeringen'!N53</f>
        <v>2013</v>
      </c>
      <c r="H56" s="86">
        <f>'3. Investeringen'!O53</f>
        <v>586500.5826263635</v>
      </c>
      <c r="I56" s="65"/>
      <c r="J56" s="86">
        <f>'6. Investeringen per jaar'!I53</f>
        <v>1</v>
      </c>
      <c r="K56" s="65"/>
      <c r="L56" s="123">
        <f t="shared" si="1"/>
        <v>2068</v>
      </c>
      <c r="M56" s="87">
        <f t="shared" si="2"/>
        <v>495859.58349319821</v>
      </c>
      <c r="N56" s="117">
        <f t="shared" si="3"/>
        <v>46.5</v>
      </c>
      <c r="O56" s="87" t="b">
        <f t="shared" si="4"/>
        <v>0</v>
      </c>
      <c r="P56" s="117">
        <f>INDEX('2. Reguleringsparameters'!$D$44:$E$50,MATCH(C56,'2. Reguleringsparameters'!$B$44:$B$50,0),MATCH(D56,'2. Reguleringsparameters'!$D$43:$E$43,0))</f>
        <v>0.5</v>
      </c>
      <c r="Q56" s="65"/>
      <c r="R56" s="87">
        <f t="shared" si="8"/>
        <v>0</v>
      </c>
      <c r="S56" s="87">
        <f t="shared" si="8"/>
        <v>0</v>
      </c>
      <c r="T56" s="87">
        <f t="shared" si="8"/>
        <v>5331.8234784214865</v>
      </c>
      <c r="U56" s="87">
        <f t="shared" si="8"/>
        <v>10663.646956842973</v>
      </c>
      <c r="V56" s="87">
        <f t="shared" si="8"/>
        <v>10663.646956842973</v>
      </c>
      <c r="W56" s="87">
        <f t="shared" si="8"/>
        <v>10663.646956842973</v>
      </c>
      <c r="X56" s="87">
        <f t="shared" si="8"/>
        <v>10663.646956842973</v>
      </c>
      <c r="Y56" s="87">
        <f t="shared" si="8"/>
        <v>10663.646956842973</v>
      </c>
      <c r="Z56" s="87">
        <f t="shared" si="8"/>
        <v>10663.646956842973</v>
      </c>
      <c r="AA56" s="87">
        <f t="shared" si="8"/>
        <v>10663.646956842973</v>
      </c>
      <c r="AB56" s="87">
        <f t="shared" si="8"/>
        <v>10663.646956842973</v>
      </c>
      <c r="AC56" s="87">
        <f t="shared" si="8"/>
        <v>12796.376348211566</v>
      </c>
      <c r="AD56" s="87">
        <f t="shared" si="8"/>
        <v>12466.147281160946</v>
      </c>
      <c r="AE56" s="87">
        <f t="shared" si="8"/>
        <v>12144.440254550342</v>
      </c>
      <c r="AF56" s="87">
        <f t="shared" si="8"/>
        <v>11831.035344755493</v>
      </c>
      <c r="AG56" s="87">
        <f t="shared" si="8"/>
        <v>11525.718303600512</v>
      </c>
      <c r="AI56" s="147"/>
      <c r="AJ56" s="128"/>
    </row>
    <row r="57" spans="1:36" s="20" customFormat="1" x14ac:dyDescent="0.2">
      <c r="A57" s="65"/>
      <c r="B57" s="86">
        <f>'3. Investeringen'!B54</f>
        <v>40</v>
      </c>
      <c r="C57" s="86" t="str">
        <f>'3. Investeringen'!C54</f>
        <v>Nieuwe investeringen</v>
      </c>
      <c r="D57" s="86" t="str">
        <f>'3. Investeringen'!F54</f>
        <v>TD</v>
      </c>
      <c r="E57" s="121">
        <f>'3. Investeringen'!K54</f>
        <v>2013</v>
      </c>
      <c r="F57" s="171">
        <f>'3. Investeringen'!M54</f>
        <v>45</v>
      </c>
      <c r="G57" s="121">
        <f>'3. Investeringen'!N54</f>
        <v>2013</v>
      </c>
      <c r="H57" s="86">
        <f>'3. Investeringen'!O54</f>
        <v>1173437.4712972727</v>
      </c>
      <c r="I57" s="65"/>
      <c r="J57" s="86">
        <f>'6. Investeringen per jaar'!I54</f>
        <v>1</v>
      </c>
      <c r="K57" s="65"/>
      <c r="L57" s="123">
        <f t="shared" si="1"/>
        <v>2058</v>
      </c>
      <c r="M57" s="87">
        <f t="shared" si="2"/>
        <v>951788.17116334336</v>
      </c>
      <c r="N57" s="117">
        <f t="shared" si="3"/>
        <v>36.5</v>
      </c>
      <c r="O57" s="87" t="b">
        <f t="shared" si="4"/>
        <v>0</v>
      </c>
      <c r="P57" s="117">
        <f>INDEX('2. Reguleringsparameters'!$D$44:$E$50,MATCH(C57,'2. Reguleringsparameters'!$B$44:$B$50,0),MATCH(D57,'2. Reguleringsparameters'!$D$43:$E$43,0))</f>
        <v>0.5</v>
      </c>
      <c r="Q57" s="65"/>
      <c r="R57" s="87">
        <f t="shared" si="8"/>
        <v>0</v>
      </c>
      <c r="S57" s="87">
        <f t="shared" si="8"/>
        <v>0</v>
      </c>
      <c r="T57" s="87">
        <f t="shared" si="8"/>
        <v>13038.194125525253</v>
      </c>
      <c r="U57" s="87">
        <f t="shared" si="8"/>
        <v>26076.388251050506</v>
      </c>
      <c r="V57" s="87">
        <f t="shared" si="8"/>
        <v>26076.388251050506</v>
      </c>
      <c r="W57" s="87">
        <f t="shared" si="8"/>
        <v>26076.388251050506</v>
      </c>
      <c r="X57" s="87">
        <f t="shared" si="8"/>
        <v>26076.388251050506</v>
      </c>
      <c r="Y57" s="87">
        <f t="shared" si="8"/>
        <v>26076.388251050506</v>
      </c>
      <c r="Z57" s="87">
        <f t="shared" si="8"/>
        <v>26076.388251050506</v>
      </c>
      <c r="AA57" s="87">
        <f t="shared" si="8"/>
        <v>26076.388251050506</v>
      </c>
      <c r="AB57" s="87">
        <f t="shared" si="8"/>
        <v>26076.388251050506</v>
      </c>
      <c r="AC57" s="87">
        <f t="shared" si="8"/>
        <v>31291.6659012606</v>
      </c>
      <c r="AD57" s="87">
        <f t="shared" si="8"/>
        <v>30262.898803136966</v>
      </c>
      <c r="AE57" s="87">
        <f t="shared" si="8"/>
        <v>29267.954184951639</v>
      </c>
      <c r="AF57" s="87">
        <f t="shared" si="8"/>
        <v>28305.720074761448</v>
      </c>
      <c r="AG57" s="87">
        <f t="shared" si="8"/>
        <v>27375.121058604909</v>
      </c>
      <c r="AI57" s="147"/>
      <c r="AJ57" s="128"/>
    </row>
    <row r="58" spans="1:36" s="20" customFormat="1" x14ac:dyDescent="0.2">
      <c r="A58" s="65"/>
      <c r="B58" s="86">
        <f>'3. Investeringen'!B55</f>
        <v>41</v>
      </c>
      <c r="C58" s="86" t="str">
        <f>'3. Investeringen'!C55</f>
        <v>Nieuwe investeringen</v>
      </c>
      <c r="D58" s="86" t="str">
        <f>'3. Investeringen'!F55</f>
        <v>TD</v>
      </c>
      <c r="E58" s="121">
        <f>'3. Investeringen'!K55</f>
        <v>2013</v>
      </c>
      <c r="F58" s="171">
        <f>'3. Investeringen'!M55</f>
        <v>30</v>
      </c>
      <c r="G58" s="121">
        <f>'3. Investeringen'!N55</f>
        <v>2013</v>
      </c>
      <c r="H58" s="86">
        <f>'3. Investeringen'!O55</f>
        <v>27027.934545454547</v>
      </c>
      <c r="I58" s="65"/>
      <c r="J58" s="86">
        <f>'6. Investeringen per jaar'!I55</f>
        <v>1</v>
      </c>
      <c r="K58" s="65"/>
      <c r="L58" s="123">
        <f t="shared" si="1"/>
        <v>2043</v>
      </c>
      <c r="M58" s="87">
        <f t="shared" si="2"/>
        <v>19370.019757575759</v>
      </c>
      <c r="N58" s="117">
        <f t="shared" si="3"/>
        <v>21.5</v>
      </c>
      <c r="O58" s="87" t="b">
        <f t="shared" si="4"/>
        <v>0</v>
      </c>
      <c r="P58" s="117">
        <f>INDEX('2. Reguleringsparameters'!$D$44:$E$50,MATCH(C58,'2. Reguleringsparameters'!$B$44:$B$50,0),MATCH(D58,'2. Reguleringsparameters'!$D$43:$E$43,0))</f>
        <v>0.5</v>
      </c>
      <c r="Q58" s="65"/>
      <c r="R58" s="87">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0</v>
      </c>
      <c r="S58" s="87">
        <f t="shared" si="9"/>
        <v>0</v>
      </c>
      <c r="T58" s="87">
        <f t="shared" si="9"/>
        <v>450.46557575757578</v>
      </c>
      <c r="U58" s="87">
        <f t="shared" si="9"/>
        <v>900.93115151515167</v>
      </c>
      <c r="V58" s="87">
        <f t="shared" si="9"/>
        <v>900.93115151515167</v>
      </c>
      <c r="W58" s="87">
        <f t="shared" si="9"/>
        <v>900.93115151515167</v>
      </c>
      <c r="X58" s="87">
        <f t="shared" si="9"/>
        <v>900.93115151515167</v>
      </c>
      <c r="Y58" s="87">
        <f t="shared" si="9"/>
        <v>900.93115151515167</v>
      </c>
      <c r="Z58" s="87">
        <f t="shared" si="9"/>
        <v>900.93115151515167</v>
      </c>
      <c r="AA58" s="87">
        <f t="shared" si="9"/>
        <v>900.93115151515167</v>
      </c>
      <c r="AB58" s="87">
        <f t="shared" si="9"/>
        <v>900.93115151515167</v>
      </c>
      <c r="AC58" s="87">
        <f t="shared" si="9"/>
        <v>1081.1173818181819</v>
      </c>
      <c r="AD58" s="87">
        <f t="shared" si="9"/>
        <v>1020.7759465539114</v>
      </c>
      <c r="AE58" s="87">
        <f t="shared" si="9"/>
        <v>963.80240535090218</v>
      </c>
      <c r="AF58" s="87">
        <f t="shared" si="9"/>
        <v>910.0087827266658</v>
      </c>
      <c r="AG58" s="87">
        <f t="shared" si="9"/>
        <v>879.67515663577706</v>
      </c>
      <c r="AI58" s="147"/>
      <c r="AJ58" s="128"/>
    </row>
    <row r="59" spans="1:36" s="20" customFormat="1" x14ac:dyDescent="0.2">
      <c r="A59" s="65"/>
      <c r="B59" s="86">
        <f>'3. Investeringen'!B56</f>
        <v>42</v>
      </c>
      <c r="C59" s="86" t="str">
        <f>'3. Investeringen'!C56</f>
        <v>Nieuwe investeringen</v>
      </c>
      <c r="D59" s="86" t="str">
        <f>'3. Investeringen'!F56</f>
        <v>TD</v>
      </c>
      <c r="E59" s="121">
        <f>'3. Investeringen'!K56</f>
        <v>2013</v>
      </c>
      <c r="F59" s="171">
        <f>'3. Investeringen'!M56</f>
        <v>5</v>
      </c>
      <c r="G59" s="121">
        <f>'3. Investeringen'!N56</f>
        <v>2013</v>
      </c>
      <c r="H59" s="86">
        <f>'3. Investeringen'!O56</f>
        <v>198506.1</v>
      </c>
      <c r="I59" s="65"/>
      <c r="J59" s="86">
        <f>'6. Investeringen per jaar'!I56</f>
        <v>1</v>
      </c>
      <c r="K59" s="65"/>
      <c r="L59" s="123">
        <f t="shared" si="1"/>
        <v>2018</v>
      </c>
      <c r="M59" s="87">
        <f t="shared" si="2"/>
        <v>0</v>
      </c>
      <c r="N59" s="117">
        <f t="shared" si="3"/>
        <v>0</v>
      </c>
      <c r="O59" s="87" t="b">
        <f t="shared" si="4"/>
        <v>0</v>
      </c>
      <c r="P59" s="117">
        <f>INDEX('2. Reguleringsparameters'!$D$44:$E$50,MATCH(C59,'2. Reguleringsparameters'!$B$44:$B$50,0),MATCH(D59,'2. Reguleringsparameters'!$D$43:$E$43,0))</f>
        <v>0.5</v>
      </c>
      <c r="Q59" s="65"/>
      <c r="R59" s="87">
        <f t="shared" si="9"/>
        <v>0</v>
      </c>
      <c r="S59" s="87">
        <f t="shared" si="9"/>
        <v>0</v>
      </c>
      <c r="T59" s="87">
        <f t="shared" si="9"/>
        <v>19850.61</v>
      </c>
      <c r="U59" s="87">
        <f t="shared" si="9"/>
        <v>39701.22</v>
      </c>
      <c r="V59" s="87">
        <f t="shared" si="9"/>
        <v>39701.22</v>
      </c>
      <c r="W59" s="87">
        <f t="shared" si="9"/>
        <v>39701.22</v>
      </c>
      <c r="X59" s="87">
        <f t="shared" si="9"/>
        <v>39701.22</v>
      </c>
      <c r="Y59" s="87">
        <f t="shared" si="9"/>
        <v>19850.61</v>
      </c>
      <c r="Z59" s="87">
        <f t="shared" si="9"/>
        <v>0</v>
      </c>
      <c r="AA59" s="87">
        <f t="shared" si="9"/>
        <v>0</v>
      </c>
      <c r="AB59" s="87">
        <f t="shared" si="9"/>
        <v>0</v>
      </c>
      <c r="AC59" s="87">
        <f t="shared" si="9"/>
        <v>0</v>
      </c>
      <c r="AD59" s="87">
        <f t="shared" si="9"/>
        <v>0</v>
      </c>
      <c r="AE59" s="87">
        <f t="shared" si="9"/>
        <v>0</v>
      </c>
      <c r="AF59" s="87">
        <f t="shared" si="9"/>
        <v>0</v>
      </c>
      <c r="AG59" s="87">
        <f t="shared" si="9"/>
        <v>0</v>
      </c>
      <c r="AI59" s="147"/>
      <c r="AJ59" s="128"/>
    </row>
    <row r="60" spans="1:36" s="20" customFormat="1" x14ac:dyDescent="0.2">
      <c r="A60" s="65"/>
      <c r="B60" s="86">
        <f>'3. Investeringen'!B57</f>
        <v>43</v>
      </c>
      <c r="C60" s="86" t="str">
        <f>'3. Investeringen'!C57</f>
        <v>Nieuwe investeringen</v>
      </c>
      <c r="D60" s="86" t="str">
        <f>'3. Investeringen'!F57</f>
        <v>TD</v>
      </c>
      <c r="E60" s="121">
        <f>'3. Investeringen'!K57</f>
        <v>2014</v>
      </c>
      <c r="F60" s="171">
        <f>'3. Investeringen'!M57</f>
        <v>55</v>
      </c>
      <c r="G60" s="121">
        <f>'3. Investeringen'!N57</f>
        <v>2014</v>
      </c>
      <c r="H60" s="86">
        <f>'3. Investeringen'!O57</f>
        <v>1194665.3797772727</v>
      </c>
      <c r="I60" s="65"/>
      <c r="J60" s="86">
        <f>'6. Investeringen per jaar'!I57</f>
        <v>1</v>
      </c>
      <c r="K60" s="65"/>
      <c r="L60" s="123">
        <f t="shared" si="1"/>
        <v>2069</v>
      </c>
      <c r="M60" s="87">
        <f t="shared" si="2"/>
        <v>1031756.4643530991</v>
      </c>
      <c r="N60" s="117">
        <f t="shared" si="3"/>
        <v>47.5</v>
      </c>
      <c r="O60" s="87" t="b">
        <f t="shared" si="4"/>
        <v>0</v>
      </c>
      <c r="P60" s="117">
        <f>INDEX('2. Reguleringsparameters'!$D$44:$E$50,MATCH(C60,'2. Reguleringsparameters'!$B$44:$B$50,0),MATCH(D60,'2. Reguleringsparameters'!$D$43:$E$43,0))</f>
        <v>0.5</v>
      </c>
      <c r="Q60" s="65"/>
      <c r="R60" s="87">
        <f t="shared" si="9"/>
        <v>0</v>
      </c>
      <c r="S60" s="87">
        <f t="shared" si="9"/>
        <v>0</v>
      </c>
      <c r="T60" s="87">
        <f t="shared" si="9"/>
        <v>0</v>
      </c>
      <c r="U60" s="87">
        <f t="shared" si="9"/>
        <v>10860.594361611569</v>
      </c>
      <c r="V60" s="87">
        <f t="shared" si="9"/>
        <v>21721.188723223138</v>
      </c>
      <c r="W60" s="87">
        <f t="shared" si="9"/>
        <v>21721.188723223138</v>
      </c>
      <c r="X60" s="87">
        <f t="shared" si="9"/>
        <v>21721.188723223138</v>
      </c>
      <c r="Y60" s="87">
        <f t="shared" si="9"/>
        <v>21721.188723223138</v>
      </c>
      <c r="Z60" s="87">
        <f t="shared" si="9"/>
        <v>21721.188723223138</v>
      </c>
      <c r="AA60" s="87">
        <f t="shared" si="9"/>
        <v>21721.188723223138</v>
      </c>
      <c r="AB60" s="87">
        <f t="shared" si="9"/>
        <v>21721.188723223138</v>
      </c>
      <c r="AC60" s="87">
        <f t="shared" si="9"/>
        <v>26065.426467867768</v>
      </c>
      <c r="AD60" s="87">
        <f t="shared" si="9"/>
        <v>25406.931483416371</v>
      </c>
      <c r="AE60" s="87">
        <f t="shared" si="9"/>
        <v>24765.072161730062</v>
      </c>
      <c r="AF60" s="87">
        <f t="shared" si="9"/>
        <v>24139.428233433726</v>
      </c>
      <c r="AG60" s="87">
        <f t="shared" si="9"/>
        <v>23529.59004648382</v>
      </c>
      <c r="AI60" s="147"/>
      <c r="AJ60" s="128"/>
    </row>
    <row r="61" spans="1:36" s="20" customFormat="1" x14ac:dyDescent="0.2">
      <c r="A61" s="65"/>
      <c r="B61" s="86">
        <f>'3. Investeringen'!B58</f>
        <v>44</v>
      </c>
      <c r="C61" s="86" t="str">
        <f>'3. Investeringen'!C58</f>
        <v>Nieuwe investeringen</v>
      </c>
      <c r="D61" s="86" t="str">
        <f>'3. Investeringen'!F58</f>
        <v>TD</v>
      </c>
      <c r="E61" s="121">
        <f>'3. Investeringen'!K58</f>
        <v>2014</v>
      </c>
      <c r="F61" s="171">
        <f>'3. Investeringen'!M58</f>
        <v>45</v>
      </c>
      <c r="G61" s="121">
        <f>'3. Investeringen'!N58</f>
        <v>2014</v>
      </c>
      <c r="H61" s="86">
        <f>'3. Investeringen'!O58</f>
        <v>2268653.7164409086</v>
      </c>
      <c r="I61" s="65"/>
      <c r="J61" s="86">
        <f>'6. Investeringen per jaar'!I58</f>
        <v>1</v>
      </c>
      <c r="K61" s="65"/>
      <c r="L61" s="123">
        <f t="shared" si="1"/>
        <v>2059</v>
      </c>
      <c r="M61" s="87">
        <f t="shared" si="2"/>
        <v>1890544.7637007572</v>
      </c>
      <c r="N61" s="117">
        <f t="shared" si="3"/>
        <v>37.5</v>
      </c>
      <c r="O61" s="87" t="b">
        <f t="shared" si="4"/>
        <v>0</v>
      </c>
      <c r="P61" s="117">
        <f>INDEX('2. Reguleringsparameters'!$D$44:$E$50,MATCH(C61,'2. Reguleringsparameters'!$B$44:$B$50,0),MATCH(D61,'2. Reguleringsparameters'!$D$43:$E$43,0))</f>
        <v>0.5</v>
      </c>
      <c r="Q61" s="65"/>
      <c r="R61" s="87">
        <f t="shared" si="9"/>
        <v>0</v>
      </c>
      <c r="S61" s="87">
        <f t="shared" si="9"/>
        <v>0</v>
      </c>
      <c r="T61" s="87">
        <f t="shared" si="9"/>
        <v>0</v>
      </c>
      <c r="U61" s="87">
        <f t="shared" si="9"/>
        <v>25207.263516010098</v>
      </c>
      <c r="V61" s="87">
        <f t="shared" si="9"/>
        <v>50414.527032020189</v>
      </c>
      <c r="W61" s="87">
        <f t="shared" si="9"/>
        <v>50414.527032020189</v>
      </c>
      <c r="X61" s="87">
        <f t="shared" si="9"/>
        <v>50414.527032020189</v>
      </c>
      <c r="Y61" s="87">
        <f t="shared" si="9"/>
        <v>50414.527032020189</v>
      </c>
      <c r="Z61" s="87">
        <f t="shared" si="9"/>
        <v>50414.527032020189</v>
      </c>
      <c r="AA61" s="87">
        <f t="shared" si="9"/>
        <v>50414.527032020189</v>
      </c>
      <c r="AB61" s="87">
        <f t="shared" si="9"/>
        <v>50414.527032020189</v>
      </c>
      <c r="AC61" s="87">
        <f t="shared" si="9"/>
        <v>60497.432438424228</v>
      </c>
      <c r="AD61" s="87">
        <f t="shared" si="9"/>
        <v>58561.51460039465</v>
      </c>
      <c r="AE61" s="87">
        <f t="shared" si="9"/>
        <v>56687.546133182019</v>
      </c>
      <c r="AF61" s="87">
        <f t="shared" si="9"/>
        <v>54873.544656920196</v>
      </c>
      <c r="AG61" s="87">
        <f t="shared" si="9"/>
        <v>53117.591227898745</v>
      </c>
      <c r="AI61" s="147"/>
      <c r="AJ61" s="128"/>
    </row>
    <row r="62" spans="1:36" s="20" customFormat="1" x14ac:dyDescent="0.2">
      <c r="A62" s="65"/>
      <c r="B62" s="86">
        <f>'3. Investeringen'!B59</f>
        <v>45</v>
      </c>
      <c r="C62" s="86" t="str">
        <f>'3. Investeringen'!C59</f>
        <v>Nieuwe investeringen</v>
      </c>
      <c r="D62" s="86" t="str">
        <f>'3. Investeringen'!F59</f>
        <v>TD</v>
      </c>
      <c r="E62" s="121">
        <f>'3. Investeringen'!K59</f>
        <v>2014</v>
      </c>
      <c r="F62" s="171">
        <f>'3. Investeringen'!M59</f>
        <v>30</v>
      </c>
      <c r="G62" s="121">
        <f>'3. Investeringen'!N59</f>
        <v>2014</v>
      </c>
      <c r="H62" s="86">
        <f>'3. Investeringen'!O59</f>
        <v>594468.74378636363</v>
      </c>
      <c r="I62" s="65"/>
      <c r="J62" s="86">
        <f>'6. Investeringen per jaar'!I59</f>
        <v>1</v>
      </c>
      <c r="K62" s="65"/>
      <c r="L62" s="123">
        <f t="shared" si="1"/>
        <v>2044</v>
      </c>
      <c r="M62" s="87">
        <f t="shared" si="2"/>
        <v>445851.55783977266</v>
      </c>
      <c r="N62" s="117">
        <f t="shared" si="3"/>
        <v>22.5</v>
      </c>
      <c r="O62" s="87" t="b">
        <f t="shared" si="4"/>
        <v>0</v>
      </c>
      <c r="P62" s="117">
        <f>INDEX('2. Reguleringsparameters'!$D$44:$E$50,MATCH(C62,'2. Reguleringsparameters'!$B$44:$B$50,0),MATCH(D62,'2. Reguleringsparameters'!$D$43:$E$43,0))</f>
        <v>0.5</v>
      </c>
      <c r="Q62" s="65"/>
      <c r="R62" s="87">
        <f t="shared" si="9"/>
        <v>0</v>
      </c>
      <c r="S62" s="87">
        <f t="shared" si="9"/>
        <v>0</v>
      </c>
      <c r="T62" s="87">
        <f t="shared" si="9"/>
        <v>0</v>
      </c>
      <c r="U62" s="87">
        <f t="shared" si="9"/>
        <v>9907.8123964393944</v>
      </c>
      <c r="V62" s="87">
        <f t="shared" si="9"/>
        <v>19815.624792878789</v>
      </c>
      <c r="W62" s="87">
        <f t="shared" si="9"/>
        <v>19815.624792878789</v>
      </c>
      <c r="X62" s="87">
        <f t="shared" si="9"/>
        <v>19815.624792878789</v>
      </c>
      <c r="Y62" s="87">
        <f t="shared" si="9"/>
        <v>19815.624792878789</v>
      </c>
      <c r="Z62" s="87">
        <f t="shared" si="9"/>
        <v>19815.624792878789</v>
      </c>
      <c r="AA62" s="87">
        <f t="shared" si="9"/>
        <v>19815.624792878789</v>
      </c>
      <c r="AB62" s="87">
        <f t="shared" si="9"/>
        <v>19815.624792878789</v>
      </c>
      <c r="AC62" s="87">
        <f t="shared" si="9"/>
        <v>23778.749751454539</v>
      </c>
      <c r="AD62" s="87">
        <f t="shared" si="9"/>
        <v>22510.549764710297</v>
      </c>
      <c r="AE62" s="87">
        <f t="shared" si="9"/>
        <v>21309.987110592414</v>
      </c>
      <c r="AF62" s="87">
        <f t="shared" si="9"/>
        <v>20173.45446469415</v>
      </c>
      <c r="AG62" s="87">
        <f t="shared" si="9"/>
        <v>19355.611716125473</v>
      </c>
      <c r="AI62" s="147"/>
      <c r="AJ62" s="128"/>
    </row>
    <row r="63" spans="1:36" s="20" customFormat="1" x14ac:dyDescent="0.2">
      <c r="A63" s="65"/>
      <c r="B63" s="86">
        <f>'3. Investeringen'!B60</f>
        <v>46</v>
      </c>
      <c r="C63" s="86" t="str">
        <f>'3. Investeringen'!C60</f>
        <v>Nieuwe investeringen</v>
      </c>
      <c r="D63" s="86" t="str">
        <f>'3. Investeringen'!F60</f>
        <v>TD</v>
      </c>
      <c r="E63" s="121">
        <f>'3. Investeringen'!K60</f>
        <v>2014</v>
      </c>
      <c r="F63" s="171">
        <f>'3. Investeringen'!M60</f>
        <v>10</v>
      </c>
      <c r="G63" s="121">
        <f>'3. Investeringen'!N60</f>
        <v>2014</v>
      </c>
      <c r="H63" s="86">
        <f>'3. Investeringen'!O60</f>
        <v>264641.93310000002</v>
      </c>
      <c r="I63" s="65"/>
      <c r="J63" s="86">
        <f>'6. Investeringen per jaar'!I60</f>
        <v>1</v>
      </c>
      <c r="K63" s="65"/>
      <c r="L63" s="123">
        <f t="shared" si="1"/>
        <v>2024</v>
      </c>
      <c r="M63" s="87">
        <f t="shared" si="2"/>
        <v>66160.483275000006</v>
      </c>
      <c r="N63" s="117">
        <f t="shared" si="3"/>
        <v>2.5</v>
      </c>
      <c r="O63" s="87" t="b">
        <f t="shared" si="4"/>
        <v>0</v>
      </c>
      <c r="P63" s="117">
        <f>INDEX('2. Reguleringsparameters'!$D$44:$E$50,MATCH(C63,'2. Reguleringsparameters'!$B$44:$B$50,0),MATCH(D63,'2. Reguleringsparameters'!$D$43:$E$43,0))</f>
        <v>0.5</v>
      </c>
      <c r="Q63" s="65"/>
      <c r="R63" s="87">
        <f t="shared" si="9"/>
        <v>0</v>
      </c>
      <c r="S63" s="87">
        <f t="shared" si="9"/>
        <v>0</v>
      </c>
      <c r="T63" s="87">
        <f t="shared" si="9"/>
        <v>0</v>
      </c>
      <c r="U63" s="87">
        <f t="shared" si="9"/>
        <v>13232.096655000001</v>
      </c>
      <c r="V63" s="87">
        <f t="shared" si="9"/>
        <v>26464.193310000002</v>
      </c>
      <c r="W63" s="87">
        <f t="shared" si="9"/>
        <v>26464.193310000002</v>
      </c>
      <c r="X63" s="87">
        <f t="shared" si="9"/>
        <v>26464.193310000002</v>
      </c>
      <c r="Y63" s="87">
        <f t="shared" si="9"/>
        <v>26464.193310000002</v>
      </c>
      <c r="Z63" s="87">
        <f t="shared" si="9"/>
        <v>26464.193310000002</v>
      </c>
      <c r="AA63" s="87">
        <f t="shared" si="9"/>
        <v>26464.193310000002</v>
      </c>
      <c r="AB63" s="87">
        <f t="shared" si="9"/>
        <v>26464.193310000002</v>
      </c>
      <c r="AC63" s="87">
        <f t="shared" si="9"/>
        <v>31757.031972000001</v>
      </c>
      <c r="AD63" s="87">
        <f t="shared" si="9"/>
        <v>22935.634202000005</v>
      </c>
      <c r="AE63" s="87">
        <f t="shared" si="9"/>
        <v>11467.817101000002</v>
      </c>
      <c r="AF63" s="87">
        <f t="shared" si="9"/>
        <v>0</v>
      </c>
      <c r="AG63" s="87">
        <f t="shared" si="9"/>
        <v>0</v>
      </c>
      <c r="AI63" s="147"/>
      <c r="AJ63" s="128"/>
    </row>
    <row r="64" spans="1:36" s="20" customFormat="1" x14ac:dyDescent="0.2">
      <c r="A64" s="65"/>
      <c r="B64" s="86">
        <f>'3. Investeringen'!B61</f>
        <v>47</v>
      </c>
      <c r="C64" s="86" t="str">
        <f>'3. Investeringen'!C61</f>
        <v>Nieuwe investeringen</v>
      </c>
      <c r="D64" s="86" t="str">
        <f>'3. Investeringen'!F61</f>
        <v>TD</v>
      </c>
      <c r="E64" s="121">
        <f>'3. Investeringen'!K61</f>
        <v>2014</v>
      </c>
      <c r="F64" s="171">
        <f>'3. Investeringen'!M61</f>
        <v>5</v>
      </c>
      <c r="G64" s="121">
        <f>'3. Investeringen'!N61</f>
        <v>2014</v>
      </c>
      <c r="H64" s="86">
        <f>'3. Investeringen'!O61</f>
        <v>648683.4880818181</v>
      </c>
      <c r="I64" s="65"/>
      <c r="J64" s="86">
        <f>'6. Investeringen per jaar'!I61</f>
        <v>1</v>
      </c>
      <c r="K64" s="65"/>
      <c r="L64" s="123">
        <f t="shared" si="1"/>
        <v>2019</v>
      </c>
      <c r="M64" s="87">
        <f t="shared" si="2"/>
        <v>0</v>
      </c>
      <c r="N64" s="117">
        <f t="shared" si="3"/>
        <v>0</v>
      </c>
      <c r="O64" s="87" t="b">
        <f t="shared" si="4"/>
        <v>0</v>
      </c>
      <c r="P64" s="117">
        <f>INDEX('2. Reguleringsparameters'!$D$44:$E$50,MATCH(C64,'2. Reguleringsparameters'!$B$44:$B$50,0),MATCH(D64,'2. Reguleringsparameters'!$D$43:$E$43,0))</f>
        <v>0.5</v>
      </c>
      <c r="Q64" s="65"/>
      <c r="R64" s="87">
        <f t="shared" si="9"/>
        <v>0</v>
      </c>
      <c r="S64" s="87">
        <f t="shared" si="9"/>
        <v>0</v>
      </c>
      <c r="T64" s="87">
        <f t="shared" si="9"/>
        <v>0</v>
      </c>
      <c r="U64" s="87">
        <f t="shared" si="9"/>
        <v>64868.348808181814</v>
      </c>
      <c r="V64" s="87">
        <f t="shared" si="9"/>
        <v>129736.69761636361</v>
      </c>
      <c r="W64" s="87">
        <f t="shared" si="9"/>
        <v>129736.69761636361</v>
      </c>
      <c r="X64" s="87">
        <f t="shared" si="9"/>
        <v>129736.69761636361</v>
      </c>
      <c r="Y64" s="87">
        <f t="shared" si="9"/>
        <v>129736.69761636361</v>
      </c>
      <c r="Z64" s="87">
        <f t="shared" si="9"/>
        <v>64868.348808181807</v>
      </c>
      <c r="AA64" s="87">
        <f t="shared" si="9"/>
        <v>0</v>
      </c>
      <c r="AB64" s="87">
        <f t="shared" si="9"/>
        <v>0</v>
      </c>
      <c r="AC64" s="87">
        <f t="shared" si="9"/>
        <v>0</v>
      </c>
      <c r="AD64" s="87">
        <f t="shared" si="9"/>
        <v>0</v>
      </c>
      <c r="AE64" s="87">
        <f t="shared" si="9"/>
        <v>0</v>
      </c>
      <c r="AF64" s="87">
        <f t="shared" si="9"/>
        <v>0</v>
      </c>
      <c r="AG64" s="87">
        <f t="shared" si="9"/>
        <v>0</v>
      </c>
      <c r="AI64" s="147"/>
      <c r="AJ64" s="128"/>
    </row>
    <row r="65" spans="1:36" s="20" customFormat="1" x14ac:dyDescent="0.2">
      <c r="A65" s="65"/>
      <c r="B65" s="86">
        <f>'3. Investeringen'!B62</f>
        <v>48</v>
      </c>
      <c r="C65" s="86" t="str">
        <f>'3. Investeringen'!C62</f>
        <v>Nieuwe investeringen</v>
      </c>
      <c r="D65" s="86" t="str">
        <f>'3. Investeringen'!F62</f>
        <v>TD</v>
      </c>
      <c r="E65" s="121">
        <f>'3. Investeringen'!K62</f>
        <v>2014</v>
      </c>
      <c r="F65" s="171">
        <f>'3. Investeringen'!M62</f>
        <v>0</v>
      </c>
      <c r="G65" s="121">
        <f>'3. Investeringen'!N62</f>
        <v>2014</v>
      </c>
      <c r="H65" s="86">
        <f>'3. Investeringen'!O62</f>
        <v>16008.075399999998</v>
      </c>
      <c r="I65" s="65"/>
      <c r="J65" s="86">
        <f>'6. Investeringen per jaar'!I62</f>
        <v>1</v>
      </c>
      <c r="K65" s="65"/>
      <c r="L65" s="123">
        <f t="shared" si="1"/>
        <v>2014</v>
      </c>
      <c r="M65" s="87">
        <f t="shared" si="2"/>
        <v>16008.075399999998</v>
      </c>
      <c r="N65" s="117">
        <f t="shared" si="3"/>
        <v>0</v>
      </c>
      <c r="O65" s="87" t="b">
        <f t="shared" si="4"/>
        <v>0</v>
      </c>
      <c r="P65" s="117">
        <f>INDEX('2. Reguleringsparameters'!$D$44:$E$50,MATCH(C65,'2. Reguleringsparameters'!$B$44:$B$50,0),MATCH(D65,'2. Reguleringsparameters'!$D$43:$E$43,0))</f>
        <v>0.5</v>
      </c>
      <c r="Q65" s="65"/>
      <c r="R65" s="87">
        <f t="shared" si="9"/>
        <v>0</v>
      </c>
      <c r="S65" s="87">
        <f t="shared" si="9"/>
        <v>0</v>
      </c>
      <c r="T65" s="87">
        <f t="shared" si="9"/>
        <v>0</v>
      </c>
      <c r="U65" s="87">
        <f t="shared" si="9"/>
        <v>0</v>
      </c>
      <c r="V65" s="87">
        <f t="shared" si="9"/>
        <v>0</v>
      </c>
      <c r="W65" s="87">
        <f t="shared" si="9"/>
        <v>0</v>
      </c>
      <c r="X65" s="87">
        <f t="shared" si="9"/>
        <v>0</v>
      </c>
      <c r="Y65" s="87">
        <f t="shared" si="9"/>
        <v>0</v>
      </c>
      <c r="Z65" s="87">
        <f t="shared" si="9"/>
        <v>0</v>
      </c>
      <c r="AA65" s="87">
        <f t="shared" si="9"/>
        <v>0</v>
      </c>
      <c r="AB65" s="87">
        <f t="shared" si="9"/>
        <v>0</v>
      </c>
      <c r="AC65" s="87">
        <f t="shared" si="9"/>
        <v>0</v>
      </c>
      <c r="AD65" s="87">
        <f t="shared" si="9"/>
        <v>0</v>
      </c>
      <c r="AE65" s="87">
        <f t="shared" si="9"/>
        <v>0</v>
      </c>
      <c r="AF65" s="87">
        <f t="shared" si="9"/>
        <v>0</v>
      </c>
      <c r="AG65" s="87">
        <f t="shared" si="9"/>
        <v>0</v>
      </c>
      <c r="AI65" s="147"/>
      <c r="AJ65" s="128"/>
    </row>
    <row r="66" spans="1:36" s="20" customFormat="1" x14ac:dyDescent="0.2">
      <c r="A66" s="65"/>
      <c r="B66" s="86">
        <f>'3. Investeringen'!B63</f>
        <v>49</v>
      </c>
      <c r="C66" s="86" t="str">
        <f>'3. Investeringen'!C63</f>
        <v>Nieuwe investeringen</v>
      </c>
      <c r="D66" s="86" t="str">
        <f>'3. Investeringen'!F63</f>
        <v>TD</v>
      </c>
      <c r="E66" s="121">
        <f>'3. Investeringen'!K63</f>
        <v>2015</v>
      </c>
      <c r="F66" s="171">
        <f>'3. Investeringen'!M63</f>
        <v>55</v>
      </c>
      <c r="G66" s="121">
        <f>'3. Investeringen'!N63</f>
        <v>2015</v>
      </c>
      <c r="H66" s="86">
        <f>'3. Investeringen'!O63</f>
        <v>1732671.1058690909</v>
      </c>
      <c r="I66" s="65"/>
      <c r="J66" s="86">
        <f>'6. Investeringen per jaar'!I63</f>
        <v>1</v>
      </c>
      <c r="K66" s="65"/>
      <c r="L66" s="123">
        <f t="shared" si="1"/>
        <v>2070</v>
      </c>
      <c r="M66" s="87">
        <f t="shared" si="2"/>
        <v>1527900.8842663802</v>
      </c>
      <c r="N66" s="117">
        <f t="shared" si="3"/>
        <v>48.5</v>
      </c>
      <c r="O66" s="87" t="b">
        <f t="shared" si="4"/>
        <v>0</v>
      </c>
      <c r="P66" s="117">
        <f>INDEX('2. Reguleringsparameters'!$D$44:$E$50,MATCH(C66,'2. Reguleringsparameters'!$B$44:$B$50,0),MATCH(D66,'2. Reguleringsparameters'!$D$43:$E$43,0))</f>
        <v>0.5</v>
      </c>
      <c r="Q66" s="65"/>
      <c r="R66" s="87">
        <f t="shared" si="9"/>
        <v>0</v>
      </c>
      <c r="S66" s="87">
        <f t="shared" si="9"/>
        <v>0</v>
      </c>
      <c r="T66" s="87">
        <f t="shared" si="9"/>
        <v>0</v>
      </c>
      <c r="U66" s="87">
        <f t="shared" si="9"/>
        <v>0</v>
      </c>
      <c r="V66" s="87">
        <f t="shared" si="9"/>
        <v>15751.555507900826</v>
      </c>
      <c r="W66" s="87">
        <f t="shared" si="9"/>
        <v>31503.111015801653</v>
      </c>
      <c r="X66" s="87">
        <f t="shared" si="9"/>
        <v>31503.111015801653</v>
      </c>
      <c r="Y66" s="87">
        <f t="shared" si="9"/>
        <v>31503.111015801653</v>
      </c>
      <c r="Z66" s="87">
        <f t="shared" si="9"/>
        <v>31503.111015801653</v>
      </c>
      <c r="AA66" s="87">
        <f t="shared" si="9"/>
        <v>31503.111015801653</v>
      </c>
      <c r="AB66" s="87">
        <f t="shared" si="9"/>
        <v>31503.111015801653</v>
      </c>
      <c r="AC66" s="87">
        <f t="shared" si="9"/>
        <v>37803.733218961985</v>
      </c>
      <c r="AD66" s="87">
        <f t="shared" si="9"/>
        <v>36868.383118699006</v>
      </c>
      <c r="AE66" s="87">
        <f t="shared" si="9"/>
        <v>35956.175701329128</v>
      </c>
      <c r="AF66" s="87">
        <f t="shared" si="9"/>
        <v>35066.538364389031</v>
      </c>
      <c r="AG66" s="87">
        <f t="shared" si="9"/>
        <v>34198.912672898994</v>
      </c>
      <c r="AI66" s="147"/>
      <c r="AJ66" s="128"/>
    </row>
    <row r="67" spans="1:36" s="20" customFormat="1" x14ac:dyDescent="0.2">
      <c r="A67" s="65"/>
      <c r="B67" s="86">
        <f>'3. Investeringen'!B64</f>
        <v>50</v>
      </c>
      <c r="C67" s="86" t="str">
        <f>'3. Investeringen'!C64</f>
        <v>Nieuwe investeringen</v>
      </c>
      <c r="D67" s="86" t="str">
        <f>'3. Investeringen'!F64</f>
        <v>TD</v>
      </c>
      <c r="E67" s="121">
        <f>'3. Investeringen'!K64</f>
        <v>2015</v>
      </c>
      <c r="F67" s="171">
        <f>'3. Investeringen'!M64</f>
        <v>45</v>
      </c>
      <c r="G67" s="121">
        <f>'3. Investeringen'!N64</f>
        <v>2015</v>
      </c>
      <c r="H67" s="86">
        <f>'3. Investeringen'!O64</f>
        <v>2043469.2423054546</v>
      </c>
      <c r="I67" s="65"/>
      <c r="J67" s="86">
        <f>'6. Investeringen per jaar'!I64</f>
        <v>1</v>
      </c>
      <c r="K67" s="65"/>
      <c r="L67" s="123">
        <f t="shared" si="1"/>
        <v>2060</v>
      </c>
      <c r="M67" s="87">
        <f t="shared" si="2"/>
        <v>1748301.4628613333</v>
      </c>
      <c r="N67" s="117">
        <f t="shared" si="3"/>
        <v>38.5</v>
      </c>
      <c r="O67" s="87" t="b">
        <f t="shared" si="4"/>
        <v>0</v>
      </c>
      <c r="P67" s="117">
        <f>INDEX('2. Reguleringsparameters'!$D$44:$E$50,MATCH(C67,'2. Reguleringsparameters'!$B$44:$B$50,0),MATCH(D67,'2. Reguleringsparameters'!$D$43:$E$43,0))</f>
        <v>0.5</v>
      </c>
      <c r="Q67" s="65"/>
      <c r="R67" s="87">
        <f t="shared" si="9"/>
        <v>0</v>
      </c>
      <c r="S67" s="87">
        <f t="shared" si="9"/>
        <v>0</v>
      </c>
      <c r="T67" s="87">
        <f t="shared" si="9"/>
        <v>0</v>
      </c>
      <c r="U67" s="87">
        <f t="shared" si="9"/>
        <v>0</v>
      </c>
      <c r="V67" s="87">
        <f t="shared" si="9"/>
        <v>22705.213803393941</v>
      </c>
      <c r="W67" s="87">
        <f t="shared" si="9"/>
        <v>45410.427606787875</v>
      </c>
      <c r="X67" s="87">
        <f t="shared" si="9"/>
        <v>45410.427606787875</v>
      </c>
      <c r="Y67" s="87">
        <f t="shared" si="9"/>
        <v>45410.427606787875</v>
      </c>
      <c r="Z67" s="87">
        <f t="shared" si="9"/>
        <v>45410.427606787875</v>
      </c>
      <c r="AA67" s="87">
        <f t="shared" si="9"/>
        <v>45410.427606787875</v>
      </c>
      <c r="AB67" s="87">
        <f t="shared" si="9"/>
        <v>45410.427606787875</v>
      </c>
      <c r="AC67" s="87">
        <f t="shared" si="9"/>
        <v>54492.513128145452</v>
      </c>
      <c r="AD67" s="87">
        <f t="shared" si="9"/>
        <v>52794.045186488976</v>
      </c>
      <c r="AE67" s="87">
        <f t="shared" si="9"/>
        <v>51148.516505351661</v>
      </c>
      <c r="AF67" s="87">
        <f t="shared" si="9"/>
        <v>49554.277029860175</v>
      </c>
      <c r="AG67" s="87">
        <f t="shared" si="9"/>
        <v>48009.728135422978</v>
      </c>
      <c r="AI67" s="147"/>
      <c r="AJ67" s="128"/>
    </row>
    <row r="68" spans="1:36" s="20" customFormat="1" x14ac:dyDescent="0.2">
      <c r="A68" s="65"/>
      <c r="B68" s="86">
        <f>'3. Investeringen'!B65</f>
        <v>51</v>
      </c>
      <c r="C68" s="86" t="str">
        <f>'3. Investeringen'!C65</f>
        <v>Nieuwe investeringen</v>
      </c>
      <c r="D68" s="86" t="str">
        <f>'3. Investeringen'!F65</f>
        <v>TD</v>
      </c>
      <c r="E68" s="121">
        <f>'3. Investeringen'!K65</f>
        <v>2015</v>
      </c>
      <c r="F68" s="171">
        <f>'3. Investeringen'!M65</f>
        <v>30</v>
      </c>
      <c r="G68" s="121">
        <f>'3. Investeringen'!N65</f>
        <v>2015</v>
      </c>
      <c r="H68" s="86">
        <f>'3. Investeringen'!O65</f>
        <v>163002.79533272726</v>
      </c>
      <c r="I68" s="65"/>
      <c r="J68" s="86">
        <f>'6. Investeringen per jaar'!I65</f>
        <v>1</v>
      </c>
      <c r="K68" s="65"/>
      <c r="L68" s="123">
        <f t="shared" si="1"/>
        <v>2045</v>
      </c>
      <c r="M68" s="87">
        <f t="shared" si="2"/>
        <v>127685.52301063635</v>
      </c>
      <c r="N68" s="117">
        <f t="shared" si="3"/>
        <v>23.5</v>
      </c>
      <c r="O68" s="87" t="b">
        <f t="shared" si="4"/>
        <v>0</v>
      </c>
      <c r="P68" s="117">
        <f>INDEX('2. Reguleringsparameters'!$D$44:$E$50,MATCH(C68,'2. Reguleringsparameters'!$B$44:$B$50,0),MATCH(D68,'2. Reguleringsparameters'!$D$43:$E$43,0))</f>
        <v>0.5</v>
      </c>
      <c r="Q68" s="65"/>
      <c r="R68" s="87">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7">
        <f t="shared" si="10"/>
        <v>0</v>
      </c>
      <c r="T68" s="87">
        <f t="shared" si="10"/>
        <v>0</v>
      </c>
      <c r="U68" s="87">
        <f t="shared" si="10"/>
        <v>0</v>
      </c>
      <c r="V68" s="87">
        <f t="shared" si="10"/>
        <v>2716.7132555454541</v>
      </c>
      <c r="W68" s="87">
        <f t="shared" si="10"/>
        <v>5433.4265110909091</v>
      </c>
      <c r="X68" s="87">
        <f t="shared" si="10"/>
        <v>5433.4265110909091</v>
      </c>
      <c r="Y68" s="87">
        <f t="shared" si="10"/>
        <v>5433.4265110909091</v>
      </c>
      <c r="Z68" s="87">
        <f t="shared" si="10"/>
        <v>5433.4265110909091</v>
      </c>
      <c r="AA68" s="87">
        <f t="shared" si="10"/>
        <v>5433.4265110909091</v>
      </c>
      <c r="AB68" s="87">
        <f t="shared" si="10"/>
        <v>5433.4265110909091</v>
      </c>
      <c r="AC68" s="87">
        <f t="shared" si="10"/>
        <v>6520.1118133090895</v>
      </c>
      <c r="AD68" s="87">
        <f t="shared" si="10"/>
        <v>6187.1699334805398</v>
      </c>
      <c r="AE68" s="87">
        <f t="shared" si="10"/>
        <v>5871.2293411325973</v>
      </c>
      <c r="AF68" s="87">
        <f t="shared" si="10"/>
        <v>5571.4218854151886</v>
      </c>
      <c r="AG68" s="87">
        <f t="shared" si="10"/>
        <v>5309.517437810201</v>
      </c>
      <c r="AI68" s="147"/>
      <c r="AJ68" s="128"/>
    </row>
    <row r="69" spans="1:36" s="20" customFormat="1" x14ac:dyDescent="0.2">
      <c r="A69" s="65"/>
      <c r="B69" s="86">
        <f>'3. Investeringen'!B66</f>
        <v>52</v>
      </c>
      <c r="C69" s="86" t="str">
        <f>'3. Investeringen'!C66</f>
        <v>Nieuwe investeringen</v>
      </c>
      <c r="D69" s="86" t="str">
        <f>'3. Investeringen'!F66</f>
        <v>TD</v>
      </c>
      <c r="E69" s="121">
        <f>'3. Investeringen'!K66</f>
        <v>2015</v>
      </c>
      <c r="F69" s="171">
        <f>'3. Investeringen'!M66</f>
        <v>10</v>
      </c>
      <c r="G69" s="121">
        <f>'3. Investeringen'!N66</f>
        <v>2015</v>
      </c>
      <c r="H69" s="86">
        <f>'3. Investeringen'!O66</f>
        <v>138416.10099999997</v>
      </c>
      <c r="I69" s="65"/>
      <c r="J69" s="86">
        <f>'6. Investeringen per jaar'!I66</f>
        <v>1</v>
      </c>
      <c r="K69" s="65"/>
      <c r="L69" s="123">
        <f t="shared" si="1"/>
        <v>2025</v>
      </c>
      <c r="M69" s="87">
        <f t="shared" si="2"/>
        <v>48445.635349999997</v>
      </c>
      <c r="N69" s="117">
        <f t="shared" si="3"/>
        <v>3.5</v>
      </c>
      <c r="O69" s="87" t="b">
        <f t="shared" si="4"/>
        <v>0</v>
      </c>
      <c r="P69" s="117">
        <f>INDEX('2. Reguleringsparameters'!$D$44:$E$50,MATCH(C69,'2. Reguleringsparameters'!$B$44:$B$50,0),MATCH(D69,'2. Reguleringsparameters'!$D$43:$E$43,0))</f>
        <v>0.5</v>
      </c>
      <c r="Q69" s="65"/>
      <c r="R69" s="87">
        <f t="shared" si="10"/>
        <v>0</v>
      </c>
      <c r="S69" s="87">
        <f t="shared" si="10"/>
        <v>0</v>
      </c>
      <c r="T69" s="87">
        <f t="shared" si="10"/>
        <v>0</v>
      </c>
      <c r="U69" s="87">
        <f t="shared" si="10"/>
        <v>0</v>
      </c>
      <c r="V69" s="87">
        <f t="shared" si="10"/>
        <v>6920.805049999999</v>
      </c>
      <c r="W69" s="87">
        <f t="shared" si="10"/>
        <v>13841.610099999996</v>
      </c>
      <c r="X69" s="87">
        <f t="shared" si="10"/>
        <v>13841.610099999996</v>
      </c>
      <c r="Y69" s="87">
        <f t="shared" si="10"/>
        <v>13841.610099999996</v>
      </c>
      <c r="Z69" s="87">
        <f t="shared" si="10"/>
        <v>13841.610099999996</v>
      </c>
      <c r="AA69" s="87">
        <f t="shared" si="10"/>
        <v>13841.610099999996</v>
      </c>
      <c r="AB69" s="87">
        <f t="shared" si="10"/>
        <v>13841.610099999996</v>
      </c>
      <c r="AC69" s="87">
        <f t="shared" si="10"/>
        <v>16609.932119999998</v>
      </c>
      <c r="AD69" s="87">
        <f t="shared" si="10"/>
        <v>12734.281292</v>
      </c>
      <c r="AE69" s="87">
        <f t="shared" si="10"/>
        <v>12734.281292</v>
      </c>
      <c r="AF69" s="87">
        <f t="shared" si="10"/>
        <v>6367.1406459999998</v>
      </c>
      <c r="AG69" s="87">
        <f t="shared" si="10"/>
        <v>0</v>
      </c>
      <c r="AI69" s="147"/>
      <c r="AJ69" s="128"/>
    </row>
    <row r="70" spans="1:36" s="20" customFormat="1" x14ac:dyDescent="0.2">
      <c r="A70" s="65"/>
      <c r="B70" s="86">
        <f>'3. Investeringen'!B67</f>
        <v>53</v>
      </c>
      <c r="C70" s="86" t="str">
        <f>'3. Investeringen'!C67</f>
        <v>Nieuwe investeringen</v>
      </c>
      <c r="D70" s="86" t="str">
        <f>'3. Investeringen'!F67</f>
        <v>TD</v>
      </c>
      <c r="E70" s="121">
        <f>'3. Investeringen'!K67</f>
        <v>2015</v>
      </c>
      <c r="F70" s="171">
        <f>'3. Investeringen'!M67</f>
        <v>5</v>
      </c>
      <c r="G70" s="121">
        <f>'3. Investeringen'!N67</f>
        <v>2015</v>
      </c>
      <c r="H70" s="86">
        <f>'3. Investeringen'!O67</f>
        <v>540222.6934363636</v>
      </c>
      <c r="I70" s="65"/>
      <c r="J70" s="86">
        <f>'6. Investeringen per jaar'!I67</f>
        <v>1</v>
      </c>
      <c r="K70" s="65"/>
      <c r="L70" s="123">
        <f t="shared" si="1"/>
        <v>2020</v>
      </c>
      <c r="M70" s="87">
        <f t="shared" si="2"/>
        <v>0</v>
      </c>
      <c r="N70" s="117">
        <f t="shared" si="3"/>
        <v>0</v>
      </c>
      <c r="O70" s="87" t="b">
        <f t="shared" si="4"/>
        <v>0</v>
      </c>
      <c r="P70" s="117">
        <f>INDEX('2. Reguleringsparameters'!$D$44:$E$50,MATCH(C70,'2. Reguleringsparameters'!$B$44:$B$50,0),MATCH(D70,'2. Reguleringsparameters'!$D$43:$E$43,0))</f>
        <v>0.5</v>
      </c>
      <c r="Q70" s="65"/>
      <c r="R70" s="87">
        <f t="shared" si="10"/>
        <v>0</v>
      </c>
      <c r="S70" s="87">
        <f t="shared" si="10"/>
        <v>0</v>
      </c>
      <c r="T70" s="87">
        <f t="shared" si="10"/>
        <v>0</v>
      </c>
      <c r="U70" s="87">
        <f t="shared" si="10"/>
        <v>0</v>
      </c>
      <c r="V70" s="87">
        <f t="shared" si="10"/>
        <v>54022.269343636362</v>
      </c>
      <c r="W70" s="87">
        <f t="shared" si="10"/>
        <v>108044.53868727272</v>
      </c>
      <c r="X70" s="87">
        <f t="shared" si="10"/>
        <v>108044.53868727272</v>
      </c>
      <c r="Y70" s="87">
        <f t="shared" si="10"/>
        <v>108044.53868727272</v>
      </c>
      <c r="Z70" s="87">
        <f t="shared" si="10"/>
        <v>108044.53868727272</v>
      </c>
      <c r="AA70" s="87">
        <f t="shared" si="10"/>
        <v>54022.269343636362</v>
      </c>
      <c r="AB70" s="87">
        <f t="shared" si="10"/>
        <v>0</v>
      </c>
      <c r="AC70" s="87">
        <f t="shared" si="10"/>
        <v>0</v>
      </c>
      <c r="AD70" s="87">
        <f t="shared" si="10"/>
        <v>0</v>
      </c>
      <c r="AE70" s="87">
        <f t="shared" si="10"/>
        <v>0</v>
      </c>
      <c r="AF70" s="87">
        <f t="shared" si="10"/>
        <v>0</v>
      </c>
      <c r="AG70" s="87">
        <f t="shared" si="10"/>
        <v>0</v>
      </c>
      <c r="AI70" s="147"/>
      <c r="AJ70" s="128"/>
    </row>
    <row r="71" spans="1:36" s="20" customFormat="1" x14ac:dyDescent="0.2">
      <c r="A71" s="65"/>
      <c r="B71" s="86">
        <f>'3. Investeringen'!B68</f>
        <v>54</v>
      </c>
      <c r="C71" s="86" t="str">
        <f>'3. Investeringen'!C68</f>
        <v>Nieuwe investeringen</v>
      </c>
      <c r="D71" s="86" t="str">
        <f>'3. Investeringen'!F68</f>
        <v>TD</v>
      </c>
      <c r="E71" s="121">
        <f>'3. Investeringen'!K68</f>
        <v>2016</v>
      </c>
      <c r="F71" s="171">
        <f>'3. Investeringen'!M68</f>
        <v>55</v>
      </c>
      <c r="G71" s="121">
        <f>'3. Investeringen'!N68</f>
        <v>2016</v>
      </c>
      <c r="H71" s="86">
        <f>'3. Investeringen'!O68</f>
        <v>776104.88529999997</v>
      </c>
      <c r="I71" s="65"/>
      <c r="J71" s="86">
        <f>'6. Investeringen per jaar'!I68</f>
        <v>1</v>
      </c>
      <c r="K71" s="65"/>
      <c r="L71" s="123">
        <f t="shared" si="1"/>
        <v>2071</v>
      </c>
      <c r="M71" s="87">
        <f t="shared" si="2"/>
        <v>698494.39676999999</v>
      </c>
      <c r="N71" s="117">
        <f t="shared" si="3"/>
        <v>49.5</v>
      </c>
      <c r="O71" s="87" t="b">
        <f t="shared" si="4"/>
        <v>0</v>
      </c>
      <c r="P71" s="117">
        <f>INDEX('2. Reguleringsparameters'!$D$44:$E$50,MATCH(C71,'2. Reguleringsparameters'!$B$44:$B$50,0),MATCH(D71,'2. Reguleringsparameters'!$D$43:$E$43,0))</f>
        <v>0.5</v>
      </c>
      <c r="Q71" s="65"/>
      <c r="R71" s="87">
        <f t="shared" si="10"/>
        <v>0</v>
      </c>
      <c r="S71" s="87">
        <f t="shared" si="10"/>
        <v>0</v>
      </c>
      <c r="T71" s="87">
        <f t="shared" si="10"/>
        <v>0</v>
      </c>
      <c r="U71" s="87">
        <f t="shared" si="10"/>
        <v>0</v>
      </c>
      <c r="V71" s="87">
        <f t="shared" si="10"/>
        <v>0</v>
      </c>
      <c r="W71" s="87">
        <f t="shared" si="10"/>
        <v>7055.4989572727272</v>
      </c>
      <c r="X71" s="87">
        <f t="shared" si="10"/>
        <v>14110.997914545454</v>
      </c>
      <c r="Y71" s="87">
        <f t="shared" si="10"/>
        <v>14110.997914545454</v>
      </c>
      <c r="Z71" s="87">
        <f t="shared" si="10"/>
        <v>14110.997914545454</v>
      </c>
      <c r="AA71" s="87">
        <f t="shared" si="10"/>
        <v>14110.997914545454</v>
      </c>
      <c r="AB71" s="87">
        <f t="shared" si="10"/>
        <v>14110.997914545454</v>
      </c>
      <c r="AC71" s="87">
        <f t="shared" si="10"/>
        <v>16933.197497454545</v>
      </c>
      <c r="AD71" s="87">
        <f t="shared" si="10"/>
        <v>16522.695739940496</v>
      </c>
      <c r="AE71" s="87">
        <f t="shared" si="10"/>
        <v>16122.145540184361</v>
      </c>
      <c r="AF71" s="87">
        <f t="shared" si="10"/>
        <v>15731.305648301104</v>
      </c>
      <c r="AG71" s="87">
        <f t="shared" si="10"/>
        <v>15349.940662887744</v>
      </c>
      <c r="AI71" s="147"/>
      <c r="AJ71" s="128"/>
    </row>
    <row r="72" spans="1:36" s="20" customFormat="1" x14ac:dyDescent="0.2">
      <c r="A72" s="65"/>
      <c r="B72" s="86">
        <f>'3. Investeringen'!B69</f>
        <v>55</v>
      </c>
      <c r="C72" s="86" t="str">
        <f>'3. Investeringen'!C69</f>
        <v>Nieuwe investeringen</v>
      </c>
      <c r="D72" s="86" t="str">
        <f>'3. Investeringen'!F69</f>
        <v>TD</v>
      </c>
      <c r="E72" s="121">
        <f>'3. Investeringen'!K69</f>
        <v>2016</v>
      </c>
      <c r="F72" s="171">
        <f>'3. Investeringen'!M69</f>
        <v>45</v>
      </c>
      <c r="G72" s="121">
        <f>'3. Investeringen'!N69</f>
        <v>2016</v>
      </c>
      <c r="H72" s="86">
        <f>'3. Investeringen'!O69</f>
        <v>1832484.95</v>
      </c>
      <c r="I72" s="65"/>
      <c r="J72" s="86">
        <f>'6. Investeringen per jaar'!I69</f>
        <v>1</v>
      </c>
      <c r="K72" s="65"/>
      <c r="L72" s="123">
        <f t="shared" si="1"/>
        <v>2061</v>
      </c>
      <c r="M72" s="87">
        <f t="shared" si="2"/>
        <v>1608514.5672222222</v>
      </c>
      <c r="N72" s="117">
        <f t="shared" si="3"/>
        <v>39.5</v>
      </c>
      <c r="O72" s="87" t="b">
        <f t="shared" si="4"/>
        <v>0</v>
      </c>
      <c r="P72" s="117">
        <f>INDEX('2. Reguleringsparameters'!$D$44:$E$50,MATCH(C72,'2. Reguleringsparameters'!$B$44:$B$50,0),MATCH(D72,'2. Reguleringsparameters'!$D$43:$E$43,0))</f>
        <v>0.5</v>
      </c>
      <c r="Q72" s="65"/>
      <c r="R72" s="87">
        <f t="shared" si="10"/>
        <v>0</v>
      </c>
      <c r="S72" s="87">
        <f t="shared" si="10"/>
        <v>0</v>
      </c>
      <c r="T72" s="87">
        <f t="shared" si="10"/>
        <v>0</v>
      </c>
      <c r="U72" s="87">
        <f t="shared" si="10"/>
        <v>0</v>
      </c>
      <c r="V72" s="87">
        <f t="shared" si="10"/>
        <v>0</v>
      </c>
      <c r="W72" s="87">
        <f t="shared" si="10"/>
        <v>20360.943888888891</v>
      </c>
      <c r="X72" s="87">
        <f t="shared" si="10"/>
        <v>40721.887777777774</v>
      </c>
      <c r="Y72" s="87">
        <f t="shared" si="10"/>
        <v>40721.887777777774</v>
      </c>
      <c r="Z72" s="87">
        <f t="shared" si="10"/>
        <v>40721.887777777774</v>
      </c>
      <c r="AA72" s="87">
        <f t="shared" si="10"/>
        <v>40721.887777777774</v>
      </c>
      <c r="AB72" s="87">
        <f t="shared" si="10"/>
        <v>40721.887777777774</v>
      </c>
      <c r="AC72" s="87">
        <f t="shared" si="10"/>
        <v>48866.265333333329</v>
      </c>
      <c r="AD72" s="87">
        <f t="shared" si="10"/>
        <v>47381.720563713083</v>
      </c>
      <c r="AE72" s="87">
        <f t="shared" si="10"/>
        <v>45942.275888359771</v>
      </c>
      <c r="AF72" s="87">
        <f t="shared" si="10"/>
        <v>44546.561177827323</v>
      </c>
      <c r="AG72" s="87">
        <f t="shared" si="10"/>
        <v>43193.247926855351</v>
      </c>
      <c r="AI72" s="147"/>
      <c r="AJ72" s="128"/>
    </row>
    <row r="73" spans="1:36" s="20" customFormat="1" x14ac:dyDescent="0.2">
      <c r="A73" s="65"/>
      <c r="B73" s="86">
        <f>'3. Investeringen'!B70</f>
        <v>56</v>
      </c>
      <c r="C73" s="86" t="str">
        <f>'3. Investeringen'!C70</f>
        <v>Nieuwe investeringen</v>
      </c>
      <c r="D73" s="86" t="str">
        <f>'3. Investeringen'!F70</f>
        <v>TD</v>
      </c>
      <c r="E73" s="121">
        <f>'3. Investeringen'!K70</f>
        <v>2016</v>
      </c>
      <c r="F73" s="171">
        <f>'3. Investeringen'!M70</f>
        <v>30</v>
      </c>
      <c r="G73" s="121">
        <f>'3. Investeringen'!N70</f>
        <v>2016</v>
      </c>
      <c r="H73" s="86">
        <f>'3. Investeringen'!O70</f>
        <v>-173202.40969999999</v>
      </c>
      <c r="I73" s="65"/>
      <c r="J73" s="86">
        <f>'6. Investeringen per jaar'!I70</f>
        <v>1</v>
      </c>
      <c r="K73" s="65"/>
      <c r="L73" s="123">
        <f t="shared" si="1"/>
        <v>2046</v>
      </c>
      <c r="M73" s="87">
        <f t="shared" si="2"/>
        <v>-141448.63458833331</v>
      </c>
      <c r="N73" s="117">
        <f t="shared" si="3"/>
        <v>24.5</v>
      </c>
      <c r="O73" s="87" t="b">
        <f t="shared" si="4"/>
        <v>1</v>
      </c>
      <c r="P73" s="117">
        <f>INDEX('2. Reguleringsparameters'!$D$44:$E$50,MATCH(C73,'2. Reguleringsparameters'!$B$44:$B$50,0),MATCH(D73,'2. Reguleringsparameters'!$D$43:$E$43,0))</f>
        <v>0.5</v>
      </c>
      <c r="Q73" s="65"/>
      <c r="R73" s="87">
        <f t="shared" si="10"/>
        <v>0</v>
      </c>
      <c r="S73" s="87">
        <f t="shared" si="10"/>
        <v>0</v>
      </c>
      <c r="T73" s="87">
        <f t="shared" si="10"/>
        <v>0</v>
      </c>
      <c r="U73" s="87">
        <f t="shared" si="10"/>
        <v>0</v>
      </c>
      <c r="V73" s="87">
        <f t="shared" si="10"/>
        <v>0</v>
      </c>
      <c r="W73" s="87">
        <f t="shared" si="10"/>
        <v>-2886.7068283333333</v>
      </c>
      <c r="X73" s="87">
        <f t="shared" si="10"/>
        <v>-5773.4136566666666</v>
      </c>
      <c r="Y73" s="87">
        <f t="shared" si="10"/>
        <v>-5773.4136566666666</v>
      </c>
      <c r="Z73" s="87">
        <f t="shared" si="10"/>
        <v>-5773.4136566666666</v>
      </c>
      <c r="AA73" s="87">
        <f t="shared" si="10"/>
        <v>-5773.4136566666666</v>
      </c>
      <c r="AB73" s="87">
        <f t="shared" si="10"/>
        <v>-5773.4136566666666</v>
      </c>
      <c r="AC73" s="87">
        <f t="shared" si="10"/>
        <v>-6928.096387999999</v>
      </c>
      <c r="AD73" s="87">
        <f t="shared" si="10"/>
        <v>-6588.7610547102022</v>
      </c>
      <c r="AE73" s="87">
        <f t="shared" si="10"/>
        <v>-6266.0462275407226</v>
      </c>
      <c r="AF73" s="87">
        <f t="shared" si="10"/>
        <v>-5959.1378408856672</v>
      </c>
      <c r="AG73" s="87">
        <f t="shared" si="10"/>
        <v>-5667.2617017402472</v>
      </c>
      <c r="AI73" s="147"/>
      <c r="AJ73" s="128"/>
    </row>
    <row r="74" spans="1:36" s="20" customFormat="1" x14ac:dyDescent="0.2">
      <c r="A74" s="65"/>
      <c r="B74" s="86">
        <f>'3. Investeringen'!B71</f>
        <v>57</v>
      </c>
      <c r="C74" s="86" t="str">
        <f>'3. Investeringen'!C71</f>
        <v>Nieuwe investeringen</v>
      </c>
      <c r="D74" s="86" t="str">
        <f>'3. Investeringen'!F71</f>
        <v>TD</v>
      </c>
      <c r="E74" s="121">
        <f>'3. Investeringen'!K71</f>
        <v>2016</v>
      </c>
      <c r="F74" s="171">
        <f>'3. Investeringen'!M71</f>
        <v>10</v>
      </c>
      <c r="G74" s="121">
        <f>'3. Investeringen'!N71</f>
        <v>2016</v>
      </c>
      <c r="H74" s="86">
        <f>'3. Investeringen'!O71</f>
        <v>119002.2598</v>
      </c>
      <c r="I74" s="65"/>
      <c r="J74" s="86">
        <f>'6. Investeringen per jaar'!I71</f>
        <v>1</v>
      </c>
      <c r="K74" s="65"/>
      <c r="L74" s="123">
        <f t="shared" si="1"/>
        <v>2026</v>
      </c>
      <c r="M74" s="87">
        <f t="shared" si="2"/>
        <v>53551.016909999991</v>
      </c>
      <c r="N74" s="117">
        <f t="shared" si="3"/>
        <v>4.5</v>
      </c>
      <c r="O74" s="87" t="b">
        <f t="shared" si="4"/>
        <v>0</v>
      </c>
      <c r="P74" s="117">
        <f>INDEX('2. Reguleringsparameters'!$D$44:$E$50,MATCH(C74,'2. Reguleringsparameters'!$B$44:$B$50,0),MATCH(D74,'2. Reguleringsparameters'!$D$43:$E$43,0))</f>
        <v>0.5</v>
      </c>
      <c r="Q74" s="65"/>
      <c r="R74" s="87">
        <f t="shared" si="10"/>
        <v>0</v>
      </c>
      <c r="S74" s="87">
        <f t="shared" si="10"/>
        <v>0</v>
      </c>
      <c r="T74" s="87">
        <f t="shared" si="10"/>
        <v>0</v>
      </c>
      <c r="U74" s="87">
        <f t="shared" si="10"/>
        <v>0</v>
      </c>
      <c r="V74" s="87">
        <f t="shared" si="10"/>
        <v>0</v>
      </c>
      <c r="W74" s="87">
        <f t="shared" si="10"/>
        <v>5950.1129900000005</v>
      </c>
      <c r="X74" s="87">
        <f t="shared" si="10"/>
        <v>11900.225980000001</v>
      </c>
      <c r="Y74" s="87">
        <f t="shared" si="10"/>
        <v>11900.225980000001</v>
      </c>
      <c r="Z74" s="87">
        <f t="shared" si="10"/>
        <v>11900.225980000001</v>
      </c>
      <c r="AA74" s="87">
        <f t="shared" si="10"/>
        <v>11900.225980000001</v>
      </c>
      <c r="AB74" s="87">
        <f t="shared" si="10"/>
        <v>11900.225980000001</v>
      </c>
      <c r="AC74" s="87">
        <f t="shared" si="10"/>
        <v>14280.271175999997</v>
      </c>
      <c r="AD74" s="87">
        <f t="shared" si="10"/>
        <v>11220.213066857143</v>
      </c>
      <c r="AE74" s="87">
        <f t="shared" si="10"/>
        <v>11220.213066857143</v>
      </c>
      <c r="AF74" s="87">
        <f t="shared" si="10"/>
        <v>11220.213066857143</v>
      </c>
      <c r="AG74" s="87">
        <f t="shared" si="10"/>
        <v>5610.1065334285713</v>
      </c>
      <c r="AI74" s="147"/>
      <c r="AJ74" s="128"/>
    </row>
    <row r="75" spans="1:36" s="20" customFormat="1" x14ac:dyDescent="0.2">
      <c r="A75" s="65"/>
      <c r="B75" s="86">
        <f>'3. Investeringen'!B72</f>
        <v>58</v>
      </c>
      <c r="C75" s="86" t="str">
        <f>'3. Investeringen'!C72</f>
        <v>Nieuwe investeringen</v>
      </c>
      <c r="D75" s="86" t="str">
        <f>'3. Investeringen'!F72</f>
        <v>TD</v>
      </c>
      <c r="E75" s="121">
        <f>'3. Investeringen'!K72</f>
        <v>2016</v>
      </c>
      <c r="F75" s="171">
        <f>'3. Investeringen'!M72</f>
        <v>5</v>
      </c>
      <c r="G75" s="121">
        <f>'3. Investeringen'!N72</f>
        <v>2016</v>
      </c>
      <c r="H75" s="86">
        <f>'3. Investeringen'!O72</f>
        <v>451298.74955000001</v>
      </c>
      <c r="I75" s="65"/>
      <c r="J75" s="86">
        <f>'6. Investeringen per jaar'!I72</f>
        <v>1</v>
      </c>
      <c r="K75" s="65"/>
      <c r="L75" s="123">
        <f t="shared" si="1"/>
        <v>2021</v>
      </c>
      <c r="M75" s="87">
        <f t="shared" si="2"/>
        <v>0</v>
      </c>
      <c r="N75" s="117">
        <f t="shared" si="3"/>
        <v>0</v>
      </c>
      <c r="O75" s="87" t="b">
        <f t="shared" si="4"/>
        <v>0</v>
      </c>
      <c r="P75" s="117">
        <f>INDEX('2. Reguleringsparameters'!$D$44:$E$50,MATCH(C75,'2. Reguleringsparameters'!$B$44:$B$50,0),MATCH(D75,'2. Reguleringsparameters'!$D$43:$E$43,0))</f>
        <v>0.5</v>
      </c>
      <c r="Q75" s="65"/>
      <c r="R75" s="87">
        <f t="shared" si="10"/>
        <v>0</v>
      </c>
      <c r="S75" s="87">
        <f t="shared" si="10"/>
        <v>0</v>
      </c>
      <c r="T75" s="87">
        <f t="shared" si="10"/>
        <v>0</v>
      </c>
      <c r="U75" s="87">
        <f t="shared" si="10"/>
        <v>0</v>
      </c>
      <c r="V75" s="87">
        <f t="shared" si="10"/>
        <v>0</v>
      </c>
      <c r="W75" s="87">
        <f t="shared" si="10"/>
        <v>45129.874955000007</v>
      </c>
      <c r="X75" s="87">
        <f t="shared" si="10"/>
        <v>90259.749909999999</v>
      </c>
      <c r="Y75" s="87">
        <f t="shared" si="10"/>
        <v>90259.749909999999</v>
      </c>
      <c r="Z75" s="87">
        <f t="shared" si="10"/>
        <v>90259.749909999999</v>
      </c>
      <c r="AA75" s="87">
        <f t="shared" si="10"/>
        <v>90259.749909999999</v>
      </c>
      <c r="AB75" s="87">
        <f t="shared" si="10"/>
        <v>45129.874954999999</v>
      </c>
      <c r="AC75" s="87">
        <f t="shared" si="10"/>
        <v>0</v>
      </c>
      <c r="AD75" s="87">
        <f t="shared" si="10"/>
        <v>0</v>
      </c>
      <c r="AE75" s="87">
        <f t="shared" si="10"/>
        <v>0</v>
      </c>
      <c r="AF75" s="87">
        <f t="shared" si="10"/>
        <v>0</v>
      </c>
      <c r="AG75" s="87">
        <f t="shared" si="10"/>
        <v>0</v>
      </c>
      <c r="AI75" s="147"/>
      <c r="AJ75" s="128"/>
    </row>
    <row r="76" spans="1:36" s="20" customFormat="1" x14ac:dyDescent="0.2">
      <c r="A76" s="65"/>
      <c r="B76" s="86">
        <f>'3. Investeringen'!B73</f>
        <v>59</v>
      </c>
      <c r="C76" s="86" t="str">
        <f>'3. Investeringen'!C73</f>
        <v>Nieuwe investeringen</v>
      </c>
      <c r="D76" s="86" t="str">
        <f>'3. Investeringen'!F73</f>
        <v>TD</v>
      </c>
      <c r="E76" s="121">
        <f>'3. Investeringen'!K73</f>
        <v>2017</v>
      </c>
      <c r="F76" s="171">
        <f>'3. Investeringen'!M73</f>
        <v>55</v>
      </c>
      <c r="G76" s="121">
        <f>'3. Investeringen'!N73</f>
        <v>2017</v>
      </c>
      <c r="H76" s="86">
        <f>'3. Investeringen'!O73</f>
        <v>1075422.9632999999</v>
      </c>
      <c r="I76" s="65"/>
      <c r="J76" s="86">
        <f>'6. Investeringen per jaar'!I73</f>
        <v>1</v>
      </c>
      <c r="K76" s="65"/>
      <c r="L76" s="123">
        <f t="shared" si="1"/>
        <v>2072</v>
      </c>
      <c r="M76" s="87">
        <f t="shared" si="2"/>
        <v>987433.81175727269</v>
      </c>
      <c r="N76" s="117">
        <f t="shared" si="3"/>
        <v>50.5</v>
      </c>
      <c r="O76" s="87" t="b">
        <f t="shared" si="4"/>
        <v>0</v>
      </c>
      <c r="P76" s="117">
        <f>INDEX('2. Reguleringsparameters'!$D$44:$E$50,MATCH(C76,'2. Reguleringsparameters'!$B$44:$B$50,0),MATCH(D76,'2. Reguleringsparameters'!$D$43:$E$43,0))</f>
        <v>0.5</v>
      </c>
      <c r="Q76" s="65"/>
      <c r="R76" s="87">
        <f t="shared" si="10"/>
        <v>0</v>
      </c>
      <c r="S76" s="87">
        <f t="shared" si="10"/>
        <v>0</v>
      </c>
      <c r="T76" s="87">
        <f t="shared" si="10"/>
        <v>0</v>
      </c>
      <c r="U76" s="87">
        <f t="shared" si="10"/>
        <v>0</v>
      </c>
      <c r="V76" s="87">
        <f t="shared" si="10"/>
        <v>0</v>
      </c>
      <c r="W76" s="87">
        <f t="shared" si="10"/>
        <v>0</v>
      </c>
      <c r="X76" s="87">
        <f t="shared" si="10"/>
        <v>9776.5723936363629</v>
      </c>
      <c r="Y76" s="87">
        <f t="shared" si="10"/>
        <v>19553.144787272726</v>
      </c>
      <c r="Z76" s="87">
        <f t="shared" si="10"/>
        <v>19553.144787272726</v>
      </c>
      <c r="AA76" s="87">
        <f t="shared" si="10"/>
        <v>19553.144787272726</v>
      </c>
      <c r="AB76" s="87">
        <f t="shared" si="10"/>
        <v>19553.144787272726</v>
      </c>
      <c r="AC76" s="87">
        <f t="shared" si="10"/>
        <v>23463.773744727274</v>
      </c>
      <c r="AD76" s="87">
        <f t="shared" si="10"/>
        <v>22906.218725050585</v>
      </c>
      <c r="AE76" s="87">
        <f t="shared" si="10"/>
        <v>22361.912537524629</v>
      </c>
      <c r="AF76" s="87">
        <f t="shared" si="10"/>
        <v>21830.540358415135</v>
      </c>
      <c r="AG76" s="87">
        <f t="shared" si="10"/>
        <v>21311.794844947846</v>
      </c>
      <c r="AI76" s="147"/>
      <c r="AJ76" s="128"/>
    </row>
    <row r="77" spans="1:36" s="20" customFormat="1" x14ac:dyDescent="0.2">
      <c r="A77" s="65"/>
      <c r="B77" s="86">
        <f>'3. Investeringen'!B74</f>
        <v>60</v>
      </c>
      <c r="C77" s="86" t="str">
        <f>'3. Investeringen'!C74</f>
        <v>Nieuwe investeringen</v>
      </c>
      <c r="D77" s="86" t="str">
        <f>'3. Investeringen'!F74</f>
        <v>TD</v>
      </c>
      <c r="E77" s="121">
        <f>'3. Investeringen'!K74</f>
        <v>2017</v>
      </c>
      <c r="F77" s="171">
        <f>'3. Investeringen'!M74</f>
        <v>45</v>
      </c>
      <c r="G77" s="121">
        <f>'3. Investeringen'!N74</f>
        <v>2017</v>
      </c>
      <c r="H77" s="86">
        <f>'3. Investeringen'!O74</f>
        <v>1452405.6281999999</v>
      </c>
      <c r="I77" s="65"/>
      <c r="J77" s="86">
        <f>'6. Investeringen per jaar'!I74</f>
        <v>1</v>
      </c>
      <c r="K77" s="65"/>
      <c r="L77" s="123">
        <f t="shared" si="1"/>
        <v>2062</v>
      </c>
      <c r="M77" s="87">
        <f t="shared" si="2"/>
        <v>1307165.06538</v>
      </c>
      <c r="N77" s="117">
        <f t="shared" si="3"/>
        <v>40.5</v>
      </c>
      <c r="O77" s="87" t="b">
        <f t="shared" si="4"/>
        <v>0</v>
      </c>
      <c r="P77" s="117">
        <f>INDEX('2. Reguleringsparameters'!$D$44:$E$50,MATCH(C77,'2. Reguleringsparameters'!$B$44:$B$50,0),MATCH(D77,'2. Reguleringsparameters'!$D$43:$E$43,0))</f>
        <v>0.5</v>
      </c>
      <c r="Q77" s="65"/>
      <c r="R77" s="87">
        <f t="shared" si="10"/>
        <v>0</v>
      </c>
      <c r="S77" s="87">
        <f t="shared" si="10"/>
        <v>0</v>
      </c>
      <c r="T77" s="87">
        <f t="shared" si="10"/>
        <v>0</v>
      </c>
      <c r="U77" s="87">
        <f t="shared" si="10"/>
        <v>0</v>
      </c>
      <c r="V77" s="87">
        <f t="shared" si="10"/>
        <v>0</v>
      </c>
      <c r="W77" s="87">
        <f t="shared" si="10"/>
        <v>0</v>
      </c>
      <c r="X77" s="87">
        <f t="shared" si="10"/>
        <v>16137.840313333332</v>
      </c>
      <c r="Y77" s="87">
        <f t="shared" si="10"/>
        <v>32275.680626666664</v>
      </c>
      <c r="Z77" s="87">
        <f t="shared" si="10"/>
        <v>32275.680626666664</v>
      </c>
      <c r="AA77" s="87">
        <f t="shared" si="10"/>
        <v>32275.680626666664</v>
      </c>
      <c r="AB77" s="87">
        <f t="shared" si="10"/>
        <v>32275.680626666664</v>
      </c>
      <c r="AC77" s="87">
        <f t="shared" si="10"/>
        <v>38730.816751999999</v>
      </c>
      <c r="AD77" s="87">
        <f t="shared" si="10"/>
        <v>37583.236996385182</v>
      </c>
      <c r="AE77" s="87">
        <f t="shared" si="10"/>
        <v>36469.659603899694</v>
      </c>
      <c r="AF77" s="87">
        <f t="shared" si="10"/>
        <v>35389.077097117486</v>
      </c>
      <c r="AG77" s="87">
        <f t="shared" si="10"/>
        <v>34340.511849795483</v>
      </c>
      <c r="AI77" s="147"/>
      <c r="AJ77" s="128"/>
    </row>
    <row r="78" spans="1:36" s="20" customFormat="1" x14ac:dyDescent="0.2">
      <c r="A78" s="65"/>
      <c r="B78" s="86">
        <f>'3. Investeringen'!B75</f>
        <v>61</v>
      </c>
      <c r="C78" s="86" t="str">
        <f>'3. Investeringen'!C75</f>
        <v>Nieuwe investeringen</v>
      </c>
      <c r="D78" s="86" t="str">
        <f>'3. Investeringen'!F75</f>
        <v>TD</v>
      </c>
      <c r="E78" s="121">
        <f>'3. Investeringen'!K75</f>
        <v>2017</v>
      </c>
      <c r="F78" s="171">
        <f>'3. Investeringen'!M75</f>
        <v>30</v>
      </c>
      <c r="G78" s="121">
        <f>'3. Investeringen'!N75</f>
        <v>2017</v>
      </c>
      <c r="H78" s="86">
        <f>'3. Investeringen'!O75</f>
        <v>191622.36796</v>
      </c>
      <c r="I78" s="65"/>
      <c r="J78" s="86">
        <f>'6. Investeringen per jaar'!I75</f>
        <v>1</v>
      </c>
      <c r="K78" s="65"/>
      <c r="L78" s="123">
        <f t="shared" si="1"/>
        <v>2047</v>
      </c>
      <c r="M78" s="87">
        <f t="shared" si="2"/>
        <v>162879.012766</v>
      </c>
      <c r="N78" s="117">
        <f t="shared" si="3"/>
        <v>25.5</v>
      </c>
      <c r="O78" s="87" t="b">
        <f t="shared" si="4"/>
        <v>0</v>
      </c>
      <c r="P78" s="117">
        <f>INDEX('2. Reguleringsparameters'!$D$44:$E$50,MATCH(C78,'2. Reguleringsparameters'!$B$44:$B$50,0),MATCH(D78,'2. Reguleringsparameters'!$D$43:$E$43,0))</f>
        <v>0.5</v>
      </c>
      <c r="Q78" s="65"/>
      <c r="R78" s="87">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7">
        <f t="shared" si="11"/>
        <v>0</v>
      </c>
      <c r="T78" s="87">
        <f t="shared" si="11"/>
        <v>0</v>
      </c>
      <c r="U78" s="87">
        <f t="shared" si="11"/>
        <v>0</v>
      </c>
      <c r="V78" s="87">
        <f t="shared" si="11"/>
        <v>0</v>
      </c>
      <c r="W78" s="87">
        <f t="shared" si="11"/>
        <v>0</v>
      </c>
      <c r="X78" s="87">
        <f t="shared" si="11"/>
        <v>3193.7061326666667</v>
      </c>
      <c r="Y78" s="87">
        <f t="shared" si="11"/>
        <v>6387.4122653333334</v>
      </c>
      <c r="Z78" s="87">
        <f t="shared" si="11"/>
        <v>6387.4122653333334</v>
      </c>
      <c r="AA78" s="87">
        <f t="shared" si="11"/>
        <v>6387.4122653333334</v>
      </c>
      <c r="AB78" s="87">
        <f t="shared" si="11"/>
        <v>6387.4122653333334</v>
      </c>
      <c r="AC78" s="87">
        <f t="shared" si="11"/>
        <v>7664.8947183999999</v>
      </c>
      <c r="AD78" s="87">
        <f t="shared" si="11"/>
        <v>7304.193790475294</v>
      </c>
      <c r="AE78" s="87">
        <f t="shared" si="11"/>
        <v>6960.4670238646922</v>
      </c>
      <c r="AF78" s="87">
        <f t="shared" si="11"/>
        <v>6632.9156345063548</v>
      </c>
      <c r="AG78" s="87">
        <f t="shared" si="11"/>
        <v>6320.7784281766435</v>
      </c>
      <c r="AI78" s="147"/>
      <c r="AJ78" s="128"/>
    </row>
    <row r="79" spans="1:36" s="20" customFormat="1" x14ac:dyDescent="0.2">
      <c r="A79" s="65"/>
      <c r="B79" s="86">
        <f>'3. Investeringen'!B76</f>
        <v>62</v>
      </c>
      <c r="C79" s="86" t="str">
        <f>'3. Investeringen'!C76</f>
        <v>Nieuwe investeringen</v>
      </c>
      <c r="D79" s="86" t="str">
        <f>'3. Investeringen'!F76</f>
        <v>TD</v>
      </c>
      <c r="E79" s="121">
        <f>'3. Investeringen'!K76</f>
        <v>2018</v>
      </c>
      <c r="F79" s="171">
        <f>'3. Investeringen'!M76</f>
        <v>55</v>
      </c>
      <c r="G79" s="121">
        <f>'3. Investeringen'!N76</f>
        <v>2018</v>
      </c>
      <c r="H79" s="86">
        <f>'3. Investeringen'!O76</f>
        <v>1616715.0574</v>
      </c>
      <c r="I79" s="65"/>
      <c r="J79" s="86">
        <f>'6. Investeringen per jaar'!I76</f>
        <v>1</v>
      </c>
      <c r="K79" s="65"/>
      <c r="L79" s="123">
        <f t="shared" si="1"/>
        <v>2073</v>
      </c>
      <c r="M79" s="87">
        <f t="shared" si="2"/>
        <v>1513833.1901109091</v>
      </c>
      <c r="N79" s="117">
        <f t="shared" si="3"/>
        <v>51.5</v>
      </c>
      <c r="O79" s="87" t="b">
        <f t="shared" si="4"/>
        <v>0</v>
      </c>
      <c r="P79" s="117">
        <f>INDEX('2. Reguleringsparameters'!$D$44:$E$50,MATCH(C79,'2. Reguleringsparameters'!$B$44:$B$50,0),MATCH(D79,'2. Reguleringsparameters'!$D$43:$E$43,0))</f>
        <v>0.5</v>
      </c>
      <c r="Q79" s="65"/>
      <c r="R79" s="87">
        <f t="shared" si="11"/>
        <v>0</v>
      </c>
      <c r="S79" s="87">
        <f t="shared" si="11"/>
        <v>0</v>
      </c>
      <c r="T79" s="87">
        <f t="shared" si="11"/>
        <v>0</v>
      </c>
      <c r="U79" s="87">
        <f t="shared" si="11"/>
        <v>0</v>
      </c>
      <c r="V79" s="87">
        <f t="shared" si="11"/>
        <v>0</v>
      </c>
      <c r="W79" s="87">
        <f t="shared" si="11"/>
        <v>0</v>
      </c>
      <c r="X79" s="87">
        <f t="shared" si="11"/>
        <v>0</v>
      </c>
      <c r="Y79" s="87">
        <f t="shared" si="11"/>
        <v>14697.409612727273</v>
      </c>
      <c r="Z79" s="87">
        <f t="shared" si="11"/>
        <v>29394.819225454547</v>
      </c>
      <c r="AA79" s="87">
        <f t="shared" si="11"/>
        <v>29394.819225454547</v>
      </c>
      <c r="AB79" s="87">
        <f t="shared" si="11"/>
        <v>29394.819225454547</v>
      </c>
      <c r="AC79" s="87">
        <f t="shared" si="11"/>
        <v>35273.783070545454</v>
      </c>
      <c r="AD79" s="87">
        <f t="shared" si="11"/>
        <v>34451.869678610419</v>
      </c>
      <c r="AE79" s="87">
        <f t="shared" si="11"/>
        <v>33649.10766668163</v>
      </c>
      <c r="AF79" s="87">
        <f t="shared" si="11"/>
        <v>32865.05078901138</v>
      </c>
      <c r="AG79" s="87">
        <f t="shared" si="11"/>
        <v>32099.263197811113</v>
      </c>
      <c r="AI79" s="147"/>
      <c r="AJ79" s="128"/>
    </row>
    <row r="80" spans="1:36" s="20" customFormat="1" x14ac:dyDescent="0.2">
      <c r="A80" s="65"/>
      <c r="B80" s="86">
        <f>'3. Investeringen'!B77</f>
        <v>63</v>
      </c>
      <c r="C80" s="86" t="str">
        <f>'3. Investeringen'!C77</f>
        <v>Nieuwe investeringen</v>
      </c>
      <c r="D80" s="86" t="str">
        <f>'3. Investeringen'!F77</f>
        <v>TD</v>
      </c>
      <c r="E80" s="121">
        <f>'3. Investeringen'!K77</f>
        <v>2018</v>
      </c>
      <c r="F80" s="171">
        <f>'3. Investeringen'!M77</f>
        <v>45</v>
      </c>
      <c r="G80" s="121">
        <f>'3. Investeringen'!N77</f>
        <v>2018</v>
      </c>
      <c r="H80" s="86">
        <f>'3. Investeringen'!O77</f>
        <v>1653224.8657</v>
      </c>
      <c r="I80" s="65"/>
      <c r="J80" s="86">
        <f>'6. Investeringen per jaar'!I77</f>
        <v>1</v>
      </c>
      <c r="K80" s="65"/>
      <c r="L80" s="123">
        <f t="shared" si="1"/>
        <v>2063</v>
      </c>
      <c r="M80" s="87">
        <f t="shared" si="2"/>
        <v>1524640.7094788889</v>
      </c>
      <c r="N80" s="117">
        <f t="shared" si="3"/>
        <v>41.5</v>
      </c>
      <c r="O80" s="87" t="b">
        <f t="shared" si="4"/>
        <v>0</v>
      </c>
      <c r="P80" s="117">
        <f>INDEX('2. Reguleringsparameters'!$D$44:$E$50,MATCH(C80,'2. Reguleringsparameters'!$B$44:$B$50,0),MATCH(D80,'2. Reguleringsparameters'!$D$43:$E$43,0))</f>
        <v>0.5</v>
      </c>
      <c r="Q80" s="65"/>
      <c r="R80" s="87">
        <f t="shared" si="11"/>
        <v>0</v>
      </c>
      <c r="S80" s="87">
        <f t="shared" si="11"/>
        <v>0</v>
      </c>
      <c r="T80" s="87">
        <f t="shared" si="11"/>
        <v>0</v>
      </c>
      <c r="U80" s="87">
        <f t="shared" si="11"/>
        <v>0</v>
      </c>
      <c r="V80" s="87">
        <f t="shared" si="11"/>
        <v>0</v>
      </c>
      <c r="W80" s="87">
        <f t="shared" si="11"/>
        <v>0</v>
      </c>
      <c r="X80" s="87">
        <f t="shared" si="11"/>
        <v>0</v>
      </c>
      <c r="Y80" s="87">
        <f t="shared" si="11"/>
        <v>18369.165174444446</v>
      </c>
      <c r="Z80" s="87">
        <f t="shared" si="11"/>
        <v>36738.330348888885</v>
      </c>
      <c r="AA80" s="87">
        <f t="shared" si="11"/>
        <v>36738.330348888885</v>
      </c>
      <c r="AB80" s="87">
        <f t="shared" si="11"/>
        <v>36738.330348888885</v>
      </c>
      <c r="AC80" s="87">
        <f t="shared" si="11"/>
        <v>44085.996418666662</v>
      </c>
      <c r="AD80" s="87">
        <f t="shared" si="11"/>
        <v>42811.220618608837</v>
      </c>
      <c r="AE80" s="87">
        <f t="shared" si="11"/>
        <v>41573.305805540629</v>
      </c>
      <c r="AF80" s="87">
        <f t="shared" si="11"/>
        <v>40371.186119597282</v>
      </c>
      <c r="AG80" s="87">
        <f t="shared" si="11"/>
        <v>39203.826520958326</v>
      </c>
      <c r="AI80" s="147"/>
      <c r="AJ80" s="128"/>
    </row>
    <row r="81" spans="1:36" s="20" customFormat="1" x14ac:dyDescent="0.2">
      <c r="A81" s="65"/>
      <c r="B81" s="86">
        <f>'3. Investeringen'!B78</f>
        <v>64</v>
      </c>
      <c r="C81" s="86" t="str">
        <f>'3. Investeringen'!C78</f>
        <v>Nieuwe investeringen</v>
      </c>
      <c r="D81" s="86" t="str">
        <f>'3. Investeringen'!F78</f>
        <v>TD</v>
      </c>
      <c r="E81" s="121">
        <f>'3. Investeringen'!K78</f>
        <v>2018</v>
      </c>
      <c r="F81" s="171">
        <f>'3. Investeringen'!M78</f>
        <v>30</v>
      </c>
      <c r="G81" s="121">
        <f>'3. Investeringen'!N78</f>
        <v>2018</v>
      </c>
      <c r="H81" s="86">
        <f>'3. Investeringen'!O78</f>
        <v>50808.564931000001</v>
      </c>
      <c r="I81" s="65"/>
      <c r="J81" s="86">
        <f>'6. Investeringen per jaar'!I78</f>
        <v>1</v>
      </c>
      <c r="K81" s="65"/>
      <c r="L81" s="123">
        <f t="shared" si="1"/>
        <v>2048</v>
      </c>
      <c r="M81" s="87">
        <f t="shared" si="2"/>
        <v>44880.899022383339</v>
      </c>
      <c r="N81" s="117">
        <f t="shared" si="3"/>
        <v>26.5</v>
      </c>
      <c r="O81" s="87" t="b">
        <f t="shared" si="4"/>
        <v>0</v>
      </c>
      <c r="P81" s="117">
        <f>INDEX('2. Reguleringsparameters'!$D$44:$E$50,MATCH(C81,'2. Reguleringsparameters'!$B$44:$B$50,0),MATCH(D81,'2. Reguleringsparameters'!$D$43:$E$43,0))</f>
        <v>0.5</v>
      </c>
      <c r="Q81" s="65"/>
      <c r="R81" s="87">
        <f t="shared" si="11"/>
        <v>0</v>
      </c>
      <c r="S81" s="87">
        <f t="shared" si="11"/>
        <v>0</v>
      </c>
      <c r="T81" s="87">
        <f t="shared" si="11"/>
        <v>0</v>
      </c>
      <c r="U81" s="87">
        <f t="shared" si="11"/>
        <v>0</v>
      </c>
      <c r="V81" s="87">
        <f t="shared" si="11"/>
        <v>0</v>
      </c>
      <c r="W81" s="87">
        <f t="shared" si="11"/>
        <v>0</v>
      </c>
      <c r="X81" s="87">
        <f t="shared" si="11"/>
        <v>0</v>
      </c>
      <c r="Y81" s="87">
        <f t="shared" si="11"/>
        <v>846.80941551666672</v>
      </c>
      <c r="Z81" s="87">
        <f t="shared" si="11"/>
        <v>1693.6188310333332</v>
      </c>
      <c r="AA81" s="87">
        <f t="shared" si="11"/>
        <v>1693.6188310333332</v>
      </c>
      <c r="AB81" s="87">
        <f t="shared" si="11"/>
        <v>1693.6188310333332</v>
      </c>
      <c r="AC81" s="87">
        <f t="shared" si="11"/>
        <v>2032.34259724</v>
      </c>
      <c r="AD81" s="87">
        <f t="shared" si="11"/>
        <v>1940.3119890630944</v>
      </c>
      <c r="AE81" s="87">
        <f t="shared" si="11"/>
        <v>1852.4488046526903</v>
      </c>
      <c r="AF81" s="87">
        <f t="shared" si="11"/>
        <v>1768.5643304797384</v>
      </c>
      <c r="AG81" s="87">
        <f t="shared" si="11"/>
        <v>1688.4783985334859</v>
      </c>
      <c r="AI81" s="147"/>
      <c r="AJ81" s="128"/>
    </row>
    <row r="82" spans="1:36" s="20" customFormat="1" x14ac:dyDescent="0.2">
      <c r="A82" s="65"/>
      <c r="B82" s="86">
        <f>'3. Investeringen'!B79</f>
        <v>65</v>
      </c>
      <c r="C82" s="86" t="str">
        <f>'3. Investeringen'!C79</f>
        <v>Nieuwe investeringen</v>
      </c>
      <c r="D82" s="86" t="str">
        <f>'3. Investeringen'!F79</f>
        <v>TD</v>
      </c>
      <c r="E82" s="121">
        <f>'3. Investeringen'!K79</f>
        <v>2019</v>
      </c>
      <c r="F82" s="171">
        <f>'3. Investeringen'!M79</f>
        <v>55</v>
      </c>
      <c r="G82" s="121">
        <f>'3. Investeringen'!N79</f>
        <v>2019</v>
      </c>
      <c r="H82" s="86">
        <f>'3. Investeringen'!O79</f>
        <v>2813166.7967863632</v>
      </c>
      <c r="I82" s="65"/>
      <c r="J82" s="86">
        <f>'6. Investeringen per jaar'!I79</f>
        <v>1</v>
      </c>
      <c r="K82" s="65"/>
      <c r="L82" s="123">
        <f t="shared" ref="L82:L109" si="12">G82+F82+IF(P82=0,-1,0)</f>
        <v>2074</v>
      </c>
      <c r="M82" s="87">
        <f t="shared" ref="M82:M109" si="13">H82-SUM(R82:AB82)</f>
        <v>2685295.5787506197</v>
      </c>
      <c r="N82" s="117">
        <f t="shared" ref="N82:N109" si="14">IF($E82&lt;$G82,
MAX(0,$F82+$G82-2022),
MAX(L82-2022+P82,0)+IF(P82=0,1,0))</f>
        <v>52.5</v>
      </c>
      <c r="O82" s="87" t="b">
        <f t="shared" ref="O82:O109" si="15">H82&lt;0</f>
        <v>0</v>
      </c>
      <c r="P82" s="117">
        <f>INDEX('2. Reguleringsparameters'!$D$44:$E$50,MATCH(C82,'2. Reguleringsparameters'!$B$44:$B$50,0),MATCH(D82,'2. Reguleringsparameters'!$D$43:$E$43,0))</f>
        <v>0.5</v>
      </c>
      <c r="Q82" s="65"/>
      <c r="R82" s="87">
        <f t="shared" si="11"/>
        <v>0</v>
      </c>
      <c r="S82" s="87">
        <f t="shared" si="11"/>
        <v>0</v>
      </c>
      <c r="T82" s="87">
        <f t="shared" si="11"/>
        <v>0</v>
      </c>
      <c r="U82" s="87">
        <f t="shared" si="11"/>
        <v>0</v>
      </c>
      <c r="V82" s="87">
        <f t="shared" si="11"/>
        <v>0</v>
      </c>
      <c r="W82" s="87">
        <f t="shared" si="11"/>
        <v>0</v>
      </c>
      <c r="X82" s="87">
        <f t="shared" si="11"/>
        <v>0</v>
      </c>
      <c r="Y82" s="87">
        <f t="shared" si="11"/>
        <v>0</v>
      </c>
      <c r="Z82" s="87">
        <f t="shared" si="11"/>
        <v>25574.243607148757</v>
      </c>
      <c r="AA82" s="87">
        <f t="shared" si="11"/>
        <v>51148.487214297515</v>
      </c>
      <c r="AB82" s="87">
        <f t="shared" si="11"/>
        <v>51148.487214297515</v>
      </c>
      <c r="AC82" s="87">
        <f t="shared" si="11"/>
        <v>61378.18465715702</v>
      </c>
      <c r="AD82" s="87">
        <f t="shared" si="11"/>
        <v>59975.254722136291</v>
      </c>
      <c r="AE82" s="87">
        <f t="shared" si="11"/>
        <v>58604.391757058896</v>
      </c>
      <c r="AF82" s="87">
        <f t="shared" si="11"/>
        <v>57264.862802611831</v>
      </c>
      <c r="AG82" s="87">
        <f t="shared" si="11"/>
        <v>55955.951652837852</v>
      </c>
      <c r="AI82" s="147"/>
      <c r="AJ82" s="128"/>
    </row>
    <row r="83" spans="1:36" s="20" customFormat="1" x14ac:dyDescent="0.2">
      <c r="A83" s="65"/>
      <c r="B83" s="86">
        <f>'3. Investeringen'!B80</f>
        <v>66</v>
      </c>
      <c r="C83" s="86" t="str">
        <f>'3. Investeringen'!C80</f>
        <v>Nieuwe investeringen</v>
      </c>
      <c r="D83" s="86" t="str">
        <f>'3. Investeringen'!F80</f>
        <v>TD</v>
      </c>
      <c r="E83" s="121">
        <f>'3. Investeringen'!K80</f>
        <v>2019</v>
      </c>
      <c r="F83" s="171">
        <f>'3. Investeringen'!M80</f>
        <v>45</v>
      </c>
      <c r="G83" s="121">
        <f>'3. Investeringen'!N80</f>
        <v>2019</v>
      </c>
      <c r="H83" s="86">
        <f>'3. Investeringen'!O80</f>
        <v>1800802.7366681853</v>
      </c>
      <c r="I83" s="65"/>
      <c r="J83" s="86">
        <f>'6. Investeringen per jaar'!I80</f>
        <v>1</v>
      </c>
      <c r="K83" s="65"/>
      <c r="L83" s="123">
        <f t="shared" si="12"/>
        <v>2064</v>
      </c>
      <c r="M83" s="87">
        <f t="shared" si="13"/>
        <v>1700758.1401866195</v>
      </c>
      <c r="N83" s="117">
        <f t="shared" si="14"/>
        <v>42.5</v>
      </c>
      <c r="O83" s="87" t="b">
        <f t="shared" si="15"/>
        <v>0</v>
      </c>
      <c r="P83" s="117">
        <f>INDEX('2. Reguleringsparameters'!$D$44:$E$50,MATCH(C83,'2. Reguleringsparameters'!$B$44:$B$50,0),MATCH(D83,'2. Reguleringsparameters'!$D$43:$E$43,0))</f>
        <v>0.5</v>
      </c>
      <c r="Q83" s="65"/>
      <c r="R83" s="87">
        <f t="shared" si="11"/>
        <v>0</v>
      </c>
      <c r="S83" s="87">
        <f t="shared" si="11"/>
        <v>0</v>
      </c>
      <c r="T83" s="87">
        <f t="shared" si="11"/>
        <v>0</v>
      </c>
      <c r="U83" s="87">
        <f t="shared" si="11"/>
        <v>0</v>
      </c>
      <c r="V83" s="87">
        <f t="shared" si="11"/>
        <v>0</v>
      </c>
      <c r="W83" s="87">
        <f t="shared" si="11"/>
        <v>0</v>
      </c>
      <c r="X83" s="87">
        <f t="shared" si="11"/>
        <v>0</v>
      </c>
      <c r="Y83" s="87">
        <f t="shared" si="11"/>
        <v>0</v>
      </c>
      <c r="Z83" s="87">
        <f t="shared" si="11"/>
        <v>20008.919296313172</v>
      </c>
      <c r="AA83" s="87">
        <f t="shared" si="11"/>
        <v>40017.838592626344</v>
      </c>
      <c r="AB83" s="87">
        <f t="shared" si="11"/>
        <v>40017.838592626344</v>
      </c>
      <c r="AC83" s="87">
        <f t="shared" si="11"/>
        <v>48021.406311151608</v>
      </c>
      <c r="AD83" s="87">
        <f t="shared" si="11"/>
        <v>46665.507780013206</v>
      </c>
      <c r="AE83" s="87">
        <f t="shared" si="11"/>
        <v>45347.893442695189</v>
      </c>
      <c r="AF83" s="87">
        <f t="shared" si="11"/>
        <v>44067.482333724969</v>
      </c>
      <c r="AG83" s="87">
        <f t="shared" si="11"/>
        <v>42823.22400900803</v>
      </c>
      <c r="AI83" s="147"/>
      <c r="AJ83" s="128"/>
    </row>
    <row r="84" spans="1:36" s="20" customFormat="1" x14ac:dyDescent="0.2">
      <c r="A84" s="65"/>
      <c r="B84" s="86">
        <f>'3. Investeringen'!B81</f>
        <v>67</v>
      </c>
      <c r="C84" s="86" t="str">
        <f>'3. Investeringen'!C81</f>
        <v>Nieuwe investeringen</v>
      </c>
      <c r="D84" s="86" t="str">
        <f>'3. Investeringen'!F81</f>
        <v>TD</v>
      </c>
      <c r="E84" s="121">
        <f>'3. Investeringen'!K81</f>
        <v>2019</v>
      </c>
      <c r="F84" s="171">
        <f>'3. Investeringen'!M81</f>
        <v>30</v>
      </c>
      <c r="G84" s="121">
        <f>'3. Investeringen'!N81</f>
        <v>2019</v>
      </c>
      <c r="H84" s="86">
        <f>'3. Investeringen'!O81</f>
        <v>101475.40101818182</v>
      </c>
      <c r="I84" s="65"/>
      <c r="J84" s="86">
        <f>'6. Investeringen per jaar'!I81</f>
        <v>1</v>
      </c>
      <c r="K84" s="65"/>
      <c r="L84" s="123">
        <f t="shared" si="12"/>
        <v>2049</v>
      </c>
      <c r="M84" s="87">
        <f t="shared" si="13"/>
        <v>93019.117599999998</v>
      </c>
      <c r="N84" s="117">
        <f t="shared" si="14"/>
        <v>27.5</v>
      </c>
      <c r="O84" s="87" t="b">
        <f t="shared" si="15"/>
        <v>0</v>
      </c>
      <c r="P84" s="117">
        <f>INDEX('2. Reguleringsparameters'!$D$44:$E$50,MATCH(C84,'2. Reguleringsparameters'!$B$44:$B$50,0),MATCH(D84,'2. Reguleringsparameters'!$D$43:$E$43,0))</f>
        <v>0.5</v>
      </c>
      <c r="Q84" s="65"/>
      <c r="R84" s="87">
        <f t="shared" si="11"/>
        <v>0</v>
      </c>
      <c r="S84" s="87">
        <f t="shared" si="11"/>
        <v>0</v>
      </c>
      <c r="T84" s="87">
        <f t="shared" si="11"/>
        <v>0</v>
      </c>
      <c r="U84" s="87">
        <f t="shared" si="11"/>
        <v>0</v>
      </c>
      <c r="V84" s="87">
        <f t="shared" si="11"/>
        <v>0</v>
      </c>
      <c r="W84" s="87">
        <f t="shared" si="11"/>
        <v>0</v>
      </c>
      <c r="X84" s="87">
        <f t="shared" si="11"/>
        <v>0</v>
      </c>
      <c r="Y84" s="87">
        <f t="shared" si="11"/>
        <v>0</v>
      </c>
      <c r="Z84" s="87">
        <f t="shared" si="11"/>
        <v>1691.2566836363635</v>
      </c>
      <c r="AA84" s="87">
        <f t="shared" si="11"/>
        <v>3382.513367272727</v>
      </c>
      <c r="AB84" s="87">
        <f t="shared" si="11"/>
        <v>3382.513367272727</v>
      </c>
      <c r="AC84" s="87">
        <f t="shared" si="11"/>
        <v>4059.0160407272724</v>
      </c>
      <c r="AD84" s="87">
        <f t="shared" si="11"/>
        <v>3881.8953407682638</v>
      </c>
      <c r="AE84" s="87">
        <f t="shared" si="11"/>
        <v>3712.5035440801944</v>
      </c>
      <c r="AF84" s="87">
        <f t="shared" si="11"/>
        <v>3550.5033894294224</v>
      </c>
      <c r="AG84" s="87">
        <f t="shared" si="11"/>
        <v>3395.5723324361388</v>
      </c>
      <c r="AI84" s="147"/>
      <c r="AJ84" s="128"/>
    </row>
    <row r="85" spans="1:36" s="20" customFormat="1" x14ac:dyDescent="0.2">
      <c r="A85" s="65"/>
      <c r="B85" s="86">
        <f>'3. Investeringen'!B82</f>
        <v>68</v>
      </c>
      <c r="C85" s="86" t="str">
        <f>'3. Investeringen'!C82</f>
        <v>Nieuwe investeringen</v>
      </c>
      <c r="D85" s="86" t="str">
        <f>'3. Investeringen'!F82</f>
        <v>TD</v>
      </c>
      <c r="E85" s="121">
        <f>'3. Investeringen'!K82</f>
        <v>2019</v>
      </c>
      <c r="F85" s="171">
        <f>'3. Investeringen'!M82</f>
        <v>5</v>
      </c>
      <c r="G85" s="121">
        <f>'3. Investeringen'!N82</f>
        <v>2019</v>
      </c>
      <c r="H85" s="86">
        <f>'3. Investeringen'!O82</f>
        <v>102977.21818181819</v>
      </c>
      <c r="I85" s="65"/>
      <c r="J85" s="86">
        <f>'6. Investeringen per jaar'!I82</f>
        <v>1</v>
      </c>
      <c r="K85" s="65"/>
      <c r="L85" s="123">
        <f t="shared" si="12"/>
        <v>2024</v>
      </c>
      <c r="M85" s="87">
        <f t="shared" si="13"/>
        <v>51488.609090909085</v>
      </c>
      <c r="N85" s="117">
        <f t="shared" si="14"/>
        <v>2.5</v>
      </c>
      <c r="O85" s="87" t="b">
        <f t="shared" si="15"/>
        <v>0</v>
      </c>
      <c r="P85" s="117">
        <f>INDEX('2. Reguleringsparameters'!$D$44:$E$50,MATCH(C85,'2. Reguleringsparameters'!$B$44:$B$50,0),MATCH(D85,'2. Reguleringsparameters'!$D$43:$E$43,0))</f>
        <v>0.5</v>
      </c>
      <c r="Q85" s="65"/>
      <c r="R85" s="87">
        <f t="shared" si="11"/>
        <v>0</v>
      </c>
      <c r="S85" s="87">
        <f t="shared" si="11"/>
        <v>0</v>
      </c>
      <c r="T85" s="87">
        <f t="shared" si="11"/>
        <v>0</v>
      </c>
      <c r="U85" s="87">
        <f t="shared" si="11"/>
        <v>0</v>
      </c>
      <c r="V85" s="87">
        <f t="shared" si="11"/>
        <v>0</v>
      </c>
      <c r="W85" s="87">
        <f t="shared" si="11"/>
        <v>0</v>
      </c>
      <c r="X85" s="87">
        <f t="shared" si="11"/>
        <v>0</v>
      </c>
      <c r="Y85" s="87">
        <f t="shared" si="11"/>
        <v>0</v>
      </c>
      <c r="Z85" s="87">
        <f t="shared" si="11"/>
        <v>10297.721818181819</v>
      </c>
      <c r="AA85" s="87">
        <f t="shared" si="11"/>
        <v>20595.443636363638</v>
      </c>
      <c r="AB85" s="87">
        <f t="shared" si="11"/>
        <v>20595.443636363638</v>
      </c>
      <c r="AC85" s="87">
        <f t="shared" si="11"/>
        <v>24714.532363636361</v>
      </c>
      <c r="AD85" s="87">
        <f t="shared" si="11"/>
        <v>17849.384484848484</v>
      </c>
      <c r="AE85" s="87">
        <f t="shared" si="11"/>
        <v>8924.6922424242421</v>
      </c>
      <c r="AF85" s="87">
        <f t="shared" si="11"/>
        <v>0</v>
      </c>
      <c r="AG85" s="87">
        <f t="shared" si="11"/>
        <v>0</v>
      </c>
      <c r="AI85" s="147"/>
      <c r="AJ85" s="128"/>
    </row>
    <row r="86" spans="1:36" s="20" customFormat="1" x14ac:dyDescent="0.2">
      <c r="A86" s="65"/>
      <c r="B86" s="86">
        <f>'3. Investeringen'!B83</f>
        <v>69</v>
      </c>
      <c r="C86" s="86" t="str">
        <f>'3. Investeringen'!C83</f>
        <v>Nieuwe investeringen</v>
      </c>
      <c r="D86" s="86" t="str">
        <f>'3. Investeringen'!F83</f>
        <v>AD</v>
      </c>
      <c r="E86" s="121">
        <f>'3. Investeringen'!K83</f>
        <v>2009</v>
      </c>
      <c r="F86" s="171">
        <f>'3. Investeringen'!M83</f>
        <v>37.5</v>
      </c>
      <c r="G86" s="121">
        <f>'3. Investeringen'!N83</f>
        <v>2011</v>
      </c>
      <c r="H86" s="86">
        <f>'3. Investeringen'!O83</f>
        <v>49038.461538461539</v>
      </c>
      <c r="I86" s="65"/>
      <c r="J86" s="86">
        <f>'6. Investeringen per jaar'!I83</f>
        <v>1</v>
      </c>
      <c r="K86" s="65"/>
      <c r="L86" s="123">
        <f t="shared" si="12"/>
        <v>2048.5</v>
      </c>
      <c r="M86" s="87">
        <f t="shared" si="13"/>
        <v>34653.846153846149</v>
      </c>
      <c r="N86" s="117">
        <f t="shared" si="14"/>
        <v>26.5</v>
      </c>
      <c r="O86" s="87" t="b">
        <f t="shared" si="15"/>
        <v>0</v>
      </c>
      <c r="P86" s="117">
        <f>INDEX('2. Reguleringsparameters'!$D$44:$E$50,MATCH(C86,'2. Reguleringsparameters'!$B$44:$B$50,0),MATCH(D86,'2. Reguleringsparameters'!$D$43:$E$43,0))</f>
        <v>0.5</v>
      </c>
      <c r="Q86" s="65"/>
      <c r="R86" s="87">
        <f t="shared" si="11"/>
        <v>1307.6923076923078</v>
      </c>
      <c r="S86" s="87">
        <f t="shared" si="11"/>
        <v>1307.6923076923078</v>
      </c>
      <c r="T86" s="87">
        <f t="shared" si="11"/>
        <v>1307.6923076923078</v>
      </c>
      <c r="U86" s="87">
        <f t="shared" si="11"/>
        <v>1307.6923076923078</v>
      </c>
      <c r="V86" s="87">
        <f t="shared" si="11"/>
        <v>1307.6923076923078</v>
      </c>
      <c r="W86" s="87">
        <f t="shared" si="11"/>
        <v>1307.6923076923078</v>
      </c>
      <c r="X86" s="87">
        <f t="shared" si="11"/>
        <v>1307.6923076923078</v>
      </c>
      <c r="Y86" s="87">
        <f t="shared" si="11"/>
        <v>1307.6923076923078</v>
      </c>
      <c r="Z86" s="87">
        <f t="shared" si="11"/>
        <v>1307.6923076923078</v>
      </c>
      <c r="AA86" s="87">
        <f t="shared" si="11"/>
        <v>1307.6923076923078</v>
      </c>
      <c r="AB86" s="87">
        <f t="shared" si="11"/>
        <v>1307.6923076923078</v>
      </c>
      <c r="AC86" s="87">
        <f t="shared" si="11"/>
        <v>1569.2307692307688</v>
      </c>
      <c r="AD86" s="87">
        <f t="shared" si="11"/>
        <v>1498.1712626995643</v>
      </c>
      <c r="AE86" s="87">
        <f t="shared" si="11"/>
        <v>1430.3295451433578</v>
      </c>
      <c r="AF86" s="87">
        <f t="shared" si="11"/>
        <v>1365.5599053632811</v>
      </c>
      <c r="AG86" s="87">
        <f t="shared" si="11"/>
        <v>1303.7232304034344</v>
      </c>
      <c r="AI86" s="147"/>
      <c r="AJ86" s="128"/>
    </row>
    <row r="87" spans="1:36" s="20" customFormat="1" x14ac:dyDescent="0.2">
      <c r="A87" s="65"/>
      <c r="B87" s="86">
        <f>'3. Investeringen'!B84</f>
        <v>70</v>
      </c>
      <c r="C87" s="86" t="str">
        <f>'3. Investeringen'!C84</f>
        <v>Nieuwe investeringen</v>
      </c>
      <c r="D87" s="86" t="str">
        <f>'3. Investeringen'!F84</f>
        <v>AD</v>
      </c>
      <c r="E87" s="121">
        <f>'3. Investeringen'!K84</f>
        <v>2009</v>
      </c>
      <c r="F87" s="171">
        <f>'3. Investeringen'!M84</f>
        <v>37.5</v>
      </c>
      <c r="G87" s="121">
        <f>'3. Investeringen'!N84</f>
        <v>2011</v>
      </c>
      <c r="H87" s="86">
        <f>'3. Investeringen'!O84</f>
        <v>63461.538461538461</v>
      </c>
      <c r="I87" s="65"/>
      <c r="J87" s="86">
        <f>'6. Investeringen per jaar'!I84</f>
        <v>1</v>
      </c>
      <c r="K87" s="65"/>
      <c r="L87" s="123">
        <f t="shared" si="12"/>
        <v>2048.5</v>
      </c>
      <c r="M87" s="87">
        <f t="shared" si="13"/>
        <v>44846.153846153851</v>
      </c>
      <c r="N87" s="117">
        <f t="shared" si="14"/>
        <v>26.5</v>
      </c>
      <c r="O87" s="87" t="b">
        <f t="shared" si="15"/>
        <v>0</v>
      </c>
      <c r="P87" s="117">
        <f>INDEX('2. Reguleringsparameters'!$D$44:$E$50,MATCH(C87,'2. Reguleringsparameters'!$B$44:$B$50,0),MATCH(D87,'2. Reguleringsparameters'!$D$43:$E$43,0))</f>
        <v>0.5</v>
      </c>
      <c r="Q87" s="65"/>
      <c r="R87" s="87">
        <f t="shared" si="11"/>
        <v>1692.3076923076924</v>
      </c>
      <c r="S87" s="87">
        <f t="shared" si="11"/>
        <v>1692.3076923076922</v>
      </c>
      <c r="T87" s="87">
        <f t="shared" si="11"/>
        <v>1692.3076923076922</v>
      </c>
      <c r="U87" s="87">
        <f t="shared" si="11"/>
        <v>1692.3076923076922</v>
      </c>
      <c r="V87" s="87">
        <f t="shared" si="11"/>
        <v>1692.3076923076922</v>
      </c>
      <c r="W87" s="87">
        <f t="shared" si="11"/>
        <v>1692.3076923076922</v>
      </c>
      <c r="X87" s="87">
        <f t="shared" si="11"/>
        <v>1692.3076923076922</v>
      </c>
      <c r="Y87" s="87">
        <f t="shared" si="11"/>
        <v>1692.3076923076922</v>
      </c>
      <c r="Z87" s="87">
        <f t="shared" si="11"/>
        <v>1692.3076923076922</v>
      </c>
      <c r="AA87" s="87">
        <f t="shared" si="11"/>
        <v>1692.3076923076922</v>
      </c>
      <c r="AB87" s="87">
        <f t="shared" si="11"/>
        <v>1692.3076923076922</v>
      </c>
      <c r="AC87" s="87">
        <f t="shared" si="11"/>
        <v>2030.7692307692309</v>
      </c>
      <c r="AD87" s="87">
        <f t="shared" si="11"/>
        <v>1938.8098693759071</v>
      </c>
      <c r="AE87" s="87">
        <f t="shared" si="11"/>
        <v>1851.0147054796394</v>
      </c>
      <c r="AF87" s="87">
        <f t="shared" si="11"/>
        <v>1767.1951716465992</v>
      </c>
      <c r="AG87" s="87">
        <f t="shared" si="11"/>
        <v>1687.1712393456212</v>
      </c>
      <c r="AI87" s="147"/>
      <c r="AJ87" s="128"/>
    </row>
    <row r="88" spans="1:36" s="20" customFormat="1" x14ac:dyDescent="0.2">
      <c r="A88" s="65"/>
      <c r="B88" s="86">
        <f>'3. Investeringen'!B85</f>
        <v>71</v>
      </c>
      <c r="C88" s="86" t="str">
        <f>'3. Investeringen'!C85</f>
        <v>Nieuwe investeringen</v>
      </c>
      <c r="D88" s="86" t="str">
        <f>'3. Investeringen'!F85</f>
        <v>AD</v>
      </c>
      <c r="E88" s="121">
        <f>'3. Investeringen'!K85</f>
        <v>2010</v>
      </c>
      <c r="F88" s="171">
        <f>'3. Investeringen'!M85</f>
        <v>38.5</v>
      </c>
      <c r="G88" s="121">
        <f>'3. Investeringen'!N85</f>
        <v>2011</v>
      </c>
      <c r="H88" s="86">
        <f>'3. Investeringen'!O85</f>
        <v>125371.79487179487</v>
      </c>
      <c r="I88" s="65"/>
      <c r="J88" s="86">
        <f>'6. Investeringen per jaar'!I85</f>
        <v>1</v>
      </c>
      <c r="K88" s="65"/>
      <c r="L88" s="123">
        <f t="shared" si="12"/>
        <v>2049.5</v>
      </c>
      <c r="M88" s="87">
        <f t="shared" si="13"/>
        <v>89551.282051282047</v>
      </c>
      <c r="N88" s="117">
        <f t="shared" si="14"/>
        <v>27.5</v>
      </c>
      <c r="O88" s="87" t="b">
        <f t="shared" si="15"/>
        <v>0</v>
      </c>
      <c r="P88" s="117">
        <f>INDEX('2. Reguleringsparameters'!$D$44:$E$50,MATCH(C88,'2. Reguleringsparameters'!$B$44:$B$50,0),MATCH(D88,'2. Reguleringsparameters'!$D$43:$E$43,0))</f>
        <v>0.5</v>
      </c>
      <c r="Q88" s="65"/>
      <c r="R88" s="87">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3256.4102564102568</v>
      </c>
      <c r="S88" s="87">
        <f t="shared" si="16"/>
        <v>3256.4102564102568</v>
      </c>
      <c r="T88" s="87">
        <f t="shared" si="16"/>
        <v>3256.4102564102568</v>
      </c>
      <c r="U88" s="87">
        <f t="shared" si="16"/>
        <v>3256.4102564102568</v>
      </c>
      <c r="V88" s="87">
        <f t="shared" si="16"/>
        <v>3256.4102564102568</v>
      </c>
      <c r="W88" s="87">
        <f t="shared" si="16"/>
        <v>3256.4102564102568</v>
      </c>
      <c r="X88" s="87">
        <f t="shared" si="16"/>
        <v>3256.4102564102568</v>
      </c>
      <c r="Y88" s="87">
        <f t="shared" si="16"/>
        <v>3256.4102564102568</v>
      </c>
      <c r="Z88" s="87">
        <f t="shared" si="16"/>
        <v>3256.4102564102568</v>
      </c>
      <c r="AA88" s="87">
        <f t="shared" si="16"/>
        <v>3256.4102564102568</v>
      </c>
      <c r="AB88" s="87">
        <f t="shared" si="16"/>
        <v>3256.4102564102568</v>
      </c>
      <c r="AC88" s="87">
        <f t="shared" si="16"/>
        <v>3907.6923076923072</v>
      </c>
      <c r="AD88" s="87">
        <f t="shared" si="16"/>
        <v>3737.1748251748245</v>
      </c>
      <c r="AE88" s="87">
        <f t="shared" si="16"/>
        <v>3574.0981055308325</v>
      </c>
      <c r="AF88" s="87">
        <f t="shared" si="16"/>
        <v>3418.1374609258505</v>
      </c>
      <c r="AG88" s="87">
        <f t="shared" si="16"/>
        <v>3268.9823717218133</v>
      </c>
      <c r="AI88" s="147"/>
      <c r="AJ88" s="128"/>
    </row>
    <row r="89" spans="1:36" s="20" customFormat="1" x14ac:dyDescent="0.2">
      <c r="A89" s="65"/>
      <c r="B89" s="86">
        <f>'3. Investeringen'!B86</f>
        <v>72</v>
      </c>
      <c r="C89" s="86" t="str">
        <f>'3. Investeringen'!C86</f>
        <v>Nieuwe investeringen</v>
      </c>
      <c r="D89" s="86" t="str">
        <f>'3. Investeringen'!F86</f>
        <v>AD</v>
      </c>
      <c r="E89" s="121">
        <f>'3. Investeringen'!K86</f>
        <v>2010</v>
      </c>
      <c r="F89" s="171">
        <f>'3. Investeringen'!M86</f>
        <v>38.5</v>
      </c>
      <c r="G89" s="121">
        <f>'3. Investeringen'!N86</f>
        <v>2011</v>
      </c>
      <c r="H89" s="86">
        <f>'3. Investeringen'!O86</f>
        <v>72064.102564102563</v>
      </c>
      <c r="I89" s="65"/>
      <c r="J89" s="86">
        <f>'6. Investeringen per jaar'!I86</f>
        <v>1</v>
      </c>
      <c r="K89" s="65"/>
      <c r="L89" s="123">
        <f t="shared" si="12"/>
        <v>2049.5</v>
      </c>
      <c r="M89" s="87">
        <f t="shared" si="13"/>
        <v>51474.358974358976</v>
      </c>
      <c r="N89" s="117">
        <f t="shared" si="14"/>
        <v>27.5</v>
      </c>
      <c r="O89" s="87" t="b">
        <f t="shared" si="15"/>
        <v>0</v>
      </c>
      <c r="P89" s="117">
        <f>INDEX('2. Reguleringsparameters'!$D$44:$E$50,MATCH(C89,'2. Reguleringsparameters'!$B$44:$B$50,0),MATCH(D89,'2. Reguleringsparameters'!$D$43:$E$43,0))</f>
        <v>0.5</v>
      </c>
      <c r="Q89" s="65"/>
      <c r="R89" s="87">
        <f t="shared" si="16"/>
        <v>1871.7948717948718</v>
      </c>
      <c r="S89" s="87">
        <f t="shared" si="16"/>
        <v>1871.7948717948716</v>
      </c>
      <c r="T89" s="87">
        <f t="shared" si="16"/>
        <v>1871.7948717948716</v>
      </c>
      <c r="U89" s="87">
        <f t="shared" si="16"/>
        <v>1871.7948717948716</v>
      </c>
      <c r="V89" s="87">
        <f t="shared" si="16"/>
        <v>1871.7948717948716</v>
      </c>
      <c r="W89" s="87">
        <f t="shared" si="16"/>
        <v>1871.7948717948716</v>
      </c>
      <c r="X89" s="87">
        <f t="shared" si="16"/>
        <v>1871.7948717948716</v>
      </c>
      <c r="Y89" s="87">
        <f t="shared" si="16"/>
        <v>1871.7948717948716</v>
      </c>
      <c r="Z89" s="87">
        <f t="shared" si="16"/>
        <v>1871.7948717948716</v>
      </c>
      <c r="AA89" s="87">
        <f t="shared" si="16"/>
        <v>1871.7948717948716</v>
      </c>
      <c r="AB89" s="87">
        <f t="shared" si="16"/>
        <v>1871.7948717948716</v>
      </c>
      <c r="AC89" s="87">
        <f t="shared" si="16"/>
        <v>2246.1538461538462</v>
      </c>
      <c r="AD89" s="87">
        <f t="shared" si="16"/>
        <v>2148.13986013986</v>
      </c>
      <c r="AE89" s="87">
        <f t="shared" si="16"/>
        <v>2054.40284806103</v>
      </c>
      <c r="AF89" s="87">
        <f t="shared" si="16"/>
        <v>1964.7561783274577</v>
      </c>
      <c r="AG89" s="87">
        <f t="shared" si="16"/>
        <v>1879.0213632731686</v>
      </c>
      <c r="AI89" s="147"/>
      <c r="AJ89" s="128"/>
    </row>
    <row r="90" spans="1:36" s="20" customFormat="1" x14ac:dyDescent="0.2">
      <c r="A90" s="65"/>
      <c r="B90" s="86">
        <f>'3. Investeringen'!B87</f>
        <v>73</v>
      </c>
      <c r="C90" s="86" t="str">
        <f>'3. Investeringen'!C87</f>
        <v>Nieuwe investeringen</v>
      </c>
      <c r="D90" s="86" t="str">
        <f>'3. Investeringen'!F87</f>
        <v>AD</v>
      </c>
      <c r="E90" s="121">
        <f>'3. Investeringen'!K87</f>
        <v>2011</v>
      </c>
      <c r="F90" s="171">
        <f>'3. Investeringen'!M87</f>
        <v>39</v>
      </c>
      <c r="G90" s="121">
        <f>'3. Investeringen'!N87</f>
        <v>2011</v>
      </c>
      <c r="H90" s="86">
        <f>'3. Investeringen'!O87</f>
        <v>-204700.13114908201</v>
      </c>
      <c r="I90" s="65"/>
      <c r="J90" s="86">
        <f>'6. Investeringen per jaar'!I87</f>
        <v>1</v>
      </c>
      <c r="K90" s="65"/>
      <c r="L90" s="123">
        <f t="shared" si="12"/>
        <v>2050</v>
      </c>
      <c r="M90" s="87">
        <f t="shared" si="13"/>
        <v>-149588.55737817532</v>
      </c>
      <c r="N90" s="117">
        <f t="shared" si="14"/>
        <v>28.5</v>
      </c>
      <c r="O90" s="87" t="b">
        <f t="shared" si="15"/>
        <v>1</v>
      </c>
      <c r="P90" s="117">
        <f>INDEX('2. Reguleringsparameters'!$D$44:$E$50,MATCH(C90,'2. Reguleringsparameters'!$B$44:$B$50,0),MATCH(D90,'2. Reguleringsparameters'!$D$43:$E$43,0))</f>
        <v>0.5</v>
      </c>
      <c r="Q90" s="65"/>
      <c r="R90" s="87">
        <f t="shared" si="16"/>
        <v>-2624.3606557574617</v>
      </c>
      <c r="S90" s="87">
        <f t="shared" si="16"/>
        <v>-5248.7213115149234</v>
      </c>
      <c r="T90" s="87">
        <f t="shared" si="16"/>
        <v>-5248.7213115149234</v>
      </c>
      <c r="U90" s="87">
        <f t="shared" si="16"/>
        <v>-5248.7213115149234</v>
      </c>
      <c r="V90" s="87">
        <f t="shared" si="16"/>
        <v>-5248.7213115149234</v>
      </c>
      <c r="W90" s="87">
        <f t="shared" si="16"/>
        <v>-5248.7213115149234</v>
      </c>
      <c r="X90" s="87">
        <f t="shared" si="16"/>
        <v>-5248.7213115149234</v>
      </c>
      <c r="Y90" s="87">
        <f t="shared" si="16"/>
        <v>-5248.7213115149234</v>
      </c>
      <c r="Z90" s="87">
        <f t="shared" si="16"/>
        <v>-5248.7213115149234</v>
      </c>
      <c r="AA90" s="87">
        <f t="shared" si="16"/>
        <v>-5248.7213115149234</v>
      </c>
      <c r="AB90" s="87">
        <f t="shared" si="16"/>
        <v>-5248.7213115149234</v>
      </c>
      <c r="AC90" s="87">
        <f t="shared" si="16"/>
        <v>-6298.4655738179081</v>
      </c>
      <c r="AD90" s="87">
        <f t="shared" si="16"/>
        <v>-6033.2670233413646</v>
      </c>
      <c r="AE90" s="87">
        <f t="shared" si="16"/>
        <v>-5779.2347276217288</v>
      </c>
      <c r="AF90" s="87">
        <f t="shared" si="16"/>
        <v>-5535.8985285639728</v>
      </c>
      <c r="AG90" s="87">
        <f t="shared" si="16"/>
        <v>-5302.8080642033838</v>
      </c>
      <c r="AI90" s="147"/>
      <c r="AJ90" s="128"/>
    </row>
    <row r="91" spans="1:36" s="20" customFormat="1" x14ac:dyDescent="0.2">
      <c r="A91" s="65"/>
      <c r="B91" s="86">
        <f>'3. Investeringen'!B88</f>
        <v>74</v>
      </c>
      <c r="C91" s="86" t="str">
        <f>'3. Investeringen'!C88</f>
        <v>Nieuwe investeringen</v>
      </c>
      <c r="D91" s="86" t="str">
        <f>'3. Investeringen'!F88</f>
        <v>AD</v>
      </c>
      <c r="E91" s="121">
        <f>'3. Investeringen'!K88</f>
        <v>2011</v>
      </c>
      <c r="F91" s="171">
        <f>'3. Investeringen'!M88</f>
        <v>39</v>
      </c>
      <c r="G91" s="121">
        <f>'3. Investeringen'!N88</f>
        <v>2011</v>
      </c>
      <c r="H91" s="86">
        <f>'3. Investeringen'!O88</f>
        <v>-307015.57006740599</v>
      </c>
      <c r="I91" s="65"/>
      <c r="J91" s="86">
        <f>'6. Investeringen per jaar'!I88</f>
        <v>1</v>
      </c>
      <c r="K91" s="65"/>
      <c r="L91" s="123">
        <f t="shared" si="12"/>
        <v>2050</v>
      </c>
      <c r="M91" s="87">
        <f t="shared" si="13"/>
        <v>-224357.53197233516</v>
      </c>
      <c r="N91" s="117">
        <f t="shared" si="14"/>
        <v>28.5</v>
      </c>
      <c r="O91" s="87" t="b">
        <f t="shared" si="15"/>
        <v>1</v>
      </c>
      <c r="P91" s="117">
        <f>INDEX('2. Reguleringsparameters'!$D$44:$E$50,MATCH(C91,'2. Reguleringsparameters'!$B$44:$B$50,0),MATCH(D91,'2. Reguleringsparameters'!$D$43:$E$43,0))</f>
        <v>0.5</v>
      </c>
      <c r="Q91" s="65"/>
      <c r="R91" s="87">
        <f t="shared" si="16"/>
        <v>-3936.0970521462305</v>
      </c>
      <c r="S91" s="87">
        <f t="shared" si="16"/>
        <v>-7872.1941042924618</v>
      </c>
      <c r="T91" s="87">
        <f t="shared" si="16"/>
        <v>-7872.1941042924618</v>
      </c>
      <c r="U91" s="87">
        <f t="shared" si="16"/>
        <v>-7872.1941042924618</v>
      </c>
      <c r="V91" s="87">
        <f t="shared" si="16"/>
        <v>-7872.1941042924618</v>
      </c>
      <c r="W91" s="87">
        <f t="shared" si="16"/>
        <v>-7872.1941042924618</v>
      </c>
      <c r="X91" s="87">
        <f t="shared" si="16"/>
        <v>-7872.1941042924618</v>
      </c>
      <c r="Y91" s="87">
        <f t="shared" si="16"/>
        <v>-7872.1941042924618</v>
      </c>
      <c r="Z91" s="87">
        <f t="shared" si="16"/>
        <v>-7872.1941042924618</v>
      </c>
      <c r="AA91" s="87">
        <f t="shared" si="16"/>
        <v>-7872.1941042924618</v>
      </c>
      <c r="AB91" s="87">
        <f t="shared" si="16"/>
        <v>-7872.1941042924618</v>
      </c>
      <c r="AC91" s="87">
        <f t="shared" si="16"/>
        <v>-9446.6329251509542</v>
      </c>
      <c r="AD91" s="87">
        <f t="shared" si="16"/>
        <v>-9048.8799598814403</v>
      </c>
      <c r="AE91" s="87">
        <f t="shared" si="16"/>
        <v>-8667.8744878864327</v>
      </c>
      <c r="AF91" s="87">
        <f t="shared" si="16"/>
        <v>-8302.9113515543704</v>
      </c>
      <c r="AG91" s="87">
        <f t="shared" si="16"/>
        <v>-7953.3150841205033</v>
      </c>
      <c r="AI91" s="147"/>
      <c r="AJ91" s="128"/>
    </row>
    <row r="92" spans="1:36" s="20" customFormat="1" x14ac:dyDescent="0.2">
      <c r="A92" s="65"/>
      <c r="B92" s="86">
        <f>'3. Investeringen'!B89</f>
        <v>75</v>
      </c>
      <c r="C92" s="86" t="str">
        <f>'3. Investeringen'!C89</f>
        <v>Nieuwe investeringen</v>
      </c>
      <c r="D92" s="86" t="str">
        <f>'3. Investeringen'!F89</f>
        <v>AD</v>
      </c>
      <c r="E92" s="121">
        <f>'3. Investeringen'!K89</f>
        <v>2012</v>
      </c>
      <c r="F92" s="171">
        <f>'3. Investeringen'!M89</f>
        <v>39</v>
      </c>
      <c r="G92" s="121">
        <f>'3. Investeringen'!N89</f>
        <v>2012</v>
      </c>
      <c r="H92" s="86">
        <f>'3. Investeringen'!O89</f>
        <v>-50420.957584387899</v>
      </c>
      <c r="I92" s="65"/>
      <c r="J92" s="86">
        <f>'6. Investeringen per jaar'!I89</f>
        <v>1</v>
      </c>
      <c r="K92" s="65"/>
      <c r="L92" s="123">
        <f t="shared" si="12"/>
        <v>2051</v>
      </c>
      <c r="M92" s="87">
        <f t="shared" si="13"/>
        <v>-38138.929454857513</v>
      </c>
      <c r="N92" s="117">
        <f t="shared" si="14"/>
        <v>29.5</v>
      </c>
      <c r="O92" s="87" t="b">
        <f t="shared" si="15"/>
        <v>1</v>
      </c>
      <c r="P92" s="117">
        <f>INDEX('2. Reguleringsparameters'!$D$44:$E$50,MATCH(C92,'2. Reguleringsparameters'!$B$44:$B$50,0),MATCH(D92,'2. Reguleringsparameters'!$D$43:$E$43,0))</f>
        <v>0.5</v>
      </c>
      <c r="Q92" s="65"/>
      <c r="R92" s="87">
        <f t="shared" si="16"/>
        <v>0</v>
      </c>
      <c r="S92" s="87">
        <f t="shared" si="16"/>
        <v>-646.42253313317815</v>
      </c>
      <c r="T92" s="87">
        <f t="shared" si="16"/>
        <v>-1292.8450662663565</v>
      </c>
      <c r="U92" s="87">
        <f t="shared" si="16"/>
        <v>-1292.8450662663565</v>
      </c>
      <c r="V92" s="87">
        <f t="shared" si="16"/>
        <v>-1292.8450662663565</v>
      </c>
      <c r="W92" s="87">
        <f t="shared" si="16"/>
        <v>-1292.8450662663565</v>
      </c>
      <c r="X92" s="87">
        <f t="shared" si="16"/>
        <v>-1292.8450662663565</v>
      </c>
      <c r="Y92" s="87">
        <f t="shared" si="16"/>
        <v>-1292.8450662663565</v>
      </c>
      <c r="Z92" s="87">
        <f t="shared" si="16"/>
        <v>-1292.8450662663565</v>
      </c>
      <c r="AA92" s="87">
        <f t="shared" si="16"/>
        <v>-1292.8450662663565</v>
      </c>
      <c r="AB92" s="87">
        <f t="shared" si="16"/>
        <v>-1292.8450662663565</v>
      </c>
      <c r="AC92" s="87">
        <f t="shared" si="16"/>
        <v>-1551.4140795196274</v>
      </c>
      <c r="AD92" s="87">
        <f t="shared" si="16"/>
        <v>-1488.3057101832358</v>
      </c>
      <c r="AE92" s="87">
        <f t="shared" si="16"/>
        <v>-1427.7644609554432</v>
      </c>
      <c r="AF92" s="87">
        <f t="shared" si="16"/>
        <v>-1369.685906611493</v>
      </c>
      <c r="AG92" s="87">
        <f t="shared" si="16"/>
        <v>-1313.9698697323813</v>
      </c>
      <c r="AI92" s="147"/>
      <c r="AJ92" s="128"/>
    </row>
    <row r="93" spans="1:36" s="20" customFormat="1" x14ac:dyDescent="0.2">
      <c r="A93" s="65"/>
      <c r="B93" s="86">
        <f>'3. Investeringen'!B90</f>
        <v>76</v>
      </c>
      <c r="C93" s="86" t="str">
        <f>'3. Investeringen'!C90</f>
        <v>Nieuwe investeringen</v>
      </c>
      <c r="D93" s="86" t="str">
        <f>'3. Investeringen'!F90</f>
        <v>AD</v>
      </c>
      <c r="E93" s="121">
        <f>'3. Investeringen'!K90</f>
        <v>2012</v>
      </c>
      <c r="F93" s="171">
        <f>'3. Investeringen'!M90</f>
        <v>39</v>
      </c>
      <c r="G93" s="121">
        <f>'3. Investeringen'!N90</f>
        <v>2012</v>
      </c>
      <c r="H93" s="86">
        <f>'3. Investeringen'!O90</f>
        <v>-44415.098401111602</v>
      </c>
      <c r="I93" s="65"/>
      <c r="J93" s="86">
        <f>'6. Investeringen per jaar'!I90</f>
        <v>1</v>
      </c>
      <c r="K93" s="65"/>
      <c r="L93" s="123">
        <f t="shared" si="12"/>
        <v>2051</v>
      </c>
      <c r="M93" s="87">
        <f t="shared" si="13"/>
        <v>-33596.035970071593</v>
      </c>
      <c r="N93" s="117">
        <f t="shared" si="14"/>
        <v>29.5</v>
      </c>
      <c r="O93" s="87" t="b">
        <f t="shared" si="15"/>
        <v>1</v>
      </c>
      <c r="P93" s="117">
        <f>INDEX('2. Reguleringsparameters'!$D$44:$E$50,MATCH(C93,'2. Reguleringsparameters'!$B$44:$B$50,0),MATCH(D93,'2. Reguleringsparameters'!$D$43:$E$43,0))</f>
        <v>0.5</v>
      </c>
      <c r="Q93" s="65"/>
      <c r="R93" s="87">
        <f t="shared" si="16"/>
        <v>0</v>
      </c>
      <c r="S93" s="87">
        <f t="shared" si="16"/>
        <v>-569.4243384757898</v>
      </c>
      <c r="T93" s="87">
        <f t="shared" si="16"/>
        <v>-1138.8486769515796</v>
      </c>
      <c r="U93" s="87">
        <f t="shared" si="16"/>
        <v>-1138.8486769515796</v>
      </c>
      <c r="V93" s="87">
        <f t="shared" si="16"/>
        <v>-1138.8486769515796</v>
      </c>
      <c r="W93" s="87">
        <f t="shared" si="16"/>
        <v>-1138.8486769515796</v>
      </c>
      <c r="X93" s="87">
        <f t="shared" si="16"/>
        <v>-1138.8486769515796</v>
      </c>
      <c r="Y93" s="87">
        <f t="shared" si="16"/>
        <v>-1138.8486769515796</v>
      </c>
      <c r="Z93" s="87">
        <f t="shared" si="16"/>
        <v>-1138.8486769515796</v>
      </c>
      <c r="AA93" s="87">
        <f t="shared" si="16"/>
        <v>-1138.8486769515796</v>
      </c>
      <c r="AB93" s="87">
        <f t="shared" si="16"/>
        <v>-1138.8486769515796</v>
      </c>
      <c r="AC93" s="87">
        <f t="shared" si="16"/>
        <v>-1366.6184123418952</v>
      </c>
      <c r="AD93" s="87">
        <f t="shared" si="16"/>
        <v>-1311.0271548906994</v>
      </c>
      <c r="AE93" s="87">
        <f t="shared" si="16"/>
        <v>-1257.6972367256542</v>
      </c>
      <c r="AF93" s="87">
        <f t="shared" si="16"/>
        <v>-1206.5366711639326</v>
      </c>
      <c r="AG93" s="87">
        <f t="shared" si="16"/>
        <v>-1157.4572133538743</v>
      </c>
      <c r="AI93" s="147"/>
      <c r="AJ93" s="128"/>
    </row>
    <row r="94" spans="1:36" s="20" customFormat="1" x14ac:dyDescent="0.2">
      <c r="A94" s="65"/>
      <c r="B94" s="86">
        <f>'3. Investeringen'!B91</f>
        <v>77</v>
      </c>
      <c r="C94" s="86" t="str">
        <f>'3. Investeringen'!C91</f>
        <v>Nieuwe investeringen</v>
      </c>
      <c r="D94" s="86" t="str">
        <f>'3. Investeringen'!F91</f>
        <v>AD</v>
      </c>
      <c r="E94" s="121">
        <f>'3. Investeringen'!K91</f>
        <v>2013</v>
      </c>
      <c r="F94" s="171">
        <f>'3. Investeringen'!M91</f>
        <v>39</v>
      </c>
      <c r="G94" s="121">
        <f>'3. Investeringen'!N91</f>
        <v>2013</v>
      </c>
      <c r="H94" s="86">
        <f>'3. Investeringen'!O91</f>
        <v>524284.394374597</v>
      </c>
      <c r="I94" s="65"/>
      <c r="J94" s="86">
        <f>'6. Investeringen per jaar'!I91</f>
        <v>1</v>
      </c>
      <c r="K94" s="65"/>
      <c r="L94" s="123">
        <f t="shared" si="12"/>
        <v>2052</v>
      </c>
      <c r="M94" s="87">
        <f t="shared" si="13"/>
        <v>410017.28278013354</v>
      </c>
      <c r="N94" s="117">
        <f t="shared" si="14"/>
        <v>30.5</v>
      </c>
      <c r="O94" s="87" t="b">
        <f t="shared" si="15"/>
        <v>0</v>
      </c>
      <c r="P94" s="117">
        <f>INDEX('2. Reguleringsparameters'!$D$44:$E$50,MATCH(C94,'2. Reguleringsparameters'!$B$44:$B$50,0),MATCH(D94,'2. Reguleringsparameters'!$D$43:$E$43,0))</f>
        <v>0.5</v>
      </c>
      <c r="Q94" s="65"/>
      <c r="R94" s="87">
        <f t="shared" si="16"/>
        <v>0</v>
      </c>
      <c r="S94" s="87">
        <f t="shared" si="16"/>
        <v>0</v>
      </c>
      <c r="T94" s="87">
        <f t="shared" si="16"/>
        <v>6721.5947996743207</v>
      </c>
      <c r="U94" s="87">
        <f t="shared" si="16"/>
        <v>13443.18959934864</v>
      </c>
      <c r="V94" s="87">
        <f t="shared" si="16"/>
        <v>13443.18959934864</v>
      </c>
      <c r="W94" s="87">
        <f t="shared" si="16"/>
        <v>13443.18959934864</v>
      </c>
      <c r="X94" s="87">
        <f t="shared" si="16"/>
        <v>13443.18959934864</v>
      </c>
      <c r="Y94" s="87">
        <f t="shared" si="16"/>
        <v>13443.18959934864</v>
      </c>
      <c r="Z94" s="87">
        <f t="shared" si="16"/>
        <v>13443.18959934864</v>
      </c>
      <c r="AA94" s="87">
        <f t="shared" si="16"/>
        <v>13443.18959934864</v>
      </c>
      <c r="AB94" s="87">
        <f t="shared" si="16"/>
        <v>13443.18959934864</v>
      </c>
      <c r="AC94" s="87">
        <f t="shared" si="16"/>
        <v>16131.827519218366</v>
      </c>
      <c r="AD94" s="87">
        <f t="shared" si="16"/>
        <v>15497.132666003217</v>
      </c>
      <c r="AE94" s="87">
        <f t="shared" si="16"/>
        <v>14887.409413570305</v>
      </c>
      <c r="AF94" s="87">
        <f t="shared" si="16"/>
        <v>14301.675272708522</v>
      </c>
      <c r="AG94" s="87">
        <f t="shared" si="16"/>
        <v>13738.986409519992</v>
      </c>
      <c r="AI94" s="147"/>
      <c r="AJ94" s="128"/>
    </row>
    <row r="95" spans="1:36" s="20" customFormat="1" x14ac:dyDescent="0.2">
      <c r="A95" s="65"/>
      <c r="B95" s="86">
        <f>'3. Investeringen'!B92</f>
        <v>78</v>
      </c>
      <c r="C95" s="86" t="str">
        <f>'3. Investeringen'!C92</f>
        <v>Nieuwe investeringen</v>
      </c>
      <c r="D95" s="86" t="str">
        <f>'3. Investeringen'!F92</f>
        <v>AD</v>
      </c>
      <c r="E95" s="121">
        <f>'3. Investeringen'!K92</f>
        <v>2013</v>
      </c>
      <c r="F95" s="171">
        <f>'3. Investeringen'!M92</f>
        <v>39</v>
      </c>
      <c r="G95" s="121">
        <f>'3. Investeringen'!N92</f>
        <v>2013</v>
      </c>
      <c r="H95" s="86">
        <f>'3. Investeringen'!O92</f>
        <v>-21077.034677409378</v>
      </c>
      <c r="I95" s="65"/>
      <c r="J95" s="86">
        <f>'6. Investeringen per jaar'!I92</f>
        <v>1</v>
      </c>
      <c r="K95" s="65"/>
      <c r="L95" s="123">
        <f t="shared" si="12"/>
        <v>2052</v>
      </c>
      <c r="M95" s="87">
        <f t="shared" si="13"/>
        <v>-16483.321991307334</v>
      </c>
      <c r="N95" s="117">
        <f t="shared" si="14"/>
        <v>30.5</v>
      </c>
      <c r="O95" s="87" t="b">
        <f t="shared" si="15"/>
        <v>1</v>
      </c>
      <c r="P95" s="117">
        <f>INDEX('2. Reguleringsparameters'!$D$44:$E$50,MATCH(C95,'2. Reguleringsparameters'!$B$44:$B$50,0),MATCH(D95,'2. Reguleringsparameters'!$D$43:$E$43,0))</f>
        <v>0.5</v>
      </c>
      <c r="Q95" s="65"/>
      <c r="R95" s="87">
        <f t="shared" si="16"/>
        <v>0</v>
      </c>
      <c r="S95" s="87">
        <f t="shared" si="16"/>
        <v>0</v>
      </c>
      <c r="T95" s="87">
        <f t="shared" si="16"/>
        <v>-270.21839330012023</v>
      </c>
      <c r="U95" s="87">
        <f t="shared" si="16"/>
        <v>-540.43678660024045</v>
      </c>
      <c r="V95" s="87">
        <f t="shared" si="16"/>
        <v>-540.43678660024045</v>
      </c>
      <c r="W95" s="87">
        <f t="shared" si="16"/>
        <v>-540.43678660024045</v>
      </c>
      <c r="X95" s="87">
        <f t="shared" si="16"/>
        <v>-540.43678660024045</v>
      </c>
      <c r="Y95" s="87">
        <f t="shared" si="16"/>
        <v>-540.43678660024045</v>
      </c>
      <c r="Z95" s="87">
        <f t="shared" si="16"/>
        <v>-540.43678660024045</v>
      </c>
      <c r="AA95" s="87">
        <f t="shared" si="16"/>
        <v>-540.43678660024045</v>
      </c>
      <c r="AB95" s="87">
        <f t="shared" si="16"/>
        <v>-540.43678660024045</v>
      </c>
      <c r="AC95" s="87">
        <f t="shared" si="16"/>
        <v>-648.52414392028845</v>
      </c>
      <c r="AD95" s="87">
        <f t="shared" si="16"/>
        <v>-623.0084398971951</v>
      </c>
      <c r="AE95" s="87">
        <f t="shared" si="16"/>
        <v>-598.49663242583006</v>
      </c>
      <c r="AF95" s="87">
        <f t="shared" si="16"/>
        <v>-574.94922393694492</v>
      </c>
      <c r="AG95" s="87">
        <f t="shared" si="16"/>
        <v>-552.32827086401596</v>
      </c>
      <c r="AI95" s="147"/>
      <c r="AJ95" s="128"/>
    </row>
    <row r="96" spans="1:36" s="20" customFormat="1" x14ac:dyDescent="0.2">
      <c r="A96" s="65"/>
      <c r="B96" s="86">
        <f>'3. Investeringen'!B93</f>
        <v>79</v>
      </c>
      <c r="C96" s="86" t="str">
        <f>'3. Investeringen'!C93</f>
        <v>Nieuwe investeringen</v>
      </c>
      <c r="D96" s="86" t="str">
        <f>'3. Investeringen'!F93</f>
        <v>AD</v>
      </c>
      <c r="E96" s="121">
        <f>'3. Investeringen'!K93</f>
        <v>2014</v>
      </c>
      <c r="F96" s="171">
        <f>'3. Investeringen'!M93</f>
        <v>39</v>
      </c>
      <c r="G96" s="121">
        <f>'3. Investeringen'!N93</f>
        <v>2014</v>
      </c>
      <c r="H96" s="86">
        <f>'3. Investeringen'!O93</f>
        <v>-8278.3099045164126</v>
      </c>
      <c r="I96" s="65"/>
      <c r="J96" s="86">
        <f>'6. Investeringen per jaar'!I93</f>
        <v>1</v>
      </c>
      <c r="K96" s="65"/>
      <c r="L96" s="123">
        <f t="shared" si="12"/>
        <v>2053</v>
      </c>
      <c r="M96" s="87">
        <f t="shared" si="13"/>
        <v>-6686.3272305709488</v>
      </c>
      <c r="N96" s="117">
        <f t="shared" si="14"/>
        <v>31.5</v>
      </c>
      <c r="O96" s="87" t="b">
        <f t="shared" si="15"/>
        <v>1</v>
      </c>
      <c r="P96" s="117">
        <f>INDEX('2. Reguleringsparameters'!$D$44:$E$50,MATCH(C96,'2. Reguleringsparameters'!$B$44:$B$50,0),MATCH(D96,'2. Reguleringsparameters'!$D$43:$E$43,0))</f>
        <v>0.5</v>
      </c>
      <c r="Q96" s="65"/>
      <c r="R96" s="87">
        <f t="shared" si="16"/>
        <v>0</v>
      </c>
      <c r="S96" s="87">
        <f t="shared" si="16"/>
        <v>0</v>
      </c>
      <c r="T96" s="87">
        <f t="shared" si="16"/>
        <v>0</v>
      </c>
      <c r="U96" s="87">
        <f t="shared" si="16"/>
        <v>-106.13217826303094</v>
      </c>
      <c r="V96" s="87">
        <f t="shared" si="16"/>
        <v>-212.26435652606187</v>
      </c>
      <c r="W96" s="87">
        <f t="shared" si="16"/>
        <v>-212.26435652606187</v>
      </c>
      <c r="X96" s="87">
        <f t="shared" si="16"/>
        <v>-212.26435652606187</v>
      </c>
      <c r="Y96" s="87">
        <f t="shared" si="16"/>
        <v>-212.26435652606187</v>
      </c>
      <c r="Z96" s="87">
        <f t="shared" si="16"/>
        <v>-212.26435652606187</v>
      </c>
      <c r="AA96" s="87">
        <f t="shared" si="16"/>
        <v>-212.26435652606187</v>
      </c>
      <c r="AB96" s="87">
        <f t="shared" si="16"/>
        <v>-212.26435652606187</v>
      </c>
      <c r="AC96" s="87">
        <f t="shared" si="16"/>
        <v>-254.71722783127422</v>
      </c>
      <c r="AD96" s="87">
        <f t="shared" si="16"/>
        <v>-245.01371439008281</v>
      </c>
      <c r="AE96" s="87">
        <f t="shared" si="16"/>
        <v>-235.67985860379395</v>
      </c>
      <c r="AF96" s="87">
        <f t="shared" si="16"/>
        <v>-226.70157827603035</v>
      </c>
      <c r="AG96" s="87">
        <f t="shared" si="16"/>
        <v>-218.06532767503873</v>
      </c>
      <c r="AI96" s="147"/>
      <c r="AJ96" s="128"/>
    </row>
    <row r="97" spans="1:36" s="20" customFormat="1" x14ac:dyDescent="0.2">
      <c r="A97" s="65"/>
      <c r="B97" s="86">
        <f>'3. Investeringen'!B94</f>
        <v>80</v>
      </c>
      <c r="C97" s="86" t="str">
        <f>'3. Investeringen'!C94</f>
        <v>Nieuwe investeringen</v>
      </c>
      <c r="D97" s="86" t="str">
        <f>'3. Investeringen'!F94</f>
        <v>AD</v>
      </c>
      <c r="E97" s="121">
        <f>'3. Investeringen'!K94</f>
        <v>2014</v>
      </c>
      <c r="F97" s="171">
        <f>'3. Investeringen'!M94</f>
        <v>39</v>
      </c>
      <c r="G97" s="121">
        <f>'3. Investeringen'!N94</f>
        <v>2014</v>
      </c>
      <c r="H97" s="86">
        <f>'3. Investeringen'!O94</f>
        <v>-61443.547313665651</v>
      </c>
      <c r="I97" s="65"/>
      <c r="J97" s="86">
        <f>'6. Investeringen per jaar'!I94</f>
        <v>1</v>
      </c>
      <c r="K97" s="65"/>
      <c r="L97" s="123">
        <f t="shared" si="12"/>
        <v>2053</v>
      </c>
      <c r="M97" s="87">
        <f t="shared" si="13"/>
        <v>-49627.480522576101</v>
      </c>
      <c r="N97" s="117">
        <f t="shared" si="14"/>
        <v>31.5</v>
      </c>
      <c r="O97" s="87" t="b">
        <f t="shared" si="15"/>
        <v>1</v>
      </c>
      <c r="P97" s="117">
        <f>INDEX('2. Reguleringsparameters'!$D$44:$E$50,MATCH(C97,'2. Reguleringsparameters'!$B$44:$B$50,0),MATCH(D97,'2. Reguleringsparameters'!$D$43:$E$43,0))</f>
        <v>0.5</v>
      </c>
      <c r="Q97" s="65"/>
      <c r="R97" s="87">
        <f t="shared" si="16"/>
        <v>0</v>
      </c>
      <c r="S97" s="87">
        <f t="shared" si="16"/>
        <v>0</v>
      </c>
      <c r="T97" s="87">
        <f t="shared" si="16"/>
        <v>0</v>
      </c>
      <c r="U97" s="87">
        <f t="shared" si="16"/>
        <v>-787.7377860726366</v>
      </c>
      <c r="V97" s="87">
        <f t="shared" si="16"/>
        <v>-1575.4755721452732</v>
      </c>
      <c r="W97" s="87">
        <f t="shared" si="16"/>
        <v>-1575.4755721452732</v>
      </c>
      <c r="X97" s="87">
        <f t="shared" si="16"/>
        <v>-1575.4755721452732</v>
      </c>
      <c r="Y97" s="87">
        <f t="shared" si="16"/>
        <v>-1575.4755721452732</v>
      </c>
      <c r="Z97" s="87">
        <f t="shared" si="16"/>
        <v>-1575.4755721452732</v>
      </c>
      <c r="AA97" s="87">
        <f t="shared" si="16"/>
        <v>-1575.4755721452732</v>
      </c>
      <c r="AB97" s="87">
        <f t="shared" si="16"/>
        <v>-1575.4755721452732</v>
      </c>
      <c r="AC97" s="87">
        <f t="shared" si="16"/>
        <v>-1890.5706865743275</v>
      </c>
      <c r="AD97" s="87">
        <f t="shared" si="16"/>
        <v>-1818.5489461334007</v>
      </c>
      <c r="AE97" s="87">
        <f t="shared" si="16"/>
        <v>-1749.2708910426045</v>
      </c>
      <c r="AF97" s="87">
        <f t="shared" si="16"/>
        <v>-1682.6319999552675</v>
      </c>
      <c r="AG97" s="87">
        <f t="shared" si="16"/>
        <v>-1618.5317332903048</v>
      </c>
      <c r="AI97" s="147"/>
      <c r="AJ97" s="128"/>
    </row>
    <row r="98" spans="1:36" s="20" customFormat="1" x14ac:dyDescent="0.2">
      <c r="A98" s="65"/>
      <c r="B98" s="86">
        <f>'3. Investeringen'!B95</f>
        <v>81</v>
      </c>
      <c r="C98" s="86" t="str">
        <f>'3. Investeringen'!C95</f>
        <v>Nieuwe investeringen</v>
      </c>
      <c r="D98" s="86" t="str">
        <f>'3. Investeringen'!F95</f>
        <v>AD</v>
      </c>
      <c r="E98" s="121">
        <f>'3. Investeringen'!K95</f>
        <v>2015</v>
      </c>
      <c r="F98" s="171">
        <f>'3. Investeringen'!M95</f>
        <v>39</v>
      </c>
      <c r="G98" s="121">
        <f>'3. Investeringen'!N95</f>
        <v>2015</v>
      </c>
      <c r="H98" s="86">
        <f>'3. Investeringen'!O95</f>
        <v>712788.46815794532</v>
      </c>
      <c r="I98" s="65"/>
      <c r="J98" s="86">
        <f>'6. Investeringen per jaar'!I95</f>
        <v>1</v>
      </c>
      <c r="K98" s="65"/>
      <c r="L98" s="123">
        <f t="shared" si="12"/>
        <v>2054</v>
      </c>
      <c r="M98" s="87">
        <f t="shared" si="13"/>
        <v>593990.39013162116</v>
      </c>
      <c r="N98" s="117">
        <f t="shared" si="14"/>
        <v>32.5</v>
      </c>
      <c r="O98" s="87" t="b">
        <f t="shared" si="15"/>
        <v>0</v>
      </c>
      <c r="P98" s="117">
        <f>INDEX('2. Reguleringsparameters'!$D$44:$E$50,MATCH(C98,'2. Reguleringsparameters'!$B$44:$B$50,0),MATCH(D98,'2. Reguleringsparameters'!$D$43:$E$43,0))</f>
        <v>0.5</v>
      </c>
      <c r="Q98" s="65"/>
      <c r="R98" s="87">
        <f t="shared" ref="R98:AG107"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7">
        <f t="shared" si="17"/>
        <v>0</v>
      </c>
      <c r="T98" s="87">
        <f t="shared" si="17"/>
        <v>0</v>
      </c>
      <c r="U98" s="87">
        <f t="shared" si="17"/>
        <v>0</v>
      </c>
      <c r="V98" s="87">
        <f t="shared" si="17"/>
        <v>9138.3136943326317</v>
      </c>
      <c r="W98" s="87">
        <f t="shared" si="17"/>
        <v>18276.627388665263</v>
      </c>
      <c r="X98" s="87">
        <f t="shared" si="17"/>
        <v>18276.627388665263</v>
      </c>
      <c r="Y98" s="87">
        <f t="shared" si="17"/>
        <v>18276.627388665263</v>
      </c>
      <c r="Z98" s="87">
        <f t="shared" si="17"/>
        <v>18276.627388665263</v>
      </c>
      <c r="AA98" s="87">
        <f t="shared" si="17"/>
        <v>18276.627388665263</v>
      </c>
      <c r="AB98" s="87">
        <f t="shared" si="17"/>
        <v>18276.627388665263</v>
      </c>
      <c r="AC98" s="87">
        <f t="shared" si="17"/>
        <v>21931.952866398318</v>
      </c>
      <c r="AD98" s="87">
        <f t="shared" si="17"/>
        <v>21122.157683638998</v>
      </c>
      <c r="AE98" s="87">
        <f t="shared" si="17"/>
        <v>20342.262630704634</v>
      </c>
      <c r="AF98" s="87">
        <f t="shared" si="17"/>
        <v>19591.163702801692</v>
      </c>
      <c r="AG98" s="87">
        <f t="shared" si="17"/>
        <v>18867.797658390555</v>
      </c>
      <c r="AI98" s="147"/>
      <c r="AJ98" s="128"/>
    </row>
    <row r="99" spans="1:36" s="20" customFormat="1" x14ac:dyDescent="0.2">
      <c r="A99" s="65"/>
      <c r="B99" s="86">
        <f>'3. Investeringen'!B96</f>
        <v>82</v>
      </c>
      <c r="C99" s="86" t="str">
        <f>'3. Investeringen'!C96</f>
        <v>Nieuwe investeringen</v>
      </c>
      <c r="D99" s="86" t="str">
        <f>'3. Investeringen'!F96</f>
        <v>AD</v>
      </c>
      <c r="E99" s="121">
        <f>'3. Investeringen'!K96</f>
        <v>2015</v>
      </c>
      <c r="F99" s="171">
        <f>'3. Investeringen'!M96</f>
        <v>39</v>
      </c>
      <c r="G99" s="121">
        <f>'3. Investeringen'!N96</f>
        <v>2015</v>
      </c>
      <c r="H99" s="86">
        <f>'3. Investeringen'!O96</f>
        <v>4581.1444796699288</v>
      </c>
      <c r="I99" s="65"/>
      <c r="J99" s="86">
        <f>'6. Investeringen per jaar'!I96</f>
        <v>1</v>
      </c>
      <c r="K99" s="65"/>
      <c r="L99" s="123">
        <f t="shared" si="12"/>
        <v>2054</v>
      </c>
      <c r="M99" s="87">
        <f t="shared" si="13"/>
        <v>3817.6203997249409</v>
      </c>
      <c r="N99" s="117">
        <f t="shared" si="14"/>
        <v>32.5</v>
      </c>
      <c r="O99" s="87" t="b">
        <f t="shared" si="15"/>
        <v>0</v>
      </c>
      <c r="P99" s="117">
        <f>INDEX('2. Reguleringsparameters'!$D$44:$E$50,MATCH(C99,'2. Reguleringsparameters'!$B$44:$B$50,0),MATCH(D99,'2. Reguleringsparameters'!$D$43:$E$43,0))</f>
        <v>0.5</v>
      </c>
      <c r="Q99" s="65"/>
      <c r="R99" s="87">
        <f t="shared" si="17"/>
        <v>0</v>
      </c>
      <c r="S99" s="87">
        <f t="shared" si="17"/>
        <v>0</v>
      </c>
      <c r="T99" s="87">
        <f t="shared" si="17"/>
        <v>0</v>
      </c>
      <c r="U99" s="87">
        <f t="shared" si="17"/>
        <v>0</v>
      </c>
      <c r="V99" s="87">
        <f t="shared" si="17"/>
        <v>58.732621534229857</v>
      </c>
      <c r="W99" s="87">
        <f t="shared" si="17"/>
        <v>117.46524306845971</v>
      </c>
      <c r="X99" s="87">
        <f t="shared" si="17"/>
        <v>117.46524306845971</v>
      </c>
      <c r="Y99" s="87">
        <f t="shared" si="17"/>
        <v>117.46524306845971</v>
      </c>
      <c r="Z99" s="87">
        <f t="shared" si="17"/>
        <v>117.46524306845971</v>
      </c>
      <c r="AA99" s="87">
        <f t="shared" si="17"/>
        <v>117.46524306845971</v>
      </c>
      <c r="AB99" s="87">
        <f t="shared" si="17"/>
        <v>117.46524306845971</v>
      </c>
      <c r="AC99" s="87">
        <f t="shared" si="17"/>
        <v>140.95829168215164</v>
      </c>
      <c r="AD99" s="87">
        <f t="shared" si="17"/>
        <v>135.75367783542606</v>
      </c>
      <c r="AE99" s="87">
        <f t="shared" si="17"/>
        <v>130.74123434611803</v>
      </c>
      <c r="AF99" s="87">
        <f t="shared" si="17"/>
        <v>125.91386569333828</v>
      </c>
      <c r="AG99" s="87">
        <f t="shared" si="17"/>
        <v>121.26473834466118</v>
      </c>
      <c r="AI99" s="147"/>
      <c r="AJ99" s="128"/>
    </row>
    <row r="100" spans="1:36" s="20" customFormat="1" x14ac:dyDescent="0.2">
      <c r="A100" s="65"/>
      <c r="B100" s="86">
        <f>'3. Investeringen'!B97</f>
        <v>83</v>
      </c>
      <c r="C100" s="86" t="str">
        <f>'3. Investeringen'!C97</f>
        <v>Nieuwe investeringen</v>
      </c>
      <c r="D100" s="86" t="str">
        <f>'3. Investeringen'!F97</f>
        <v>AD</v>
      </c>
      <c r="E100" s="121">
        <f>'3. Investeringen'!K97</f>
        <v>2016</v>
      </c>
      <c r="F100" s="171">
        <f>'3. Investeringen'!M97</f>
        <v>39</v>
      </c>
      <c r="G100" s="121">
        <f>'3. Investeringen'!N97</f>
        <v>2016</v>
      </c>
      <c r="H100" s="86">
        <f>'3. Investeringen'!O97</f>
        <v>486253.93428181799</v>
      </c>
      <c r="I100" s="65"/>
      <c r="J100" s="86">
        <f>'6. Investeringen per jaar'!I97</f>
        <v>1</v>
      </c>
      <c r="K100" s="65"/>
      <c r="L100" s="123">
        <f t="shared" si="12"/>
        <v>2055</v>
      </c>
      <c r="M100" s="87">
        <f t="shared" si="13"/>
        <v>417679.66149848467</v>
      </c>
      <c r="N100" s="117">
        <f t="shared" si="14"/>
        <v>33.5</v>
      </c>
      <c r="O100" s="87" t="b">
        <f t="shared" si="15"/>
        <v>0</v>
      </c>
      <c r="P100" s="117">
        <f>INDEX('2. Reguleringsparameters'!$D$44:$E$50,MATCH(C100,'2. Reguleringsparameters'!$B$44:$B$50,0),MATCH(D100,'2. Reguleringsparameters'!$D$43:$E$43,0))</f>
        <v>0.5</v>
      </c>
      <c r="Q100" s="65"/>
      <c r="R100" s="87">
        <f t="shared" si="17"/>
        <v>0</v>
      </c>
      <c r="S100" s="87">
        <f t="shared" si="17"/>
        <v>0</v>
      </c>
      <c r="T100" s="87">
        <f t="shared" si="17"/>
        <v>0</v>
      </c>
      <c r="U100" s="87">
        <f t="shared" si="17"/>
        <v>0</v>
      </c>
      <c r="V100" s="87">
        <f t="shared" si="17"/>
        <v>0</v>
      </c>
      <c r="W100" s="87">
        <f t="shared" si="17"/>
        <v>6234.0247984848456</v>
      </c>
      <c r="X100" s="87">
        <f t="shared" si="17"/>
        <v>12468.049596969691</v>
      </c>
      <c r="Y100" s="87">
        <f t="shared" si="17"/>
        <v>12468.049596969691</v>
      </c>
      <c r="Z100" s="87">
        <f t="shared" si="17"/>
        <v>12468.049596969691</v>
      </c>
      <c r="AA100" s="87">
        <f t="shared" si="17"/>
        <v>12468.049596969691</v>
      </c>
      <c r="AB100" s="87">
        <f t="shared" si="17"/>
        <v>12468.049596969691</v>
      </c>
      <c r="AC100" s="87">
        <f t="shared" si="17"/>
        <v>14961.65951636363</v>
      </c>
      <c r="AD100" s="87">
        <f t="shared" si="17"/>
        <v>14425.719473986426</v>
      </c>
      <c r="AE100" s="87">
        <f t="shared" si="17"/>
        <v>13908.977283873479</v>
      </c>
      <c r="AF100" s="87">
        <f t="shared" si="17"/>
        <v>13410.745261764579</v>
      </c>
      <c r="AG100" s="87">
        <f t="shared" si="17"/>
        <v>12930.360356865549</v>
      </c>
      <c r="AI100" s="147"/>
      <c r="AJ100" s="128"/>
    </row>
    <row r="101" spans="1:36" s="132" customFormat="1" x14ac:dyDescent="0.2">
      <c r="B101" s="86">
        <f>'3. Investeringen'!B98</f>
        <v>84</v>
      </c>
      <c r="C101" s="86" t="str">
        <f>'3. Investeringen'!C98</f>
        <v>Nieuwe investeringen</v>
      </c>
      <c r="D101" s="86" t="str">
        <f>'3. Investeringen'!F98</f>
        <v>AD</v>
      </c>
      <c r="E101" s="121">
        <f>'3. Investeringen'!K98</f>
        <v>2016</v>
      </c>
      <c r="F101" s="171">
        <f>'3. Investeringen'!M98</f>
        <v>39</v>
      </c>
      <c r="G101" s="121">
        <f>'3. Investeringen'!N98</f>
        <v>2016</v>
      </c>
      <c r="H101" s="86">
        <f>'3. Investeringen'!O98</f>
        <v>9493.9980174646371</v>
      </c>
      <c r="I101" s="65"/>
      <c r="J101" s="86">
        <f>'6. Investeringen per jaar'!I98</f>
        <v>1</v>
      </c>
      <c r="K101" s="65"/>
      <c r="L101" s="123">
        <f t="shared" si="12"/>
        <v>2055</v>
      </c>
      <c r="M101" s="87">
        <f t="shared" si="13"/>
        <v>8155.1008611555217</v>
      </c>
      <c r="N101" s="117">
        <f t="shared" si="14"/>
        <v>33.5</v>
      </c>
      <c r="O101" s="87" t="b">
        <f t="shared" si="15"/>
        <v>0</v>
      </c>
      <c r="P101" s="117">
        <f>INDEX('2. Reguleringsparameters'!$D$44:$E$50,MATCH(C101,'2. Reguleringsparameters'!$B$44:$B$50,0),MATCH(D101,'2. Reguleringsparameters'!$D$43:$E$43,0))</f>
        <v>0.5</v>
      </c>
      <c r="Q101" s="65"/>
      <c r="R101" s="87">
        <f t="shared" si="17"/>
        <v>0</v>
      </c>
      <c r="S101" s="87">
        <f t="shared" si="17"/>
        <v>0</v>
      </c>
      <c r="T101" s="87">
        <f t="shared" si="17"/>
        <v>0</v>
      </c>
      <c r="U101" s="87">
        <f t="shared" si="17"/>
        <v>0</v>
      </c>
      <c r="V101" s="87">
        <f t="shared" si="17"/>
        <v>0</v>
      </c>
      <c r="W101" s="87">
        <f t="shared" si="17"/>
        <v>121.71792330082869</v>
      </c>
      <c r="X101" s="87">
        <f t="shared" si="17"/>
        <v>243.43584660165737</v>
      </c>
      <c r="Y101" s="87">
        <f t="shared" si="17"/>
        <v>243.43584660165737</v>
      </c>
      <c r="Z101" s="87">
        <f t="shared" si="17"/>
        <v>243.43584660165737</v>
      </c>
      <c r="AA101" s="87">
        <f t="shared" si="17"/>
        <v>243.43584660165737</v>
      </c>
      <c r="AB101" s="87">
        <f t="shared" si="17"/>
        <v>243.43584660165737</v>
      </c>
      <c r="AC101" s="87">
        <f t="shared" si="17"/>
        <v>292.12301592198884</v>
      </c>
      <c r="AD101" s="87">
        <f t="shared" si="17"/>
        <v>281.6589078889624</v>
      </c>
      <c r="AE101" s="87">
        <f t="shared" si="17"/>
        <v>271.56963357652199</v>
      </c>
      <c r="AF101" s="87">
        <f t="shared" si="17"/>
        <v>261.84176610512412</v>
      </c>
      <c r="AG101" s="87">
        <f t="shared" si="17"/>
        <v>252.46235955807492</v>
      </c>
      <c r="AI101" s="147"/>
      <c r="AJ101" s="128"/>
    </row>
    <row r="102" spans="1:36" s="132" customFormat="1" x14ac:dyDescent="0.2">
      <c r="B102" s="86">
        <f>'3. Investeringen'!B99</f>
        <v>85</v>
      </c>
      <c r="C102" s="86" t="str">
        <f>'3. Investeringen'!C99</f>
        <v>Nieuwe investeringen</v>
      </c>
      <c r="D102" s="86" t="str">
        <f>'3. Investeringen'!F99</f>
        <v>AD</v>
      </c>
      <c r="E102" s="121">
        <f>'3. Investeringen'!K99</f>
        <v>2017</v>
      </c>
      <c r="F102" s="171">
        <f>'3. Investeringen'!M99</f>
        <v>39</v>
      </c>
      <c r="G102" s="121">
        <f>'3. Investeringen'!N99</f>
        <v>2017</v>
      </c>
      <c r="H102" s="86">
        <f>'3. Investeringen'!O99</f>
        <v>639232.57575999992</v>
      </c>
      <c r="I102" s="65"/>
      <c r="J102" s="86">
        <f>'6. Investeringen per jaar'!I99</f>
        <v>1</v>
      </c>
      <c r="K102" s="65"/>
      <c r="L102" s="123">
        <f t="shared" si="12"/>
        <v>2056</v>
      </c>
      <c r="M102" s="87">
        <f t="shared" si="13"/>
        <v>565474.97086461529</v>
      </c>
      <c r="N102" s="117">
        <f t="shared" si="14"/>
        <v>34.5</v>
      </c>
      <c r="O102" s="87" t="b">
        <f t="shared" si="15"/>
        <v>0</v>
      </c>
      <c r="P102" s="117">
        <f>INDEX('2. Reguleringsparameters'!$D$44:$E$50,MATCH(C102,'2. Reguleringsparameters'!$B$44:$B$50,0),MATCH(D102,'2. Reguleringsparameters'!$D$43:$E$43,0))</f>
        <v>0.5</v>
      </c>
      <c r="Q102" s="65"/>
      <c r="R102" s="87">
        <f t="shared" si="17"/>
        <v>0</v>
      </c>
      <c r="S102" s="87">
        <f t="shared" si="17"/>
        <v>0</v>
      </c>
      <c r="T102" s="87">
        <f t="shared" si="17"/>
        <v>0</v>
      </c>
      <c r="U102" s="87">
        <f t="shared" si="17"/>
        <v>0</v>
      </c>
      <c r="V102" s="87">
        <f t="shared" si="17"/>
        <v>0</v>
      </c>
      <c r="W102" s="87">
        <f t="shared" si="17"/>
        <v>0</v>
      </c>
      <c r="X102" s="87">
        <f t="shared" si="17"/>
        <v>8195.2894328205111</v>
      </c>
      <c r="Y102" s="87">
        <f t="shared" si="17"/>
        <v>16390.578865641022</v>
      </c>
      <c r="Z102" s="87">
        <f t="shared" si="17"/>
        <v>16390.578865641022</v>
      </c>
      <c r="AA102" s="87">
        <f t="shared" si="17"/>
        <v>16390.578865641022</v>
      </c>
      <c r="AB102" s="87">
        <f t="shared" si="17"/>
        <v>16390.578865641022</v>
      </c>
      <c r="AC102" s="87">
        <f t="shared" si="17"/>
        <v>19668.694638769226</v>
      </c>
      <c r="AD102" s="87">
        <f t="shared" si="17"/>
        <v>18984.566129594645</v>
      </c>
      <c r="AE102" s="87">
        <f t="shared" si="17"/>
        <v>18324.233394652219</v>
      </c>
      <c r="AF102" s="87">
        <f t="shared" si="17"/>
        <v>17686.86875483823</v>
      </c>
      <c r="AG102" s="87">
        <f t="shared" si="17"/>
        <v>17071.673319887337</v>
      </c>
      <c r="AI102" s="147"/>
      <c r="AJ102" s="128"/>
    </row>
    <row r="103" spans="1:36" s="132" customFormat="1" x14ac:dyDescent="0.2">
      <c r="B103" s="86">
        <f>'3. Investeringen'!B100</f>
        <v>86</v>
      </c>
      <c r="C103" s="86" t="str">
        <f>'3. Investeringen'!C100</f>
        <v>Nieuwe investeringen</v>
      </c>
      <c r="D103" s="86" t="str">
        <f>'3. Investeringen'!F100</f>
        <v>AD</v>
      </c>
      <c r="E103" s="121">
        <f>'3. Investeringen'!K100</f>
        <v>2017</v>
      </c>
      <c r="F103" s="171">
        <f>'3. Investeringen'!M100</f>
        <v>39</v>
      </c>
      <c r="G103" s="121">
        <f>'3. Investeringen'!N100</f>
        <v>2017</v>
      </c>
      <c r="H103" s="86">
        <f>'3. Investeringen'!O100</f>
        <v>35165.379577107044</v>
      </c>
      <c r="I103" s="65"/>
      <c r="J103" s="86">
        <f>'6. Investeringen per jaar'!I100</f>
        <v>1</v>
      </c>
      <c r="K103" s="65"/>
      <c r="L103" s="123">
        <f t="shared" si="12"/>
        <v>2056</v>
      </c>
      <c r="M103" s="87">
        <f t="shared" si="13"/>
        <v>31107.835779748537</v>
      </c>
      <c r="N103" s="117">
        <f t="shared" si="14"/>
        <v>34.5</v>
      </c>
      <c r="O103" s="87" t="b">
        <f t="shared" si="15"/>
        <v>0</v>
      </c>
      <c r="P103" s="117">
        <f>INDEX('2. Reguleringsparameters'!$D$44:$E$50,MATCH(C103,'2. Reguleringsparameters'!$B$44:$B$50,0),MATCH(D103,'2. Reguleringsparameters'!$D$43:$E$43,0))</f>
        <v>0.5</v>
      </c>
      <c r="Q103" s="65"/>
      <c r="R103" s="87">
        <f t="shared" si="17"/>
        <v>0</v>
      </c>
      <c r="S103" s="87">
        <f t="shared" si="17"/>
        <v>0</v>
      </c>
      <c r="T103" s="87">
        <f t="shared" si="17"/>
        <v>0</v>
      </c>
      <c r="U103" s="87">
        <f t="shared" si="17"/>
        <v>0</v>
      </c>
      <c r="V103" s="87">
        <f t="shared" si="17"/>
        <v>0</v>
      </c>
      <c r="W103" s="87">
        <f t="shared" si="17"/>
        <v>0</v>
      </c>
      <c r="X103" s="87">
        <f t="shared" si="17"/>
        <v>450.83819970650057</v>
      </c>
      <c r="Y103" s="87">
        <f t="shared" si="17"/>
        <v>901.67639941300115</v>
      </c>
      <c r="Z103" s="87">
        <f t="shared" si="17"/>
        <v>901.67639941300115</v>
      </c>
      <c r="AA103" s="87">
        <f t="shared" si="17"/>
        <v>901.67639941300115</v>
      </c>
      <c r="AB103" s="87">
        <f t="shared" si="17"/>
        <v>901.67639941300115</v>
      </c>
      <c r="AC103" s="87">
        <f t="shared" si="17"/>
        <v>1082.0116792956012</v>
      </c>
      <c r="AD103" s="87">
        <f t="shared" si="17"/>
        <v>1044.3764904505369</v>
      </c>
      <c r="AE103" s="87">
        <f t="shared" si="17"/>
        <v>1008.0503516522574</v>
      </c>
      <c r="AF103" s="87">
        <f t="shared" si="17"/>
        <v>972.98773072522238</v>
      </c>
      <c r="AG103" s="87">
        <f t="shared" si="17"/>
        <v>939.1446792217364</v>
      </c>
      <c r="AI103" s="147"/>
      <c r="AJ103" s="128"/>
    </row>
    <row r="104" spans="1:36" s="132" customFormat="1" x14ac:dyDescent="0.2">
      <c r="B104" s="86">
        <f>'3. Investeringen'!B101</f>
        <v>87</v>
      </c>
      <c r="C104" s="86" t="str">
        <f>'3. Investeringen'!C101</f>
        <v>Nieuwe investeringen</v>
      </c>
      <c r="D104" s="86" t="str">
        <f>'3. Investeringen'!F101</f>
        <v>AD</v>
      </c>
      <c r="E104" s="121">
        <f>'3. Investeringen'!K101</f>
        <v>2018</v>
      </c>
      <c r="F104" s="171">
        <f>'3. Investeringen'!M101</f>
        <v>39</v>
      </c>
      <c r="G104" s="121">
        <f>'3. Investeringen'!N101</f>
        <v>2018</v>
      </c>
      <c r="H104" s="86">
        <f>'3. Investeringen'!O101</f>
        <v>457335.240491</v>
      </c>
      <c r="I104" s="65"/>
      <c r="J104" s="86">
        <f>'6. Investeringen per jaar'!I101</f>
        <v>1</v>
      </c>
      <c r="K104" s="65"/>
      <c r="L104" s="123">
        <f t="shared" si="12"/>
        <v>2057</v>
      </c>
      <c r="M104" s="87">
        <f t="shared" si="13"/>
        <v>416292.33429308975</v>
      </c>
      <c r="N104" s="117">
        <f t="shared" si="14"/>
        <v>35.5</v>
      </c>
      <c r="O104" s="87" t="b">
        <f t="shared" si="15"/>
        <v>0</v>
      </c>
      <c r="P104" s="117">
        <f>INDEX('2. Reguleringsparameters'!$D$44:$E$50,MATCH(C104,'2. Reguleringsparameters'!$B$44:$B$50,0),MATCH(D104,'2. Reguleringsparameters'!$D$43:$E$43,0))</f>
        <v>0.5</v>
      </c>
      <c r="Q104" s="65"/>
      <c r="R104" s="87">
        <f t="shared" si="17"/>
        <v>0</v>
      </c>
      <c r="S104" s="87">
        <f t="shared" si="17"/>
        <v>0</v>
      </c>
      <c r="T104" s="87">
        <f t="shared" si="17"/>
        <v>0</v>
      </c>
      <c r="U104" s="87">
        <f t="shared" si="17"/>
        <v>0</v>
      </c>
      <c r="V104" s="87">
        <f t="shared" si="17"/>
        <v>0</v>
      </c>
      <c r="W104" s="87">
        <f t="shared" si="17"/>
        <v>0</v>
      </c>
      <c r="X104" s="87">
        <f t="shared" si="17"/>
        <v>0</v>
      </c>
      <c r="Y104" s="87">
        <f t="shared" si="17"/>
        <v>5863.2723139871796</v>
      </c>
      <c r="Z104" s="87">
        <f t="shared" si="17"/>
        <v>11726.544627974359</v>
      </c>
      <c r="AA104" s="87">
        <f t="shared" si="17"/>
        <v>11726.544627974359</v>
      </c>
      <c r="AB104" s="87">
        <f t="shared" si="17"/>
        <v>11726.544627974359</v>
      </c>
      <c r="AC104" s="87">
        <f t="shared" si="17"/>
        <v>14071.85355356923</v>
      </c>
      <c r="AD104" s="87">
        <f t="shared" si="17"/>
        <v>13596.185264434494</v>
      </c>
      <c r="AE104" s="87">
        <f t="shared" si="17"/>
        <v>13136.595903383188</v>
      </c>
      <c r="AF104" s="87">
        <f t="shared" si="17"/>
        <v>12692.541957353335</v>
      </c>
      <c r="AG104" s="87">
        <f t="shared" si="17"/>
        <v>12263.498285555475</v>
      </c>
      <c r="AI104" s="147"/>
      <c r="AJ104" s="128"/>
    </row>
    <row r="105" spans="1:36" s="132" customFormat="1" x14ac:dyDescent="0.2">
      <c r="B105" s="86">
        <f>'3. Investeringen'!B102</f>
        <v>88</v>
      </c>
      <c r="C105" s="86" t="str">
        <f>'3. Investeringen'!C102</f>
        <v>Nieuwe investeringen</v>
      </c>
      <c r="D105" s="86" t="str">
        <f>'3. Investeringen'!F102</f>
        <v>AD</v>
      </c>
      <c r="E105" s="121">
        <f>'3. Investeringen'!K102</f>
        <v>2018</v>
      </c>
      <c r="F105" s="171">
        <f>'3. Investeringen'!M102</f>
        <v>39</v>
      </c>
      <c r="G105" s="121">
        <f>'3. Investeringen'!N102</f>
        <v>2018</v>
      </c>
      <c r="H105" s="86">
        <f>'3. Investeringen'!O102</f>
        <v>123131.85124086311</v>
      </c>
      <c r="I105" s="65"/>
      <c r="J105" s="86">
        <f>'6. Investeringen per jaar'!I102</f>
        <v>1</v>
      </c>
      <c r="K105" s="65"/>
      <c r="L105" s="123">
        <f t="shared" si="12"/>
        <v>2057</v>
      </c>
      <c r="M105" s="87">
        <f t="shared" si="13"/>
        <v>112081.55689873437</v>
      </c>
      <c r="N105" s="117">
        <f t="shared" si="14"/>
        <v>35.5</v>
      </c>
      <c r="O105" s="87" t="b">
        <f t="shared" si="15"/>
        <v>0</v>
      </c>
      <c r="P105" s="117">
        <f>INDEX('2. Reguleringsparameters'!$D$44:$E$50,MATCH(C105,'2. Reguleringsparameters'!$B$44:$B$50,0),MATCH(D105,'2. Reguleringsparameters'!$D$43:$E$43,0))</f>
        <v>0.5</v>
      </c>
      <c r="Q105" s="65"/>
      <c r="R105" s="87">
        <f t="shared" si="17"/>
        <v>0</v>
      </c>
      <c r="S105" s="87">
        <f t="shared" si="17"/>
        <v>0</v>
      </c>
      <c r="T105" s="87">
        <f t="shared" si="17"/>
        <v>0</v>
      </c>
      <c r="U105" s="87">
        <f t="shared" si="17"/>
        <v>0</v>
      </c>
      <c r="V105" s="87">
        <f t="shared" si="17"/>
        <v>0</v>
      </c>
      <c r="W105" s="87">
        <f t="shared" si="17"/>
        <v>0</v>
      </c>
      <c r="X105" s="87">
        <f t="shared" si="17"/>
        <v>0</v>
      </c>
      <c r="Y105" s="87">
        <f t="shared" si="17"/>
        <v>1578.6134774469629</v>
      </c>
      <c r="Z105" s="87">
        <f t="shared" si="17"/>
        <v>3157.2269548939257</v>
      </c>
      <c r="AA105" s="87">
        <f t="shared" si="17"/>
        <v>3157.2269548939257</v>
      </c>
      <c r="AB105" s="87">
        <f t="shared" si="17"/>
        <v>3157.2269548939257</v>
      </c>
      <c r="AC105" s="87">
        <f t="shared" si="17"/>
        <v>3788.6723458727106</v>
      </c>
      <c r="AD105" s="87">
        <f t="shared" si="17"/>
        <v>3660.604548265746</v>
      </c>
      <c r="AE105" s="87">
        <f t="shared" si="17"/>
        <v>3536.865802972256</v>
      </c>
      <c r="AF105" s="87">
        <f t="shared" si="17"/>
        <v>3417.3097758295316</v>
      </c>
      <c r="AG105" s="87">
        <f t="shared" si="17"/>
        <v>3301.795079181773</v>
      </c>
      <c r="AI105" s="147"/>
      <c r="AJ105" s="128"/>
    </row>
    <row r="106" spans="1:36" s="132" customFormat="1" x14ac:dyDescent="0.2">
      <c r="B106" s="86">
        <f>'3. Investeringen'!B103</f>
        <v>89</v>
      </c>
      <c r="C106" s="86" t="str">
        <f>'3. Investeringen'!C103</f>
        <v>Nieuwe investeringen</v>
      </c>
      <c r="D106" s="86" t="str">
        <f>'3. Investeringen'!F103</f>
        <v>AD</v>
      </c>
      <c r="E106" s="121">
        <f>'3. Investeringen'!K103</f>
        <v>2019</v>
      </c>
      <c r="F106" s="171">
        <f>'3. Investeringen'!M103</f>
        <v>39</v>
      </c>
      <c r="G106" s="121">
        <f>'3. Investeringen'!N103</f>
        <v>2019</v>
      </c>
      <c r="H106" s="86">
        <f>'3. Investeringen'!O103</f>
        <v>988183.64975201664</v>
      </c>
      <c r="I106" s="65"/>
      <c r="J106" s="86">
        <f>'6. Investeringen per jaar'!I103</f>
        <v>1</v>
      </c>
      <c r="K106" s="65"/>
      <c r="L106" s="123">
        <f t="shared" si="12"/>
        <v>2058</v>
      </c>
      <c r="M106" s="87">
        <f t="shared" si="13"/>
        <v>924838.54399868229</v>
      </c>
      <c r="N106" s="117">
        <f t="shared" si="14"/>
        <v>36.5</v>
      </c>
      <c r="O106" s="87" t="b">
        <f t="shared" si="15"/>
        <v>0</v>
      </c>
      <c r="P106" s="117">
        <f>INDEX('2. Reguleringsparameters'!$D$44:$E$50,MATCH(C106,'2. Reguleringsparameters'!$B$44:$B$50,0),MATCH(D106,'2. Reguleringsparameters'!$D$43:$E$43,0))</f>
        <v>0.5</v>
      </c>
      <c r="Q106" s="65"/>
      <c r="R106" s="87">
        <f t="shared" si="17"/>
        <v>0</v>
      </c>
      <c r="S106" s="87">
        <f t="shared" si="17"/>
        <v>0</v>
      </c>
      <c r="T106" s="87">
        <f t="shared" si="17"/>
        <v>0</v>
      </c>
      <c r="U106" s="87">
        <f t="shared" si="17"/>
        <v>0</v>
      </c>
      <c r="V106" s="87">
        <f t="shared" si="17"/>
        <v>0</v>
      </c>
      <c r="W106" s="87">
        <f t="shared" si="17"/>
        <v>0</v>
      </c>
      <c r="X106" s="87">
        <f t="shared" si="17"/>
        <v>0</v>
      </c>
      <c r="Y106" s="87">
        <f t="shared" si="17"/>
        <v>0</v>
      </c>
      <c r="Z106" s="87">
        <f t="shared" si="17"/>
        <v>12669.02115066688</v>
      </c>
      <c r="AA106" s="87">
        <f t="shared" si="17"/>
        <v>25338.04230133376</v>
      </c>
      <c r="AB106" s="87">
        <f t="shared" si="17"/>
        <v>25338.04230133376</v>
      </c>
      <c r="AC106" s="87">
        <f t="shared" si="17"/>
        <v>30405.650761600511</v>
      </c>
      <c r="AD106" s="87">
        <f t="shared" si="17"/>
        <v>29406.012928342414</v>
      </c>
      <c r="AE106" s="87">
        <f t="shared" si="17"/>
        <v>28439.239900561293</v>
      </c>
      <c r="AF106" s="87">
        <f t="shared" si="17"/>
        <v>27504.251191501742</v>
      </c>
      <c r="AG106" s="87">
        <f t="shared" si="17"/>
        <v>26600.001837260588</v>
      </c>
      <c r="AI106" s="147"/>
      <c r="AJ106" s="128"/>
    </row>
    <row r="107" spans="1:36" s="132" customFormat="1" x14ac:dyDescent="0.2">
      <c r="B107" s="86">
        <f>'3. Investeringen'!B104</f>
        <v>90</v>
      </c>
      <c r="C107" s="86" t="str">
        <f>'3. Investeringen'!C104</f>
        <v>Nieuwe investeringen</v>
      </c>
      <c r="D107" s="86" t="str">
        <f>'3. Investeringen'!F104</f>
        <v>AD</v>
      </c>
      <c r="E107" s="121">
        <f>'3. Investeringen'!K104</f>
        <v>2019</v>
      </c>
      <c r="F107" s="171">
        <f>'3. Investeringen'!M104</f>
        <v>39</v>
      </c>
      <c r="G107" s="121">
        <f>'3. Investeringen'!N104</f>
        <v>2019</v>
      </c>
      <c r="H107" s="86">
        <f>'3. Investeringen'!O104</f>
        <v>3127.0125615943548</v>
      </c>
      <c r="I107" s="65"/>
      <c r="J107" s="86">
        <f>'6. Investeringen per jaar'!I104</f>
        <v>1</v>
      </c>
      <c r="K107" s="65"/>
      <c r="L107" s="123">
        <f t="shared" si="12"/>
        <v>2058</v>
      </c>
      <c r="M107" s="87">
        <f t="shared" si="13"/>
        <v>2926.5630384152296</v>
      </c>
      <c r="N107" s="117">
        <f t="shared" si="14"/>
        <v>36.5</v>
      </c>
      <c r="O107" s="87" t="b">
        <f t="shared" si="15"/>
        <v>0</v>
      </c>
      <c r="P107" s="117">
        <f>INDEX('2. Reguleringsparameters'!$D$44:$E$50,MATCH(C107,'2. Reguleringsparameters'!$B$44:$B$50,0),MATCH(D107,'2. Reguleringsparameters'!$D$43:$E$43,0))</f>
        <v>0.5</v>
      </c>
      <c r="Q107" s="65"/>
      <c r="R107" s="87">
        <f t="shared" si="17"/>
        <v>0</v>
      </c>
      <c r="S107" s="87">
        <f t="shared" si="17"/>
        <v>0</v>
      </c>
      <c r="T107" s="87">
        <f t="shared" si="17"/>
        <v>0</v>
      </c>
      <c r="U107" s="87">
        <f t="shared" si="17"/>
        <v>0</v>
      </c>
      <c r="V107" s="87">
        <f t="shared" si="17"/>
        <v>0</v>
      </c>
      <c r="W107" s="87">
        <f t="shared" si="17"/>
        <v>0</v>
      </c>
      <c r="X107" s="87">
        <f t="shared" si="17"/>
        <v>0</v>
      </c>
      <c r="Y107" s="87">
        <f t="shared" si="17"/>
        <v>0</v>
      </c>
      <c r="Z107" s="87">
        <f t="shared" si="17"/>
        <v>40.089904635825064</v>
      </c>
      <c r="AA107" s="87">
        <f t="shared" si="17"/>
        <v>80.179809271650129</v>
      </c>
      <c r="AB107" s="87">
        <f t="shared" si="17"/>
        <v>80.179809271650129</v>
      </c>
      <c r="AC107" s="87">
        <f t="shared" si="17"/>
        <v>96.21577112598014</v>
      </c>
      <c r="AD107" s="87">
        <f t="shared" si="17"/>
        <v>93.05251289718079</v>
      </c>
      <c r="AE107" s="87">
        <f t="shared" si="17"/>
        <v>89.993252199191289</v>
      </c>
      <c r="AF107" s="87">
        <f t="shared" si="17"/>
        <v>87.03456993510828</v>
      </c>
      <c r="AG107" s="87">
        <f t="shared" si="17"/>
        <v>84.173159416693764</v>
      </c>
      <c r="AI107" s="147"/>
      <c r="AJ107" s="128"/>
    </row>
    <row r="108" spans="1:36" s="132" customFormat="1" x14ac:dyDescent="0.2">
      <c r="B108" s="86">
        <f>'3. Investeringen'!B105</f>
        <v>91</v>
      </c>
      <c r="C108" s="86" t="str">
        <f>'3. Investeringen'!C105</f>
        <v>Overgenomen netten</v>
      </c>
      <c r="D108" s="86" t="str">
        <f>'3. Investeringen'!F105</f>
        <v>TD</v>
      </c>
      <c r="E108" s="121">
        <f>'3. Investeringen'!K105</f>
        <v>2015</v>
      </c>
      <c r="F108" s="171">
        <f>'3. Investeringen'!M105</f>
        <v>5</v>
      </c>
      <c r="G108" s="121">
        <f>'3. Investeringen'!N105</f>
        <v>2015</v>
      </c>
      <c r="H108" s="86">
        <f>'3. Investeringen'!O105</f>
        <v>84482.727272727279</v>
      </c>
      <c r="I108" s="65"/>
      <c r="J108" s="86">
        <f>'6. Investeringen per jaar'!I105</f>
        <v>1</v>
      </c>
      <c r="K108" s="65"/>
      <c r="L108" s="123">
        <f t="shared" si="12"/>
        <v>2020</v>
      </c>
      <c r="M108" s="87">
        <f t="shared" si="13"/>
        <v>0</v>
      </c>
      <c r="N108" s="117">
        <f t="shared" si="14"/>
        <v>0</v>
      </c>
      <c r="O108" s="87" t="b">
        <f t="shared" si="15"/>
        <v>0</v>
      </c>
      <c r="P108" s="117">
        <f>INDEX('2. Reguleringsparameters'!$D$44:$E$50,MATCH(C108,'2. Reguleringsparameters'!$B$44:$B$50,0),MATCH(D108,'2. Reguleringsparameters'!$D$43:$E$43,0))</f>
        <v>0.5</v>
      </c>
      <c r="Q108" s="65"/>
      <c r="R108" s="87">
        <f t="shared" ref="R108:AG115" si="18">$J108*IF($O108,-1,1)*
IF(OR(R$10&gt;$L108,R$10&lt;$E108,$F108=0),0,
IF(R$10&lt;2022,
IF($E108&lt;2011,
VDB(
ABS($H108),
0,
$F108,
R$10-$G108,
IF(R$10-$G108+1&lt;$F108,R$10-$G108+1,$F108),
1),
VDB(
ABS($H108),
0,
$F108,
MAX(0,R$10-$G108-$P108),
IF(R$10-$G108-$P108+1&lt;$F108,R$10-$G108-$P108+1,$F108),
1)),
IF($E108&lt;2022,
VDB(
ABS($M108),
0,
$N108,
R$10-2022,
IF(R$10-2022+1&lt;$N108,R$10-2022+1,$N108),
$G$12),
VDB(
ABS($M108),
0,
$N108,
MAX(0,R$10-2022-$P108),
IF(R$10-2022-$P108+1&lt;$N108,R$10-2022-$P108+1,$N108),
$G$12))
))</f>
        <v>0</v>
      </c>
      <c r="S108" s="87">
        <f t="shared" si="18"/>
        <v>0</v>
      </c>
      <c r="T108" s="87">
        <f t="shared" si="18"/>
        <v>0</v>
      </c>
      <c r="U108" s="87">
        <f t="shared" si="18"/>
        <v>0</v>
      </c>
      <c r="V108" s="87">
        <f t="shared" si="18"/>
        <v>8448.2727272727279</v>
      </c>
      <c r="W108" s="87">
        <f t="shared" si="18"/>
        <v>16896.545454545456</v>
      </c>
      <c r="X108" s="87">
        <f t="shared" si="18"/>
        <v>16896.545454545456</v>
      </c>
      <c r="Y108" s="87">
        <f t="shared" si="18"/>
        <v>16896.545454545456</v>
      </c>
      <c r="Z108" s="87">
        <f t="shared" si="18"/>
        <v>16896.545454545456</v>
      </c>
      <c r="AA108" s="87">
        <f t="shared" si="18"/>
        <v>8448.2727272727279</v>
      </c>
      <c r="AB108" s="87">
        <f t="shared" si="18"/>
        <v>0</v>
      </c>
      <c r="AC108" s="87">
        <f t="shared" si="18"/>
        <v>0</v>
      </c>
      <c r="AD108" s="87">
        <f t="shared" si="18"/>
        <v>0</v>
      </c>
      <c r="AE108" s="87">
        <f t="shared" si="18"/>
        <v>0</v>
      </c>
      <c r="AF108" s="87">
        <f t="shared" si="18"/>
        <v>0</v>
      </c>
      <c r="AG108" s="87">
        <f t="shared" si="18"/>
        <v>0</v>
      </c>
      <c r="AI108" s="147"/>
      <c r="AJ108" s="128"/>
    </row>
    <row r="109" spans="1:36" s="132" customFormat="1" x14ac:dyDescent="0.2">
      <c r="B109" s="86">
        <f>'3. Investeringen'!B106</f>
        <v>92</v>
      </c>
      <c r="C109" s="86" t="str">
        <f>'3. Investeringen'!C106</f>
        <v>Overgenomen netten</v>
      </c>
      <c r="D109" s="86" t="str">
        <f>'3. Investeringen'!F106</f>
        <v>TD</v>
      </c>
      <c r="E109" s="121">
        <f>'3. Investeringen'!K106</f>
        <v>2015</v>
      </c>
      <c r="F109" s="171">
        <f>'3. Investeringen'!M106</f>
        <v>15</v>
      </c>
      <c r="G109" s="121">
        <f>'3. Investeringen'!N106</f>
        <v>2015</v>
      </c>
      <c r="H109" s="86">
        <f>'3. Investeringen'!O106</f>
        <v>175000</v>
      </c>
      <c r="I109" s="65"/>
      <c r="J109" s="86">
        <f>'6. Investeringen per jaar'!I106</f>
        <v>1</v>
      </c>
      <c r="K109" s="65"/>
      <c r="L109" s="123">
        <f t="shared" si="12"/>
        <v>2030</v>
      </c>
      <c r="M109" s="87">
        <f t="shared" si="13"/>
        <v>99166.666666666672</v>
      </c>
      <c r="N109" s="117">
        <f t="shared" si="14"/>
        <v>8.5</v>
      </c>
      <c r="O109" s="87" t="b">
        <f t="shared" si="15"/>
        <v>0</v>
      </c>
      <c r="P109" s="117">
        <f>INDEX('2. Reguleringsparameters'!$D$44:$E$50,MATCH(C109,'2. Reguleringsparameters'!$B$44:$B$50,0),MATCH(D109,'2. Reguleringsparameters'!$D$43:$E$43,0))</f>
        <v>0.5</v>
      </c>
      <c r="Q109" s="65"/>
      <c r="R109" s="87">
        <f t="shared" si="18"/>
        <v>0</v>
      </c>
      <c r="S109" s="87">
        <f t="shared" si="18"/>
        <v>0</v>
      </c>
      <c r="T109" s="87">
        <f t="shared" si="18"/>
        <v>0</v>
      </c>
      <c r="U109" s="87">
        <f t="shared" si="18"/>
        <v>0</v>
      </c>
      <c r="V109" s="87">
        <f t="shared" si="18"/>
        <v>5833.333333333333</v>
      </c>
      <c r="W109" s="87">
        <f t="shared" si="18"/>
        <v>11666.666666666666</v>
      </c>
      <c r="X109" s="87">
        <f t="shared" si="18"/>
        <v>11666.666666666666</v>
      </c>
      <c r="Y109" s="87">
        <f t="shared" si="18"/>
        <v>11666.666666666666</v>
      </c>
      <c r="Z109" s="87">
        <f t="shared" si="18"/>
        <v>11666.666666666666</v>
      </c>
      <c r="AA109" s="87">
        <f t="shared" si="18"/>
        <v>11666.666666666666</v>
      </c>
      <c r="AB109" s="87">
        <f t="shared" si="18"/>
        <v>11666.666666666666</v>
      </c>
      <c r="AC109" s="87">
        <f t="shared" si="18"/>
        <v>14000</v>
      </c>
      <c r="AD109" s="87">
        <f t="shared" si="18"/>
        <v>12023.529411764706</v>
      </c>
      <c r="AE109" s="87">
        <f t="shared" si="18"/>
        <v>11252.790346907994</v>
      </c>
      <c r="AF109" s="87">
        <f t="shared" si="18"/>
        <v>11252.790346907994</v>
      </c>
      <c r="AG109" s="87">
        <f t="shared" si="18"/>
        <v>11252.790346907994</v>
      </c>
      <c r="AI109" s="147"/>
      <c r="AJ109" s="128"/>
    </row>
    <row r="110" spans="1:36" x14ac:dyDescent="0.2">
      <c r="B110" s="86">
        <f>'3. Investeringen'!B107</f>
        <v>93</v>
      </c>
      <c r="C110" s="86" t="str">
        <f>'3. Investeringen'!C107</f>
        <v>Nieuwe investeringen</v>
      </c>
      <c r="D110" s="86" t="str">
        <f>'3. Investeringen'!F107</f>
        <v>TD</v>
      </c>
      <c r="E110" s="121">
        <f>'3. Investeringen'!K107</f>
        <v>2020</v>
      </c>
      <c r="F110" s="171">
        <f>'3. Investeringen'!M107</f>
        <v>55</v>
      </c>
      <c r="G110" s="121">
        <f>'3. Investeringen'!N107</f>
        <v>2020</v>
      </c>
      <c r="H110" s="86">
        <f>'3. Investeringen'!O107</f>
        <v>171727.05456363637</v>
      </c>
      <c r="J110" s="86">
        <f>'6. Investeringen per jaar'!I107</f>
        <v>1</v>
      </c>
      <c r="L110" s="123">
        <f t="shared" ref="L110:L115" si="19">G110+F110+IF(P110=0,-1,0)</f>
        <v>2075</v>
      </c>
      <c r="M110" s="87">
        <f t="shared" ref="M110:M115" si="20">H110-SUM(R110:AB110)</f>
        <v>167043.58943917355</v>
      </c>
      <c r="N110" s="117">
        <f t="shared" ref="N110:N115" si="21">IF($E110&lt;$G110,
MAX(0,$F110+$G110-2022),
MAX(L110-2022+P110,0)+IF(P110=0,1,0))</f>
        <v>53.5</v>
      </c>
      <c r="O110" s="87" t="b">
        <f t="shared" ref="O110:O115" si="22">H110&lt;0</f>
        <v>0</v>
      </c>
      <c r="P110" s="117">
        <f>INDEX('2. Reguleringsparameters'!$D$44:$E$50,MATCH(C110,'2. Reguleringsparameters'!$B$44:$B$50,0),MATCH(D110,'2. Reguleringsparameters'!$D$43:$E$43,0))</f>
        <v>0.5</v>
      </c>
      <c r="R110" s="87">
        <f t="shared" si="18"/>
        <v>0</v>
      </c>
      <c r="S110" s="87">
        <f t="shared" si="18"/>
        <v>0</v>
      </c>
      <c r="T110" s="87">
        <f t="shared" si="18"/>
        <v>0</v>
      </c>
      <c r="U110" s="87">
        <f t="shared" si="18"/>
        <v>0</v>
      </c>
      <c r="V110" s="87">
        <f t="shared" si="18"/>
        <v>0</v>
      </c>
      <c r="W110" s="87">
        <f t="shared" si="18"/>
        <v>0</v>
      </c>
      <c r="X110" s="87">
        <f t="shared" si="18"/>
        <v>0</v>
      </c>
      <c r="Y110" s="87">
        <f t="shared" si="18"/>
        <v>0</v>
      </c>
      <c r="Z110" s="87">
        <f t="shared" si="18"/>
        <v>0</v>
      </c>
      <c r="AA110" s="87">
        <f t="shared" si="18"/>
        <v>1561.1550414876033</v>
      </c>
      <c r="AB110" s="87">
        <f t="shared" si="18"/>
        <v>3122.310082975207</v>
      </c>
      <c r="AC110" s="87">
        <f t="shared" si="18"/>
        <v>3746.7720995702475</v>
      </c>
      <c r="AD110" s="87">
        <f t="shared" si="18"/>
        <v>3662.7323515425037</v>
      </c>
      <c r="AE110" s="87">
        <f t="shared" si="18"/>
        <v>3580.5776072088397</v>
      </c>
      <c r="AF110" s="87">
        <f t="shared" si="18"/>
        <v>3500.2655861125668</v>
      </c>
      <c r="AG110" s="87">
        <f t="shared" si="18"/>
        <v>3421.7549561436867</v>
      </c>
    </row>
    <row r="111" spans="1:36" x14ac:dyDescent="0.2">
      <c r="B111" s="86">
        <f>'3. Investeringen'!B108</f>
        <v>94</v>
      </c>
      <c r="C111" s="86" t="str">
        <f>'3. Investeringen'!C108</f>
        <v>Nieuwe investeringen</v>
      </c>
      <c r="D111" s="86" t="str">
        <f>'3. Investeringen'!F108</f>
        <v>TD</v>
      </c>
      <c r="E111" s="121">
        <f>'3. Investeringen'!K108</f>
        <v>2020</v>
      </c>
      <c r="F111" s="171">
        <f>'3. Investeringen'!M108</f>
        <v>45</v>
      </c>
      <c r="G111" s="121">
        <f>'3. Investeringen'!N108</f>
        <v>2020</v>
      </c>
      <c r="H111" s="86">
        <f>'3. Investeringen'!O108</f>
        <v>1725474.3250545457</v>
      </c>
      <c r="J111" s="86">
        <f>'6. Investeringen per jaar'!I108</f>
        <v>1</v>
      </c>
      <c r="L111" s="123">
        <f t="shared" si="19"/>
        <v>2065</v>
      </c>
      <c r="M111" s="87">
        <f t="shared" si="20"/>
        <v>1667958.5142193942</v>
      </c>
      <c r="N111" s="117">
        <f t="shared" si="21"/>
        <v>43.5</v>
      </c>
      <c r="O111" s="87" t="b">
        <f t="shared" si="22"/>
        <v>0</v>
      </c>
      <c r="P111" s="117">
        <f>INDEX('2. Reguleringsparameters'!$D$44:$E$50,MATCH(C111,'2. Reguleringsparameters'!$B$44:$B$50,0),MATCH(D111,'2. Reguleringsparameters'!$D$43:$E$43,0))</f>
        <v>0.5</v>
      </c>
      <c r="R111" s="87">
        <f t="shared" si="18"/>
        <v>0</v>
      </c>
      <c r="S111" s="87">
        <f t="shared" si="18"/>
        <v>0</v>
      </c>
      <c r="T111" s="87">
        <f t="shared" si="18"/>
        <v>0</v>
      </c>
      <c r="U111" s="87">
        <f t="shared" si="18"/>
        <v>0</v>
      </c>
      <c r="V111" s="87">
        <f t="shared" si="18"/>
        <v>0</v>
      </c>
      <c r="W111" s="87">
        <f t="shared" si="18"/>
        <v>0</v>
      </c>
      <c r="X111" s="87">
        <f t="shared" si="18"/>
        <v>0</v>
      </c>
      <c r="Y111" s="87">
        <f t="shared" si="18"/>
        <v>0</v>
      </c>
      <c r="Z111" s="87">
        <f t="shared" si="18"/>
        <v>0</v>
      </c>
      <c r="AA111" s="87">
        <f t="shared" si="18"/>
        <v>19171.936945050507</v>
      </c>
      <c r="AB111" s="87">
        <f t="shared" si="18"/>
        <v>38343.873890101015</v>
      </c>
      <c r="AC111" s="87">
        <f t="shared" si="18"/>
        <v>46012.648668121219</v>
      </c>
      <c r="AD111" s="87">
        <f t="shared" si="18"/>
        <v>44743.33422210408</v>
      </c>
      <c r="AE111" s="87">
        <f t="shared" si="18"/>
        <v>43509.035347011551</v>
      </c>
      <c r="AF111" s="87">
        <f t="shared" si="18"/>
        <v>42308.786096059506</v>
      </c>
      <c r="AG111" s="87">
        <f t="shared" si="18"/>
        <v>41141.647169271659</v>
      </c>
    </row>
    <row r="112" spans="1:36" x14ac:dyDescent="0.2">
      <c r="B112" s="86">
        <f>'3. Investeringen'!B109</f>
        <v>95</v>
      </c>
      <c r="C112" s="86" t="str">
        <f>'3. Investeringen'!C109</f>
        <v>Nieuwe investeringen</v>
      </c>
      <c r="D112" s="86" t="str">
        <f>'3. Investeringen'!F109</f>
        <v>TD</v>
      </c>
      <c r="E112" s="121">
        <f>'3. Investeringen'!K109</f>
        <v>2020</v>
      </c>
      <c r="F112" s="171">
        <f>'3. Investeringen'!M109</f>
        <v>30</v>
      </c>
      <c r="G112" s="121">
        <f>'3. Investeringen'!N109</f>
        <v>2020</v>
      </c>
      <c r="H112" s="86">
        <f>'3. Investeringen'!O109</f>
        <v>60834.798545454549</v>
      </c>
      <c r="J112" s="86">
        <f>'6. Investeringen per jaar'!I109</f>
        <v>1</v>
      </c>
      <c r="L112" s="123">
        <f t="shared" si="19"/>
        <v>2050</v>
      </c>
      <c r="M112" s="87">
        <f t="shared" si="20"/>
        <v>57793.058618181822</v>
      </c>
      <c r="N112" s="117">
        <f t="shared" si="21"/>
        <v>28.5</v>
      </c>
      <c r="O112" s="87" t="b">
        <f t="shared" si="22"/>
        <v>0</v>
      </c>
      <c r="P112" s="117">
        <f>INDEX('2. Reguleringsparameters'!$D$44:$E$50,MATCH(C112,'2. Reguleringsparameters'!$B$44:$B$50,0),MATCH(D112,'2. Reguleringsparameters'!$D$43:$E$43,0))</f>
        <v>0.5</v>
      </c>
      <c r="R112" s="87">
        <f t="shared" si="18"/>
        <v>0</v>
      </c>
      <c r="S112" s="87">
        <f t="shared" si="18"/>
        <v>0</v>
      </c>
      <c r="T112" s="87">
        <f t="shared" si="18"/>
        <v>0</v>
      </c>
      <c r="U112" s="87">
        <f t="shared" si="18"/>
        <v>0</v>
      </c>
      <c r="V112" s="87">
        <f t="shared" si="18"/>
        <v>0</v>
      </c>
      <c r="W112" s="87">
        <f t="shared" si="18"/>
        <v>0</v>
      </c>
      <c r="X112" s="87">
        <f t="shared" si="18"/>
        <v>0</v>
      </c>
      <c r="Y112" s="87">
        <f t="shared" si="18"/>
        <v>0</v>
      </c>
      <c r="Z112" s="87">
        <f t="shared" si="18"/>
        <v>0</v>
      </c>
      <c r="AA112" s="87">
        <f t="shared" si="18"/>
        <v>1013.9133090909091</v>
      </c>
      <c r="AB112" s="87">
        <f t="shared" si="18"/>
        <v>2027.8266181818183</v>
      </c>
      <c r="AC112" s="87">
        <f t="shared" si="18"/>
        <v>2433.3919418181817</v>
      </c>
      <c r="AD112" s="87">
        <f t="shared" si="18"/>
        <v>2330.9333337416269</v>
      </c>
      <c r="AE112" s="87">
        <f t="shared" si="18"/>
        <v>2232.7887723209269</v>
      </c>
      <c r="AF112" s="87">
        <f t="shared" si="18"/>
        <v>2138.7766134863614</v>
      </c>
      <c r="AG112" s="87">
        <f t="shared" si="18"/>
        <v>2048.7228613395673</v>
      </c>
    </row>
    <row r="113" spans="2:33" x14ac:dyDescent="0.2">
      <c r="B113" s="86">
        <f>'3. Investeringen'!B110</f>
        <v>96</v>
      </c>
      <c r="C113" s="86" t="str">
        <f>'3. Investeringen'!C110</f>
        <v>Nieuwe investeringen</v>
      </c>
      <c r="D113" s="86" t="str">
        <f>'3. Investeringen'!F110</f>
        <v>TD</v>
      </c>
      <c r="E113" s="121">
        <f>'3. Investeringen'!K110</f>
        <v>2020</v>
      </c>
      <c r="F113" s="171">
        <f>'3. Investeringen'!M110</f>
        <v>5</v>
      </c>
      <c r="G113" s="121">
        <f>'3. Investeringen'!N110</f>
        <v>2020</v>
      </c>
      <c r="H113" s="86">
        <f>'3. Investeringen'!O110</f>
        <v>268339.66363636364</v>
      </c>
      <c r="J113" s="86">
        <f>'6. Investeringen per jaar'!I110</f>
        <v>1</v>
      </c>
      <c r="L113" s="123">
        <f t="shared" si="19"/>
        <v>2025</v>
      </c>
      <c r="M113" s="87">
        <f t="shared" si="20"/>
        <v>187837.76454545453</v>
      </c>
      <c r="N113" s="117">
        <f t="shared" si="21"/>
        <v>3.5</v>
      </c>
      <c r="O113" s="87" t="b">
        <f t="shared" si="22"/>
        <v>0</v>
      </c>
      <c r="P113" s="117">
        <f>INDEX('2. Reguleringsparameters'!$D$44:$E$50,MATCH(C113,'2. Reguleringsparameters'!$B$44:$B$50,0),MATCH(D113,'2. Reguleringsparameters'!$D$43:$E$43,0))</f>
        <v>0.5</v>
      </c>
      <c r="R113" s="87">
        <f t="shared" si="18"/>
        <v>0</v>
      </c>
      <c r="S113" s="87">
        <f t="shared" si="18"/>
        <v>0</v>
      </c>
      <c r="T113" s="87">
        <f t="shared" si="18"/>
        <v>0</v>
      </c>
      <c r="U113" s="87">
        <f t="shared" si="18"/>
        <v>0</v>
      </c>
      <c r="V113" s="87">
        <f t="shared" si="18"/>
        <v>0</v>
      </c>
      <c r="W113" s="87">
        <f t="shared" si="18"/>
        <v>0</v>
      </c>
      <c r="X113" s="87">
        <f t="shared" si="18"/>
        <v>0</v>
      </c>
      <c r="Y113" s="87">
        <f t="shared" si="18"/>
        <v>0</v>
      </c>
      <c r="Z113" s="87">
        <f t="shared" si="18"/>
        <v>0</v>
      </c>
      <c r="AA113" s="87">
        <f t="shared" si="18"/>
        <v>26833.966363636366</v>
      </c>
      <c r="AB113" s="87">
        <f t="shared" si="18"/>
        <v>53667.932727272724</v>
      </c>
      <c r="AC113" s="87">
        <f t="shared" si="18"/>
        <v>64401.519272727266</v>
      </c>
      <c r="AD113" s="87">
        <f t="shared" si="18"/>
        <v>49374.498109090906</v>
      </c>
      <c r="AE113" s="87">
        <f t="shared" si="18"/>
        <v>49374.498109090906</v>
      </c>
      <c r="AF113" s="87">
        <f t="shared" si="18"/>
        <v>24687.249054545453</v>
      </c>
      <c r="AG113" s="87">
        <f t="shared" si="18"/>
        <v>0</v>
      </c>
    </row>
    <row r="114" spans="2:33" x14ac:dyDescent="0.2">
      <c r="B114" s="86">
        <f>'3. Investeringen'!B111</f>
        <v>97</v>
      </c>
      <c r="C114" s="86" t="str">
        <f>'3. Investeringen'!C111</f>
        <v>Nieuwe investeringen</v>
      </c>
      <c r="D114" s="86" t="str">
        <f>'3. Investeringen'!F111</f>
        <v>AD</v>
      </c>
      <c r="E114" s="121">
        <f>'3. Investeringen'!K111</f>
        <v>2020</v>
      </c>
      <c r="F114" s="171">
        <f>'3. Investeringen'!M111</f>
        <v>39</v>
      </c>
      <c r="G114" s="121">
        <f>'3. Investeringen'!N111</f>
        <v>2020</v>
      </c>
      <c r="H114" s="86">
        <f>'3. Investeringen'!O111</f>
        <v>798667.13873070269</v>
      </c>
      <c r="J114" s="86">
        <f>'6. Investeringen per jaar'!I111</f>
        <v>1</v>
      </c>
      <c r="L114" s="123">
        <f t="shared" si="19"/>
        <v>2059</v>
      </c>
      <c r="M114" s="87">
        <f t="shared" si="20"/>
        <v>767949.17185644491</v>
      </c>
      <c r="N114" s="117">
        <f t="shared" si="21"/>
        <v>37.5</v>
      </c>
      <c r="O114" s="87" t="b">
        <f t="shared" si="22"/>
        <v>0</v>
      </c>
      <c r="P114" s="117">
        <f>INDEX('2. Reguleringsparameters'!$D$44:$E$50,MATCH(C114,'2. Reguleringsparameters'!$B$44:$B$50,0),MATCH(D114,'2. Reguleringsparameters'!$D$43:$E$43,0))</f>
        <v>0.5</v>
      </c>
      <c r="R114" s="87">
        <f t="shared" si="18"/>
        <v>0</v>
      </c>
      <c r="S114" s="87">
        <f t="shared" si="18"/>
        <v>0</v>
      </c>
      <c r="T114" s="87">
        <f t="shared" si="18"/>
        <v>0</v>
      </c>
      <c r="U114" s="87">
        <f t="shared" si="18"/>
        <v>0</v>
      </c>
      <c r="V114" s="87">
        <f t="shared" si="18"/>
        <v>0</v>
      </c>
      <c r="W114" s="87">
        <f t="shared" si="18"/>
        <v>0</v>
      </c>
      <c r="X114" s="87">
        <f t="shared" si="18"/>
        <v>0</v>
      </c>
      <c r="Y114" s="87">
        <f t="shared" si="18"/>
        <v>0</v>
      </c>
      <c r="Z114" s="87">
        <f t="shared" si="18"/>
        <v>0</v>
      </c>
      <c r="AA114" s="87">
        <f t="shared" si="18"/>
        <v>10239.322291419265</v>
      </c>
      <c r="AB114" s="87">
        <f t="shared" si="18"/>
        <v>20478.644582838529</v>
      </c>
      <c r="AC114" s="87">
        <f t="shared" si="18"/>
        <v>24574.373499406236</v>
      </c>
      <c r="AD114" s="87">
        <f t="shared" si="18"/>
        <v>23787.993547425238</v>
      </c>
      <c r="AE114" s="87">
        <f t="shared" si="18"/>
        <v>23026.777753907631</v>
      </c>
      <c r="AF114" s="87">
        <f t="shared" si="18"/>
        <v>22289.920865782584</v>
      </c>
      <c r="AG114" s="87">
        <f t="shared" si="18"/>
        <v>21576.643398077544</v>
      </c>
    </row>
    <row r="115" spans="2:33" x14ac:dyDescent="0.2">
      <c r="B115" s="86">
        <f>'3. Investeringen'!B112</f>
        <v>98</v>
      </c>
      <c r="C115" s="86" t="str">
        <f>'3. Investeringen'!C112</f>
        <v>Nieuwe investeringen</v>
      </c>
      <c r="D115" s="86" t="str">
        <f>'3. Investeringen'!F112</f>
        <v>AD</v>
      </c>
      <c r="E115" s="121">
        <f>'3. Investeringen'!K112</f>
        <v>2020</v>
      </c>
      <c r="F115" s="171">
        <f>'3. Investeringen'!M112</f>
        <v>39</v>
      </c>
      <c r="G115" s="121">
        <f>'3. Investeringen'!N112</f>
        <v>2020</v>
      </c>
      <c r="H115" s="86">
        <f>'3. Investeringen'!O112</f>
        <v>146837.33981038281</v>
      </c>
      <c r="J115" s="86">
        <f>'6. Investeringen per jaar'!I112</f>
        <v>1</v>
      </c>
      <c r="L115" s="123">
        <f t="shared" si="19"/>
        <v>2059</v>
      </c>
      <c r="M115" s="87">
        <f t="shared" si="20"/>
        <v>141189.74981767577</v>
      </c>
      <c r="N115" s="117">
        <f t="shared" si="21"/>
        <v>37.5</v>
      </c>
      <c r="O115" s="87" t="b">
        <f t="shared" si="22"/>
        <v>0</v>
      </c>
      <c r="P115" s="117">
        <f>INDEX('2. Reguleringsparameters'!$D$44:$E$50,MATCH(C115,'2. Reguleringsparameters'!$B$44:$B$50,0),MATCH(D115,'2. Reguleringsparameters'!$D$43:$E$43,0))</f>
        <v>0.5</v>
      </c>
      <c r="R115" s="87">
        <f t="shared" si="18"/>
        <v>0</v>
      </c>
      <c r="S115" s="87">
        <f t="shared" si="18"/>
        <v>0</v>
      </c>
      <c r="T115" s="87">
        <f t="shared" si="18"/>
        <v>0</v>
      </c>
      <c r="U115" s="87">
        <f t="shared" si="18"/>
        <v>0</v>
      </c>
      <c r="V115" s="87">
        <f t="shared" si="18"/>
        <v>0</v>
      </c>
      <c r="W115" s="87">
        <f t="shared" si="18"/>
        <v>0</v>
      </c>
      <c r="X115" s="87">
        <f t="shared" si="18"/>
        <v>0</v>
      </c>
      <c r="Y115" s="87">
        <f t="shared" si="18"/>
        <v>0</v>
      </c>
      <c r="Z115" s="87">
        <f t="shared" si="18"/>
        <v>0</v>
      </c>
      <c r="AA115" s="87">
        <f t="shared" si="18"/>
        <v>1882.5299975690104</v>
      </c>
      <c r="AB115" s="87">
        <f t="shared" si="18"/>
        <v>3765.0599951380209</v>
      </c>
      <c r="AC115" s="87">
        <f t="shared" si="18"/>
        <v>4518.0719941656243</v>
      </c>
      <c r="AD115" s="87">
        <f t="shared" si="18"/>
        <v>4373.4936903523248</v>
      </c>
      <c r="AE115" s="87">
        <f t="shared" si="18"/>
        <v>4233.5418922610497</v>
      </c>
      <c r="AF115" s="87">
        <f t="shared" si="18"/>
        <v>4098.0685517086958</v>
      </c>
      <c r="AG115" s="87">
        <f t="shared" si="18"/>
        <v>3966.9303580540177</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126"/>
  <sheetViews>
    <sheetView showGridLines="0" zoomScale="85" zoomScaleNormal="85" workbookViewId="0">
      <pane xSplit="5" ySplit="12" topLeftCell="F13" activePane="bottomRight" state="frozen"/>
      <selection pane="topRight" activeCell="F1" sqref="F1"/>
      <selection pane="bottomLeft" activeCell="A14" sqref="A14"/>
      <selection pane="bottomRight" activeCell="F13" sqref="F13"/>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8" width="14.7109375" style="2" customWidth="1"/>
    <col min="59" max="16384" width="9.140625" style="2"/>
  </cols>
  <sheetData>
    <row r="2" spans="2:58" s="76" customFormat="1" ht="18" x14ac:dyDescent="0.2">
      <c r="B2" s="76" t="s">
        <v>186</v>
      </c>
    </row>
    <row r="3" spans="2:58" x14ac:dyDescent="0.2">
      <c r="AS3" s="19"/>
    </row>
    <row r="4" spans="2:58" s="83" customFormat="1" x14ac:dyDescent="0.2">
      <c r="B4" s="83" t="s">
        <v>121</v>
      </c>
    </row>
    <row r="5" spans="2:58" ht="41.25" customHeight="1" x14ac:dyDescent="0.2">
      <c r="B5" s="175" t="s">
        <v>145</v>
      </c>
      <c r="C5" s="175"/>
      <c r="D5" s="175"/>
      <c r="E5" s="175"/>
      <c r="F5" s="175"/>
      <c r="G5" s="175"/>
      <c r="H5" s="130"/>
    </row>
    <row r="6" spans="2:58" x14ac:dyDescent="0.2">
      <c r="B6" s="11"/>
      <c r="C6" s="38"/>
      <c r="D6" s="38"/>
      <c r="E6" s="38"/>
      <c r="F6" s="11"/>
      <c r="G6" s="38"/>
    </row>
    <row r="7" spans="2:58" s="90" customFormat="1" x14ac:dyDescent="0.2">
      <c r="B7" s="90" t="s">
        <v>27</v>
      </c>
    </row>
    <row r="8" spans="2:58" ht="67.5" customHeight="1" x14ac:dyDescent="0.2">
      <c r="B8" s="175" t="s">
        <v>221</v>
      </c>
      <c r="C8" s="175"/>
      <c r="D8" s="175"/>
      <c r="E8" s="175"/>
      <c r="F8" s="175"/>
      <c r="G8" s="175"/>
      <c r="H8" s="130"/>
      <c r="AQ8" s="19"/>
      <c r="AR8" s="19"/>
      <c r="AS8" s="19"/>
      <c r="AT8" s="19"/>
      <c r="AU8" s="19"/>
      <c r="AV8" s="19"/>
      <c r="AW8" s="19"/>
      <c r="AX8" s="19"/>
      <c r="AY8" s="19"/>
      <c r="AZ8" s="19"/>
      <c r="BA8" s="19"/>
      <c r="BB8" s="19"/>
      <c r="BC8" s="19"/>
      <c r="BD8" s="19"/>
      <c r="BE8" s="19"/>
      <c r="BF8" s="19"/>
    </row>
    <row r="9" spans="2:58" ht="12" customHeight="1" x14ac:dyDescent="0.2">
      <c r="AQ9" s="4"/>
    </row>
    <row r="10" spans="2:58" s="77" customFormat="1" x14ac:dyDescent="0.2">
      <c r="B10" s="77" t="s">
        <v>116</v>
      </c>
      <c r="AO10" s="77">
        <v>2011</v>
      </c>
      <c r="AP10" s="77">
        <v>2012</v>
      </c>
      <c r="AQ10" s="77">
        <v>2013</v>
      </c>
      <c r="AR10" s="77">
        <v>2014</v>
      </c>
      <c r="AS10" s="77">
        <v>2015</v>
      </c>
      <c r="AT10" s="77">
        <v>2016</v>
      </c>
      <c r="AU10" s="77">
        <v>2017</v>
      </c>
      <c r="AV10" s="77">
        <v>2018</v>
      </c>
      <c r="AW10" s="77">
        <v>2019</v>
      </c>
      <c r="AX10" s="77">
        <v>2020</v>
      </c>
      <c r="AY10" s="77">
        <v>2021</v>
      </c>
      <c r="AZ10" s="77">
        <v>2022</v>
      </c>
      <c r="BA10" s="77">
        <v>2023</v>
      </c>
      <c r="BB10" s="77">
        <v>2024</v>
      </c>
      <c r="BC10" s="77">
        <v>2025</v>
      </c>
      <c r="BD10" s="77">
        <v>2026</v>
      </c>
    </row>
    <row r="11" spans="2:58" s="5" customFormat="1" x14ac:dyDescent="0.2">
      <c r="H11" s="68"/>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9" t="s">
        <v>202</v>
      </c>
      <c r="AO12" s="87">
        <f t="shared" ref="AO12:BD12" si="0">SUM(AO29:AO1048576)</f>
        <v>6194484.7475806326</v>
      </c>
      <c r="AP12" s="87">
        <f t="shared" si="0"/>
        <v>6526192.9113592235</v>
      </c>
      <c r="AQ12" s="87">
        <f t="shared" si="0"/>
        <v>6764566.5077610854</v>
      </c>
      <c r="AR12" s="87">
        <f t="shared" si="0"/>
        <v>7095286.0722243702</v>
      </c>
      <c r="AS12" s="87">
        <f t="shared" si="0"/>
        <v>7392985.7746695802</v>
      </c>
      <c r="AT12" s="87">
        <f t="shared" si="0"/>
        <v>7545060.8975515477</v>
      </c>
      <c r="AU12" s="87">
        <f t="shared" si="0"/>
        <v>7536074.8529441506</v>
      </c>
      <c r="AV12" s="87">
        <f t="shared" si="0"/>
        <v>7659387.247315404</v>
      </c>
      <c r="AW12" s="87">
        <f t="shared" si="0"/>
        <v>7842678.9544053413</v>
      </c>
      <c r="AX12" s="87">
        <f t="shared" si="0"/>
        <v>8057646.6868390841</v>
      </c>
      <c r="AY12" s="87">
        <f t="shared" si="0"/>
        <v>8059091.8024546551</v>
      </c>
      <c r="AZ12" s="87">
        <f t="shared" si="0"/>
        <v>9612753.5131899677</v>
      </c>
      <c r="BA12" s="87">
        <f t="shared" si="0"/>
        <v>8545723.2691095416</v>
      </c>
      <c r="BB12" s="87">
        <f t="shared" si="0"/>
        <v>7903205.2327845776</v>
      </c>
      <c r="BC12" s="87">
        <f t="shared" si="0"/>
        <v>7803702.8137694206</v>
      </c>
      <c r="BD12" s="87">
        <f t="shared" si="0"/>
        <v>7727162.5200990802</v>
      </c>
    </row>
    <row r="13" spans="2:58" s="68" customFormat="1" x14ac:dyDescent="0.2">
      <c r="B13" s="82"/>
      <c r="AO13" s="134"/>
      <c r="AP13" s="134"/>
      <c r="AQ13" s="134"/>
      <c r="AR13" s="134"/>
      <c r="AS13" s="134"/>
      <c r="AT13" s="134"/>
      <c r="AU13" s="134"/>
      <c r="AV13" s="134"/>
      <c r="AW13" s="134"/>
      <c r="AX13" s="134"/>
      <c r="AY13" s="134"/>
      <c r="AZ13" s="134"/>
      <c r="BA13" s="134"/>
      <c r="BB13" s="134"/>
      <c r="BC13" s="134"/>
      <c r="BD13" s="134"/>
    </row>
    <row r="14" spans="2:58" s="5" customFormat="1" x14ac:dyDescent="0.2">
      <c r="B14" s="83" t="s">
        <v>124</v>
      </c>
      <c r="H14" s="68"/>
      <c r="AO14" s="70"/>
      <c r="AP14" s="70"/>
      <c r="AQ14" s="70"/>
      <c r="AR14" s="70"/>
      <c r="AS14" s="70"/>
      <c r="AT14" s="70"/>
      <c r="AU14" s="70"/>
      <c r="AV14" s="70"/>
      <c r="AW14" s="70"/>
      <c r="AX14" s="70"/>
      <c r="AY14" s="70"/>
      <c r="AZ14" s="70"/>
      <c r="BA14" s="70"/>
      <c r="BB14" s="70"/>
      <c r="BC14" s="70"/>
      <c r="BD14" s="70"/>
    </row>
    <row r="15" spans="2:58" s="40" customFormat="1" x14ac:dyDescent="0.2">
      <c r="B15" s="79" t="s">
        <v>154</v>
      </c>
      <c r="H15" s="65"/>
      <c r="AO15" s="88">
        <f>SUMIF($D$29:$D$126,$B15&amp;" "&amp;$B$14,AO$29:AO$126)</f>
        <v>5502837.6451326748</v>
      </c>
      <c r="AP15" s="88">
        <f t="shared" ref="AP15:BD15" si="1">SUMIF($D$29:$D$126,$B15&amp;" "&amp;$B$14,AP$29:AP$126)</f>
        <v>5645911.4239061251</v>
      </c>
      <c r="AQ15" s="88">
        <f t="shared" si="1"/>
        <v>5775767.3866559649</v>
      </c>
      <c r="AR15" s="88">
        <f t="shared" si="1"/>
        <v>5937488.8734823316</v>
      </c>
      <c r="AS15" s="88">
        <f t="shared" si="1"/>
        <v>5996863.7622171547</v>
      </c>
      <c r="AT15" s="88">
        <f t="shared" si="1"/>
        <v>6044838.6723148916</v>
      </c>
      <c r="AU15" s="88">
        <f t="shared" si="1"/>
        <v>6056928.3496595221</v>
      </c>
      <c r="AV15" s="88">
        <f t="shared" si="1"/>
        <v>6141725.3465547552</v>
      </c>
      <c r="AW15" s="88">
        <f t="shared" si="1"/>
        <v>6270701.5788324038</v>
      </c>
      <c r="AX15" s="88">
        <f t="shared" si="1"/>
        <v>6446281.2230397118</v>
      </c>
      <c r="AY15" s="88">
        <f t="shared" si="1"/>
        <v>6491405.1916009896</v>
      </c>
      <c r="AZ15" s="88">
        <f t="shared" si="1"/>
        <v>7789686.2299211845</v>
      </c>
      <c r="BA15" s="88">
        <f t="shared" si="1"/>
        <v>6835847.0997267487</v>
      </c>
      <c r="BB15" s="88">
        <f t="shared" si="1"/>
        <v>6280799.6856463756</v>
      </c>
      <c r="BC15" s="88">
        <f t="shared" si="1"/>
        <v>6280799.6856463756</v>
      </c>
      <c r="BD15" s="88">
        <f t="shared" si="1"/>
        <v>6280799.6856463756</v>
      </c>
    </row>
    <row r="16" spans="2:58" s="40" customFormat="1" x14ac:dyDescent="0.2">
      <c r="B16" s="79" t="s">
        <v>146</v>
      </c>
      <c r="H16" s="65"/>
      <c r="AO16" s="88">
        <f t="shared" ref="AO16:BD18" si="2">SUMIF($D$29:$D$126,$B16&amp;" "&amp;$B$14,AO$29:AO$126)</f>
        <v>565220.11627625721</v>
      </c>
      <c r="AP16" s="88">
        <f t="shared" si="2"/>
        <v>758514.27612084558</v>
      </c>
      <c r="AQ16" s="88">
        <f t="shared" si="2"/>
        <v>859023.69885551219</v>
      </c>
      <c r="AR16" s="88">
        <f t="shared" si="2"/>
        <v>1018649.9196880237</v>
      </c>
      <c r="AS16" s="88">
        <f t="shared" si="2"/>
        <v>1233007.4168953774</v>
      </c>
      <c r="AT16" s="88">
        <f t="shared" si="2"/>
        <v>1305780.4885978792</v>
      </c>
      <c r="AU16" s="88">
        <f t="shared" si="2"/>
        <v>1269301.3013328153</v>
      </c>
      <c r="AV16" s="88">
        <f t="shared" si="2"/>
        <v>1288669.8067706935</v>
      </c>
      <c r="AW16" s="88">
        <f t="shared" si="2"/>
        <v>1317869.1711608381</v>
      </c>
      <c r="AX16" s="88">
        <f t="shared" si="2"/>
        <v>1334036.8150917133</v>
      </c>
      <c r="AY16" s="88">
        <f t="shared" si="2"/>
        <v>1285354.9300590334</v>
      </c>
      <c r="AZ16" s="88">
        <f t="shared" si="2"/>
        <v>1484269.2663152227</v>
      </c>
      <c r="BA16" s="88">
        <f t="shared" si="2"/>
        <v>1397530.0593601849</v>
      </c>
      <c r="BB16" s="88">
        <f t="shared" si="2"/>
        <v>1330335.2798948251</v>
      </c>
      <c r="BC16" s="88">
        <f t="shared" si="2"/>
        <v>1235540.3521650247</v>
      </c>
      <c r="BD16" s="88">
        <f t="shared" si="2"/>
        <v>1163545.2864742167</v>
      </c>
    </row>
    <row r="17" spans="1:58" s="40" customFormat="1" x14ac:dyDescent="0.2">
      <c r="B17" s="79" t="s">
        <v>127</v>
      </c>
      <c r="H17" s="65"/>
      <c r="AO17" s="88">
        <f t="shared" si="2"/>
        <v>0</v>
      </c>
      <c r="AP17" s="88">
        <f t="shared" si="2"/>
        <v>0</v>
      </c>
      <c r="AQ17" s="88">
        <f t="shared" si="2"/>
        <v>0</v>
      </c>
      <c r="AR17" s="88">
        <f t="shared" si="2"/>
        <v>0</v>
      </c>
      <c r="AS17" s="88">
        <f t="shared" si="2"/>
        <v>0</v>
      </c>
      <c r="AT17" s="88">
        <f t="shared" si="2"/>
        <v>0</v>
      </c>
      <c r="AU17" s="88">
        <f t="shared" si="2"/>
        <v>0</v>
      </c>
      <c r="AV17" s="88">
        <f t="shared" si="2"/>
        <v>0</v>
      </c>
      <c r="AW17" s="88">
        <f t="shared" si="2"/>
        <v>0</v>
      </c>
      <c r="AX17" s="88">
        <f t="shared" si="2"/>
        <v>0</v>
      </c>
      <c r="AY17" s="88">
        <f t="shared" si="2"/>
        <v>0</v>
      </c>
      <c r="AZ17" s="88">
        <f t="shared" si="2"/>
        <v>0</v>
      </c>
      <c r="BA17" s="88">
        <f t="shared" si="2"/>
        <v>0</v>
      </c>
      <c r="BB17" s="88">
        <f t="shared" si="2"/>
        <v>0</v>
      </c>
      <c r="BC17" s="88">
        <f t="shared" si="2"/>
        <v>0</v>
      </c>
      <c r="BD17" s="88">
        <f t="shared" si="2"/>
        <v>0</v>
      </c>
    </row>
    <row r="18" spans="1:58" s="40" customFormat="1" x14ac:dyDescent="0.2">
      <c r="B18" s="79" t="s">
        <v>148</v>
      </c>
      <c r="H18" s="65"/>
      <c r="AO18" s="88">
        <f t="shared" si="2"/>
        <v>0</v>
      </c>
      <c r="AP18" s="88">
        <f t="shared" si="2"/>
        <v>0</v>
      </c>
      <c r="AQ18" s="88">
        <f t="shared" si="2"/>
        <v>0</v>
      </c>
      <c r="AR18" s="88">
        <f t="shared" si="2"/>
        <v>0</v>
      </c>
      <c r="AS18" s="88">
        <f t="shared" si="2"/>
        <v>14281.60606060606</v>
      </c>
      <c r="AT18" s="88">
        <f t="shared" si="2"/>
        <v>28791.71781818182</v>
      </c>
      <c r="AU18" s="88">
        <f t="shared" si="2"/>
        <v>28849.301253818183</v>
      </c>
      <c r="AV18" s="88">
        <f t="shared" si="2"/>
        <v>29253.191471371636</v>
      </c>
      <c r="AW18" s="88">
        <f t="shared" si="2"/>
        <v>29867.508492270441</v>
      </c>
      <c r="AX18" s="88">
        <f t="shared" si="2"/>
        <v>21622.394848235326</v>
      </c>
      <c r="AY18" s="88">
        <f t="shared" si="2"/>
        <v>12628.777903181553</v>
      </c>
      <c r="AZ18" s="88">
        <f t="shared" si="2"/>
        <v>15154.533483817866</v>
      </c>
      <c r="BA18" s="88">
        <f t="shared" si="2"/>
        <v>13015.069933161225</v>
      </c>
      <c r="BB18" s="88">
        <f t="shared" si="2"/>
        <v>12180.770578471403</v>
      </c>
      <c r="BC18" s="88">
        <f t="shared" si="2"/>
        <v>12180.770578471403</v>
      </c>
      <c r="BD18" s="88">
        <f t="shared" si="2"/>
        <v>12180.770578471403</v>
      </c>
    </row>
    <row r="19" spans="1:58" s="68" customFormat="1" x14ac:dyDescent="0.2">
      <c r="B19" s="82"/>
      <c r="AO19" s="134"/>
      <c r="AP19" s="134"/>
      <c r="AQ19" s="134"/>
      <c r="AR19" s="134"/>
      <c r="AS19" s="134"/>
      <c r="AT19" s="134"/>
      <c r="AU19" s="134"/>
      <c r="AV19" s="134"/>
      <c r="AW19" s="134"/>
      <c r="AX19" s="134"/>
      <c r="AY19" s="134"/>
      <c r="AZ19" s="134"/>
      <c r="BA19" s="134"/>
      <c r="BB19" s="134"/>
      <c r="BC19" s="134"/>
      <c r="BD19" s="134"/>
    </row>
    <row r="20" spans="1:58" s="5" customFormat="1" x14ac:dyDescent="0.2">
      <c r="B20" s="83" t="s">
        <v>125</v>
      </c>
      <c r="H20" s="68"/>
      <c r="AO20" s="70"/>
      <c r="AP20" s="70"/>
      <c r="AQ20" s="70"/>
      <c r="AR20" s="70"/>
      <c r="AS20" s="70"/>
      <c r="AT20" s="70"/>
      <c r="AU20" s="70"/>
      <c r="AV20" s="70"/>
      <c r="AW20" s="70"/>
      <c r="AX20" s="70"/>
      <c r="AY20" s="70"/>
      <c r="AZ20" s="70"/>
      <c r="BA20" s="70"/>
      <c r="BB20" s="70"/>
      <c r="BC20" s="70"/>
      <c r="BD20" s="70"/>
    </row>
    <row r="21" spans="1:58" s="40" customFormat="1" x14ac:dyDescent="0.2">
      <c r="B21" s="79" t="s">
        <v>154</v>
      </c>
      <c r="H21" s="65"/>
      <c r="AO21" s="88">
        <f>SUMIF($D$29:$D$126,$B21&amp;" "&amp;$B$20,AO$29:AO$126)</f>
        <v>124737.31567447919</v>
      </c>
      <c r="AP21" s="88">
        <f t="shared" ref="AP21:BD21" si="3">SUMIF($D$29:$D$126,$B21&amp;" "&amp;$B$20,AP$29:AP$126)</f>
        <v>127980.48588201564</v>
      </c>
      <c r="AQ21" s="88">
        <f t="shared" si="3"/>
        <v>130924.03705730199</v>
      </c>
      <c r="AR21" s="88">
        <f t="shared" si="3"/>
        <v>134589.91009490646</v>
      </c>
      <c r="AS21" s="88">
        <f t="shared" si="3"/>
        <v>135935.80919585549</v>
      </c>
      <c r="AT21" s="88">
        <f t="shared" si="3"/>
        <v>137023.29566942234</v>
      </c>
      <c r="AU21" s="88">
        <f t="shared" si="3"/>
        <v>137297.34226076122</v>
      </c>
      <c r="AV21" s="88">
        <f t="shared" si="3"/>
        <v>139219.50505241187</v>
      </c>
      <c r="AW21" s="88">
        <f t="shared" si="3"/>
        <v>142143.11465851252</v>
      </c>
      <c r="AX21" s="88">
        <f t="shared" si="3"/>
        <v>146123.12186895087</v>
      </c>
      <c r="AY21" s="88">
        <f t="shared" si="3"/>
        <v>147145.9837220335</v>
      </c>
      <c r="AZ21" s="88">
        <f t="shared" si="3"/>
        <v>176575.18046644019</v>
      </c>
      <c r="BA21" s="88">
        <f t="shared" si="3"/>
        <v>157312.43350646491</v>
      </c>
      <c r="BB21" s="88">
        <f t="shared" si="3"/>
        <v>142746.46744105147</v>
      </c>
      <c r="BC21" s="88">
        <f t="shared" si="3"/>
        <v>142746.46744105147</v>
      </c>
      <c r="BD21" s="88">
        <f t="shared" si="3"/>
        <v>142746.46744105147</v>
      </c>
    </row>
    <row r="22" spans="1:58" s="40" customFormat="1" x14ac:dyDescent="0.2">
      <c r="B22" s="79" t="s">
        <v>146</v>
      </c>
      <c r="H22" s="65"/>
      <c r="AO22" s="88">
        <f t="shared" ref="AO22:BD23" si="4">SUMIF($D$29:$D$126,$B22&amp;" "&amp;$B$20,AO$29:AO$126)</f>
        <v>1689.6704972245125</v>
      </c>
      <c r="AP22" s="88">
        <f t="shared" si="4"/>
        <v>-6213.2745497658079</v>
      </c>
      <c r="AQ22" s="88">
        <f t="shared" si="4"/>
        <v>-1148.614807692195</v>
      </c>
      <c r="AR22" s="88">
        <f t="shared" si="4"/>
        <v>4557.3689591094299</v>
      </c>
      <c r="AS22" s="88">
        <f t="shared" si="4"/>
        <v>12897.180300588363</v>
      </c>
      <c r="AT22" s="88">
        <f t="shared" si="4"/>
        <v>28626.72315117254</v>
      </c>
      <c r="AU22" s="88">
        <f t="shared" si="4"/>
        <v>43698.558437231142</v>
      </c>
      <c r="AV22" s="88">
        <f t="shared" si="4"/>
        <v>60519.397466168914</v>
      </c>
      <c r="AW22" s="88">
        <f t="shared" si="4"/>
        <v>82097.581261315412</v>
      </c>
      <c r="AX22" s="88">
        <f t="shared" si="4"/>
        <v>109583.13199047168</v>
      </c>
      <c r="AY22" s="88">
        <f t="shared" si="4"/>
        <v>122556.91916941619</v>
      </c>
      <c r="AZ22" s="88">
        <f t="shared" si="4"/>
        <v>147068.30300329943</v>
      </c>
      <c r="BA22" s="88">
        <f t="shared" si="4"/>
        <v>142018.60658298645</v>
      </c>
      <c r="BB22" s="88">
        <f t="shared" si="4"/>
        <v>137143.02922385168</v>
      </c>
      <c r="BC22" s="88">
        <f t="shared" si="4"/>
        <v>132435.53793849921</v>
      </c>
      <c r="BD22" s="88">
        <f t="shared" si="4"/>
        <v>127890.30995896344</v>
      </c>
    </row>
    <row r="23" spans="1:58" s="40" customFormat="1" x14ac:dyDescent="0.2">
      <c r="B23" s="79" t="s">
        <v>148</v>
      </c>
      <c r="H23" s="65"/>
      <c r="AO23" s="88">
        <f t="shared" si="4"/>
        <v>0</v>
      </c>
      <c r="AP23" s="88">
        <f t="shared" si="4"/>
        <v>0</v>
      </c>
      <c r="AQ23" s="88">
        <f t="shared" si="4"/>
        <v>0</v>
      </c>
      <c r="AR23" s="88">
        <f t="shared" si="4"/>
        <v>0</v>
      </c>
      <c r="AS23" s="88">
        <f t="shared" si="4"/>
        <v>0</v>
      </c>
      <c r="AT23" s="88">
        <f t="shared" si="4"/>
        <v>0</v>
      </c>
      <c r="AU23" s="88">
        <f t="shared" si="4"/>
        <v>0</v>
      </c>
      <c r="AV23" s="88">
        <f t="shared" si="4"/>
        <v>0</v>
      </c>
      <c r="AW23" s="88">
        <f t="shared" si="4"/>
        <v>0</v>
      </c>
      <c r="AX23" s="88">
        <f t="shared" si="4"/>
        <v>0</v>
      </c>
      <c r="AY23" s="88">
        <f t="shared" si="4"/>
        <v>0</v>
      </c>
      <c r="AZ23" s="88">
        <f t="shared" si="4"/>
        <v>0</v>
      </c>
      <c r="BA23" s="88">
        <f t="shared" si="4"/>
        <v>0</v>
      </c>
      <c r="BB23" s="88">
        <f t="shared" si="4"/>
        <v>0</v>
      </c>
      <c r="BC23" s="88">
        <f t="shared" si="4"/>
        <v>0</v>
      </c>
      <c r="BD23" s="88">
        <f t="shared" si="4"/>
        <v>0</v>
      </c>
    </row>
    <row r="24" spans="1:58" s="5" customFormat="1" x14ac:dyDescent="0.2">
      <c r="H24" s="68"/>
      <c r="Z24" s="74"/>
      <c r="AA24" s="74"/>
      <c r="AB24" s="74"/>
      <c r="AC24" s="74"/>
      <c r="AD24" s="74"/>
      <c r="AE24" s="74"/>
      <c r="AF24" s="74"/>
      <c r="AG24" s="74"/>
      <c r="AH24" s="74"/>
      <c r="AI24" s="74"/>
      <c r="AJ24" s="74"/>
      <c r="AK24" s="74"/>
      <c r="AL24" s="74"/>
      <c r="AM24" s="74"/>
      <c r="AN24" s="74"/>
      <c r="AO24" s="74"/>
    </row>
    <row r="25" spans="1:58" s="77" customFormat="1" x14ac:dyDescent="0.2">
      <c r="B25" s="77"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8" t="s">
        <v>73</v>
      </c>
      <c r="C27" s="139"/>
      <c r="D27" s="139"/>
      <c r="E27" s="139"/>
      <c r="F27" s="131"/>
      <c r="G27" s="138" t="s">
        <v>194</v>
      </c>
      <c r="H27" s="139"/>
      <c r="I27" s="139"/>
      <c r="J27" s="139"/>
      <c r="K27" s="139"/>
      <c r="L27" s="139"/>
      <c r="M27" s="139"/>
      <c r="N27" s="139"/>
      <c r="O27" s="139"/>
      <c r="P27" s="139"/>
      <c r="Q27" s="139"/>
      <c r="R27" s="139"/>
      <c r="S27" s="139"/>
      <c r="T27" s="139"/>
      <c r="U27" s="139"/>
      <c r="V27" s="139"/>
      <c r="W27" s="79"/>
      <c r="X27" s="138" t="s">
        <v>160</v>
      </c>
      <c r="Y27" s="139"/>
      <c r="Z27" s="139"/>
      <c r="AA27" s="139"/>
      <c r="AB27" s="139"/>
      <c r="AC27" s="139"/>
      <c r="AD27" s="139"/>
      <c r="AE27" s="139"/>
      <c r="AF27" s="139"/>
      <c r="AG27" s="139"/>
      <c r="AH27" s="139"/>
      <c r="AI27" s="139"/>
      <c r="AJ27" s="139"/>
      <c r="AK27" s="139"/>
      <c r="AL27" s="139"/>
      <c r="AM27" s="139"/>
      <c r="AN27" s="79"/>
      <c r="AO27" s="138" t="s">
        <v>196</v>
      </c>
      <c r="AP27" s="139"/>
      <c r="AQ27" s="139"/>
      <c r="AR27" s="139"/>
      <c r="AS27" s="139"/>
      <c r="AT27" s="139"/>
      <c r="AU27" s="139"/>
      <c r="AV27" s="139"/>
      <c r="AW27" s="139"/>
      <c r="AX27" s="139"/>
      <c r="AY27" s="139"/>
      <c r="AZ27" s="139"/>
      <c r="BA27" s="139"/>
      <c r="BB27" s="139"/>
      <c r="BC27" s="139"/>
      <c r="BD27" s="139"/>
    </row>
    <row r="28" spans="1:58" s="16" customFormat="1" ht="30.75" customHeight="1" x14ac:dyDescent="0.2">
      <c r="B28" s="139" t="s">
        <v>80</v>
      </c>
      <c r="C28" s="139" t="s">
        <v>101</v>
      </c>
      <c r="D28" s="139" t="s">
        <v>149</v>
      </c>
      <c r="E28" s="140" t="s">
        <v>85</v>
      </c>
      <c r="F28" s="131"/>
      <c r="G28" s="139">
        <v>2011</v>
      </c>
      <c r="H28" s="139">
        <v>2012</v>
      </c>
      <c r="I28" s="139">
        <v>2013</v>
      </c>
      <c r="J28" s="139">
        <v>2014</v>
      </c>
      <c r="K28" s="139">
        <v>2015</v>
      </c>
      <c r="L28" s="139">
        <v>2016</v>
      </c>
      <c r="M28" s="139">
        <v>2017</v>
      </c>
      <c r="N28" s="139">
        <v>2018</v>
      </c>
      <c r="O28" s="139">
        <v>2019</v>
      </c>
      <c r="P28" s="139">
        <v>2020</v>
      </c>
      <c r="Q28" s="139">
        <v>2021</v>
      </c>
      <c r="R28" s="139">
        <v>2022</v>
      </c>
      <c r="S28" s="139">
        <v>2023</v>
      </c>
      <c r="T28" s="139">
        <v>2024</v>
      </c>
      <c r="U28" s="139">
        <v>2025</v>
      </c>
      <c r="V28" s="139">
        <v>2026</v>
      </c>
      <c r="W28" s="79"/>
      <c r="X28" s="139">
        <v>2011</v>
      </c>
      <c r="Y28" s="139">
        <v>2012</v>
      </c>
      <c r="Z28" s="139">
        <v>2013</v>
      </c>
      <c r="AA28" s="139">
        <v>2014</v>
      </c>
      <c r="AB28" s="139">
        <v>2015</v>
      </c>
      <c r="AC28" s="139">
        <v>2016</v>
      </c>
      <c r="AD28" s="139">
        <v>2017</v>
      </c>
      <c r="AE28" s="139">
        <v>2018</v>
      </c>
      <c r="AF28" s="139">
        <v>2019</v>
      </c>
      <c r="AG28" s="139">
        <v>2020</v>
      </c>
      <c r="AH28" s="139">
        <v>2021</v>
      </c>
      <c r="AI28" s="139">
        <v>2022</v>
      </c>
      <c r="AJ28" s="139">
        <v>2023</v>
      </c>
      <c r="AK28" s="139">
        <v>2024</v>
      </c>
      <c r="AL28" s="139">
        <v>2025</v>
      </c>
      <c r="AM28" s="139">
        <v>2026</v>
      </c>
      <c r="AN28" s="79"/>
      <c r="AO28" s="139">
        <v>2011</v>
      </c>
      <c r="AP28" s="139">
        <v>2012</v>
      </c>
      <c r="AQ28" s="139">
        <v>2013</v>
      </c>
      <c r="AR28" s="139">
        <v>2014</v>
      </c>
      <c r="AS28" s="139">
        <v>2015</v>
      </c>
      <c r="AT28" s="139">
        <v>2016</v>
      </c>
      <c r="AU28" s="139">
        <v>2017</v>
      </c>
      <c r="AV28" s="139">
        <v>2018</v>
      </c>
      <c r="AW28" s="139">
        <v>2019</v>
      </c>
      <c r="AX28" s="139">
        <v>2020</v>
      </c>
      <c r="AY28" s="139">
        <v>2021</v>
      </c>
      <c r="AZ28" s="139">
        <v>2022</v>
      </c>
      <c r="BA28" s="139">
        <v>2023</v>
      </c>
      <c r="BB28" s="139">
        <v>2024</v>
      </c>
      <c r="BC28" s="139">
        <v>2025</v>
      </c>
      <c r="BD28" s="139">
        <v>2026</v>
      </c>
    </row>
    <row r="29" spans="1:58" s="20" customFormat="1" x14ac:dyDescent="0.2">
      <c r="A29" s="16"/>
      <c r="B29" s="86">
        <f>'3. Investeringen'!B15</f>
        <v>1</v>
      </c>
      <c r="C29" s="86" t="str">
        <f>'3. Investeringen'!F15</f>
        <v>AD</v>
      </c>
      <c r="D29" s="86" t="str">
        <f>'3. Investeringen'!G15</f>
        <v>Start-GAW excl. bijzonderheden AD</v>
      </c>
      <c r="E29" s="121">
        <f>'3. Investeringen'!K15</f>
        <v>2008</v>
      </c>
      <c r="G29" s="86">
        <f>'7. Nominale afschrijvingen'!R18</f>
        <v>122893.90706845242</v>
      </c>
      <c r="H29" s="86">
        <f>'7. Nominale afschrijvingen'!S18</f>
        <v>122893.90706845242</v>
      </c>
      <c r="I29" s="86">
        <f>'7. Nominale afschrijvingen'!T18</f>
        <v>122893.90706845242</v>
      </c>
      <c r="J29" s="86">
        <f>'7. Nominale afschrijvingen'!U18</f>
        <v>122893.90706845242</v>
      </c>
      <c r="K29" s="86">
        <f>'7. Nominale afschrijvingen'!V18</f>
        <v>122893.90706845242</v>
      </c>
      <c r="L29" s="86">
        <f>'7. Nominale afschrijvingen'!W18</f>
        <v>122893.90706845242</v>
      </c>
      <c r="M29" s="86">
        <f>'7. Nominale afschrijvingen'!X18</f>
        <v>122893.90706845242</v>
      </c>
      <c r="N29" s="86">
        <f>'7. Nominale afschrijvingen'!Y18</f>
        <v>122893.90706845242</v>
      </c>
      <c r="O29" s="86">
        <f>'7. Nominale afschrijvingen'!Z18</f>
        <v>122893.90706845242</v>
      </c>
      <c r="P29" s="86">
        <f>'7. Nominale afschrijvingen'!AA18</f>
        <v>122893.90706845242</v>
      </c>
      <c r="Q29" s="86">
        <f>'7. Nominale afschrijvingen'!AB18</f>
        <v>122893.90706845242</v>
      </c>
      <c r="R29" s="86">
        <f>'7. Nominale afschrijvingen'!AC18</f>
        <v>147472.6884821429</v>
      </c>
      <c r="S29" s="86">
        <f>'7. Nominale afschrijvingen'!AD18</f>
        <v>131384.75882954549</v>
      </c>
      <c r="T29" s="86">
        <f>'7. Nominale afschrijvingen'!AE18</f>
        <v>119219.50338236535</v>
      </c>
      <c r="U29" s="86">
        <f>'7. Nominale afschrijvingen'!AF18</f>
        <v>119219.50338236535</v>
      </c>
      <c r="V29" s="86">
        <f>'7. Nominale afschrijvingen'!AG18</f>
        <v>119219.50338236535</v>
      </c>
      <c r="W29" s="40"/>
      <c r="X29" s="118">
        <f>IF($C29="TD",INDEX('4. CPI-tabel'!$D$20:$Z$42,$E29-2003,X$28-2003),
IF(X$28&gt;=$E29,MAX(1,INDEX('4. CPI-tabel'!$D$20:$Z$42,MAX($E29,2010)-2003,X$28-2003)),0))</f>
        <v>1.0149999999999999</v>
      </c>
      <c r="Y29" s="118">
        <f>IF($C29="TD",INDEX('4. CPI-tabel'!$D$20:$Z$42,$E29-2003,Y$28-2003),
IF(Y$28&gt;=$E29,MAX(1,INDEX('4. CPI-tabel'!$D$20:$Z$42,MAX($E29,2010)-2003,Y$28-2003)),0))</f>
        <v>1.0413899999999998</v>
      </c>
      <c r="Z29" s="118">
        <f>IF($C29="TD",INDEX('4. CPI-tabel'!$D$20:$Z$42,$E29-2003,Z$28-2003),
IF(Z$28&gt;=$E29,MAX(1,INDEX('4. CPI-tabel'!$D$20:$Z$42,MAX($E29,2010)-2003,Z$28-2003)),0))</f>
        <v>1.0653419699999997</v>
      </c>
      <c r="AA29" s="118">
        <f>IF($C29="TD",INDEX('4. CPI-tabel'!$D$20:$Z$42,$E29-2003,AA$28-2003),
IF(AA$28&gt;=$E29,MAX(1,INDEX('4. CPI-tabel'!$D$20:$Z$42,MAX($E29,2010)-2003,AA$28-2003)),0))</f>
        <v>1.0951715451599997</v>
      </c>
      <c r="AB29" s="118">
        <f>IF($C29="TD",INDEX('4. CPI-tabel'!$D$20:$Z$42,$E29-2003,AB$28-2003),
IF(AB$28&gt;=$E29,MAX(1,INDEX('4. CPI-tabel'!$D$20:$Z$42,MAX($E29,2010)-2003,AB$28-2003)),0))</f>
        <v>1.1061232606115996</v>
      </c>
      <c r="AC29" s="118">
        <f>IF($C29="TD",INDEX('4. CPI-tabel'!$D$20:$Z$42,$E29-2003,AC$28-2003),
IF(AC$28&gt;=$E29,MAX(1,INDEX('4. CPI-tabel'!$D$20:$Z$42,MAX($E29,2010)-2003,AC$28-2003)),0))</f>
        <v>1.1149722466964924</v>
      </c>
      <c r="AD29" s="118">
        <f>IF($C29="TD",INDEX('4. CPI-tabel'!$D$20:$Z$42,$E29-2003,AD$28-2003),
IF(AD$28&gt;=$E29,MAX(1,INDEX('4. CPI-tabel'!$D$20:$Z$42,MAX($E29,2010)-2003,AD$28-2003)),0))</f>
        <v>1.1172021911898855</v>
      </c>
      <c r="AE29" s="118">
        <f>IF($C29="TD",INDEX('4. CPI-tabel'!$D$20:$Z$42,$E29-2003,AE$28-2003),
IF(AE$28&gt;=$E29,MAX(1,INDEX('4. CPI-tabel'!$D$20:$Z$42,MAX($E29,2010)-2003,AE$28-2003)),0))</f>
        <v>1.132843021866544</v>
      </c>
      <c r="AF29" s="118">
        <f>IF($C29="TD",INDEX('4. CPI-tabel'!$D$20:$Z$42,$E29-2003,AF$28-2003),
IF(AF$28&gt;=$E29,MAX(1,INDEX('4. CPI-tabel'!$D$20:$Z$42,MAX($E29,2010)-2003,AF$28-2003)),0))</f>
        <v>1.1566327253257414</v>
      </c>
      <c r="AG29" s="118">
        <f>IF($C29="TD",INDEX('4. CPI-tabel'!$D$20:$Z$42,$E29-2003,AG$28-2003),
IF(AG$28&gt;=$E29,MAX(1,INDEX('4. CPI-tabel'!$D$20:$Z$42,MAX($E29,2010)-2003,AG$28-2003)),0))</f>
        <v>1.1890184416348621</v>
      </c>
      <c r="AH29" s="118">
        <f>IF($C29="TD",INDEX('4. CPI-tabel'!$D$20:$Z$42,$E29-2003,AH$28-2003),
IF(AH$28&gt;=$E29,MAX(1,INDEX('4. CPI-tabel'!$D$20:$Z$42,MAX($E29,2010)-2003,AH$28-2003)),0))</f>
        <v>1.197341570726306</v>
      </c>
      <c r="AI29" s="118">
        <f>IF($C29="TD",INDEX('4. CPI-tabel'!$D$20:$Z$42,$E29-2003,AI$28-2003),
IF(AI$28&gt;=$E29,MAX(1,INDEX('4. CPI-tabel'!$D$20:$Z$42,MAX($E29,2010)-2003,AI$28-2003)),0))</f>
        <v>1.197341570726306</v>
      </c>
      <c r="AJ29" s="118">
        <f>IF($C29="TD",INDEX('4. CPI-tabel'!$D$20:$Z$42,$E29-2003,AJ$28-2003),
IF(AJ$28&gt;=$E29,MAX(1,INDEX('4. CPI-tabel'!$D$20:$Z$42,MAX($E29,2010)-2003,AJ$28-2003)),0))</f>
        <v>1.197341570726306</v>
      </c>
      <c r="AK29" s="118">
        <f>IF($C29="TD",INDEX('4. CPI-tabel'!$D$20:$Z$42,$E29-2003,AK$28-2003),
IF(AK$28&gt;=$E29,MAX(1,INDEX('4. CPI-tabel'!$D$20:$Z$42,MAX($E29,2010)-2003,AK$28-2003)),0))</f>
        <v>1.197341570726306</v>
      </c>
      <c r="AL29" s="118">
        <f>IF($C29="TD",INDEX('4. CPI-tabel'!$D$20:$Z$42,$E29-2003,AL$28-2003),
IF(AL$28&gt;=$E29,MAX(1,INDEX('4. CPI-tabel'!$D$20:$Z$42,MAX($E29,2010)-2003,AL$28-2003)),0))</f>
        <v>1.197341570726306</v>
      </c>
      <c r="AM29" s="118">
        <f>IF($C29="TD",INDEX('4. CPI-tabel'!$D$20:$Z$42,$E29-2003,AM$28-2003),
IF(AM$28&gt;=$E29,MAX(1,INDEX('4. CPI-tabel'!$D$20:$Z$42,MAX($E29,2010)-2003,AM$28-2003)),0))</f>
        <v>1.197341570726306</v>
      </c>
      <c r="AO29" s="87">
        <f t="shared" ref="AO29:AO92" si="5">G29*X29</f>
        <v>124737.31567447919</v>
      </c>
      <c r="AP29" s="87">
        <f t="shared" ref="AP29:AP92" si="6">H29*Y29</f>
        <v>127980.48588201564</v>
      </c>
      <c r="AQ29" s="87">
        <f t="shared" ref="AQ29:AQ92" si="7">I29*Z29</f>
        <v>130924.03705730199</v>
      </c>
      <c r="AR29" s="87">
        <f t="shared" ref="AR29:AR92" si="8">J29*AA29</f>
        <v>134589.91009490646</v>
      </c>
      <c r="AS29" s="87">
        <f t="shared" ref="AS29:AS92" si="9">K29*AB29</f>
        <v>135935.80919585549</v>
      </c>
      <c r="AT29" s="87">
        <f t="shared" ref="AT29:AT92" si="10">L29*AC29</f>
        <v>137023.29566942234</v>
      </c>
      <c r="AU29" s="87">
        <f t="shared" ref="AU29:AU92" si="11">M29*AD29</f>
        <v>137297.34226076122</v>
      </c>
      <c r="AV29" s="87">
        <f t="shared" ref="AV29:AV92" si="12">N29*AE29</f>
        <v>139219.50505241187</v>
      </c>
      <c r="AW29" s="87">
        <f t="shared" ref="AW29:AW92" si="13">O29*AF29</f>
        <v>142143.11465851252</v>
      </c>
      <c r="AX29" s="87">
        <f t="shared" ref="AX29:AX92" si="14">P29*AG29</f>
        <v>146123.12186895087</v>
      </c>
      <c r="AY29" s="87">
        <f t="shared" ref="AY29:AY92" si="15">Q29*AH29</f>
        <v>147145.9837220335</v>
      </c>
      <c r="AZ29" s="87">
        <f t="shared" ref="AZ29:AZ92" si="16">R29*AI29</f>
        <v>176575.18046644019</v>
      </c>
      <c r="BA29" s="87">
        <f t="shared" ref="BA29:BA92" si="17">S29*AJ29</f>
        <v>157312.43350646491</v>
      </c>
      <c r="BB29" s="87">
        <f t="shared" ref="BB29:BB92" si="18">T29*AK29</f>
        <v>142746.46744105147</v>
      </c>
      <c r="BC29" s="87">
        <f t="shared" ref="BC29:BC92" si="19">U29*AL29</f>
        <v>142746.46744105147</v>
      </c>
      <c r="BD29" s="87">
        <f t="shared" ref="BD29:BD92" si="20">V29*AM29</f>
        <v>142746.46744105147</v>
      </c>
    </row>
    <row r="30" spans="1:58" s="20" customFormat="1" x14ac:dyDescent="0.2">
      <c r="A30" s="41"/>
      <c r="B30" s="86">
        <f>'3. Investeringen'!B16</f>
        <v>2</v>
      </c>
      <c r="C30" s="86" t="str">
        <f>'3. Investeringen'!F16</f>
        <v>TD</v>
      </c>
      <c r="D30" s="86" t="str">
        <f>'3. Investeringen'!G16</f>
        <v>Start-GAW excl. bijzonderheden TD</v>
      </c>
      <c r="E30" s="121">
        <f>'3. Investeringen'!K16</f>
        <v>2004</v>
      </c>
      <c r="G30" s="86">
        <f>'7. Nominale afschrijvingen'!R19</f>
        <v>4964231.0071942573</v>
      </c>
      <c r="H30" s="86">
        <f>'7. Nominale afschrijvingen'!S19</f>
        <v>4964231.0071942573</v>
      </c>
      <c r="I30" s="86">
        <f>'7. Nominale afschrijvingen'!T19</f>
        <v>4964231.0071942573</v>
      </c>
      <c r="J30" s="86">
        <f>'7. Nominale afschrijvingen'!U19</f>
        <v>4964231.0071942573</v>
      </c>
      <c r="K30" s="86">
        <f>'7. Nominale afschrijvingen'!V19</f>
        <v>4964231.0071942573</v>
      </c>
      <c r="L30" s="86">
        <f>'7. Nominale afschrijvingen'!W19</f>
        <v>4964231.0071942573</v>
      </c>
      <c r="M30" s="86">
        <f>'7. Nominale afschrijvingen'!X19</f>
        <v>4964231.0071942573</v>
      </c>
      <c r="N30" s="86">
        <f>'7. Nominale afschrijvingen'!Y19</f>
        <v>4964231.0071942573</v>
      </c>
      <c r="O30" s="86">
        <f>'7. Nominale afschrijvingen'!Z19</f>
        <v>4964231.0071942573</v>
      </c>
      <c r="P30" s="86">
        <f>'7. Nominale afschrijvingen'!AA19</f>
        <v>4964231.0071942573</v>
      </c>
      <c r="Q30" s="86">
        <f>'7. Nominale afschrijvingen'!AB19</f>
        <v>4964231.0071942573</v>
      </c>
      <c r="R30" s="86">
        <f>'7. Nominale afschrijvingen'!AC19</f>
        <v>5957077.2086331071</v>
      </c>
      <c r="S30" s="86">
        <f>'7. Nominale afschrijvingen'!AD19</f>
        <v>5227639.1830861922</v>
      </c>
      <c r="T30" s="86">
        <f>'7. Nominale afschrijvingen'!AE19</f>
        <v>4803172.753690308</v>
      </c>
      <c r="U30" s="86">
        <f>'7. Nominale afschrijvingen'!AF19</f>
        <v>4803172.753690308</v>
      </c>
      <c r="V30" s="86">
        <f>'7. Nominale afschrijvingen'!AG19</f>
        <v>4803172.753690308</v>
      </c>
      <c r="W30" s="40"/>
      <c r="X30" s="118">
        <f>IF($C30="TD",INDEX('4. CPI-tabel'!$D$20:$Z$42,$E30-2003,X$28-2003),
IF(X$28&gt;=$E30,MAX(1,INDEX('4. CPI-tabel'!$D$20:$Z$42,MAX($E30,2010)-2003,X$28-2003)),0))</f>
        <v>1.1084974968243537</v>
      </c>
      <c r="Y30" s="118">
        <f>IF($C30="TD",INDEX('4. CPI-tabel'!$D$20:$Z$42,$E30-2003,Y$28-2003),
IF(Y$28&gt;=$E30,MAX(1,INDEX('4. CPI-tabel'!$D$20:$Z$42,MAX($E30,2010)-2003,Y$28-2003)),0))</f>
        <v>1.137318431741787</v>
      </c>
      <c r="Z30" s="118">
        <f>IF($C30="TD",INDEX('4. CPI-tabel'!$D$20:$Z$42,$E30-2003,Z$28-2003),
IF(Z$28&gt;=$E30,MAX(1,INDEX('4. CPI-tabel'!$D$20:$Z$42,MAX($E30,2010)-2003,Z$28-2003)),0))</f>
        <v>1.1634767556718479</v>
      </c>
      <c r="AA30" s="118">
        <f>IF($C30="TD",INDEX('4. CPI-tabel'!$D$20:$Z$42,$E30-2003,AA$28-2003),
IF(AA$28&gt;=$E30,MAX(1,INDEX('4. CPI-tabel'!$D$20:$Z$42,MAX($E30,2010)-2003,AA$28-2003)),0))</f>
        <v>1.1960541048306597</v>
      </c>
      <c r="AB30" s="118">
        <f>IF($C30="TD",INDEX('4. CPI-tabel'!$D$20:$Z$42,$E30-2003,AB$28-2003),
IF(AB$28&gt;=$E30,MAX(1,INDEX('4. CPI-tabel'!$D$20:$Z$42,MAX($E30,2010)-2003,AB$28-2003)),0))</f>
        <v>1.2080146458789662</v>
      </c>
      <c r="AC30" s="118">
        <f>IF($C30="TD",INDEX('4. CPI-tabel'!$D$20:$Z$42,$E30-2003,AC$28-2003),
IF(AC$28&gt;=$E30,MAX(1,INDEX('4. CPI-tabel'!$D$20:$Z$42,MAX($E30,2010)-2003,AC$28-2003)),0))</f>
        <v>1.217678763045998</v>
      </c>
      <c r="AD30" s="118">
        <f>IF($C30="TD",INDEX('4. CPI-tabel'!$D$20:$Z$42,$E30-2003,AD$28-2003),
IF(AD$28&gt;=$E30,MAX(1,INDEX('4. CPI-tabel'!$D$20:$Z$42,MAX($E30,2010)-2003,AD$28-2003)),0))</f>
        <v>1.22011412057209</v>
      </c>
      <c r="AE30" s="118">
        <f>IF($C30="TD",INDEX('4. CPI-tabel'!$D$20:$Z$42,$E30-2003,AE$28-2003),
IF(AE$28&gt;=$E30,MAX(1,INDEX('4. CPI-tabel'!$D$20:$Z$42,MAX($E30,2010)-2003,AE$28-2003)),0))</f>
        <v>1.2371957182600992</v>
      </c>
      <c r="AF30" s="118">
        <f>IF($C30="TD",INDEX('4. CPI-tabel'!$D$20:$Z$42,$E30-2003,AF$28-2003),
IF(AF$28&gt;=$E30,MAX(1,INDEX('4. CPI-tabel'!$D$20:$Z$42,MAX($E30,2010)-2003,AF$28-2003)),0))</f>
        <v>1.2631768283435612</v>
      </c>
      <c r="AG30" s="118">
        <f>IF($C30="TD",INDEX('4. CPI-tabel'!$D$20:$Z$42,$E30-2003,AG$28-2003),
IF(AG$28&gt;=$E30,MAX(1,INDEX('4. CPI-tabel'!$D$20:$Z$42,MAX($E30,2010)-2003,AG$28-2003)),0))</f>
        <v>1.2985457795371809</v>
      </c>
      <c r="AH30" s="118">
        <f>IF($C30="TD",INDEX('4. CPI-tabel'!$D$20:$Z$42,$E30-2003,AH$28-2003),
IF(AH$28&gt;=$E30,MAX(1,INDEX('4. CPI-tabel'!$D$20:$Z$42,MAX($E30,2010)-2003,AH$28-2003)),0))</f>
        <v>1.3076355999939411</v>
      </c>
      <c r="AI30" s="118">
        <f>IF($C30="TD",INDEX('4. CPI-tabel'!$D$20:$Z$42,$E30-2003,AI$28-2003),
IF(AI$28&gt;=$E30,MAX(1,INDEX('4. CPI-tabel'!$D$20:$Z$42,MAX($E30,2010)-2003,AI$28-2003)),0))</f>
        <v>1.3076355999939411</v>
      </c>
      <c r="AJ30" s="118">
        <f>IF($C30="TD",INDEX('4. CPI-tabel'!$D$20:$Z$42,$E30-2003,AJ$28-2003),
IF(AJ$28&gt;=$E30,MAX(1,INDEX('4. CPI-tabel'!$D$20:$Z$42,MAX($E30,2010)-2003,AJ$28-2003)),0))</f>
        <v>1.3076355999939411</v>
      </c>
      <c r="AK30" s="118">
        <f>IF($C30="TD",INDEX('4. CPI-tabel'!$D$20:$Z$42,$E30-2003,AK$28-2003),
IF(AK$28&gt;=$E30,MAX(1,INDEX('4. CPI-tabel'!$D$20:$Z$42,MAX($E30,2010)-2003,AK$28-2003)),0))</f>
        <v>1.3076355999939411</v>
      </c>
      <c r="AL30" s="118">
        <f>IF($C30="TD",INDEX('4. CPI-tabel'!$D$20:$Z$42,$E30-2003,AL$28-2003),
IF(AL$28&gt;=$E30,MAX(1,INDEX('4. CPI-tabel'!$D$20:$Z$42,MAX($E30,2010)-2003,AL$28-2003)),0))</f>
        <v>1.3076355999939411</v>
      </c>
      <c r="AM30" s="118">
        <f>IF($C30="TD",INDEX('4. CPI-tabel'!$D$20:$Z$42,$E30-2003,AM$28-2003),
IF(AM$28&gt;=$E30,MAX(1,INDEX('4. CPI-tabel'!$D$20:$Z$42,MAX($E30,2010)-2003,AM$28-2003)),0))</f>
        <v>1.3076355999939411</v>
      </c>
      <c r="AO30" s="87">
        <f t="shared" si="5"/>
        <v>5502837.6451326748</v>
      </c>
      <c r="AP30" s="87">
        <f t="shared" si="6"/>
        <v>5645911.4239061251</v>
      </c>
      <c r="AQ30" s="87">
        <f t="shared" si="7"/>
        <v>5775767.3866559649</v>
      </c>
      <c r="AR30" s="87">
        <f t="shared" si="8"/>
        <v>5937488.8734823316</v>
      </c>
      <c r="AS30" s="87">
        <f t="shared" si="9"/>
        <v>5996863.7622171547</v>
      </c>
      <c r="AT30" s="87">
        <f t="shared" si="10"/>
        <v>6044838.6723148916</v>
      </c>
      <c r="AU30" s="87">
        <f t="shared" si="11"/>
        <v>6056928.3496595221</v>
      </c>
      <c r="AV30" s="87">
        <f t="shared" si="12"/>
        <v>6141725.3465547552</v>
      </c>
      <c r="AW30" s="87">
        <f t="shared" si="13"/>
        <v>6270701.5788324038</v>
      </c>
      <c r="AX30" s="87">
        <f t="shared" si="14"/>
        <v>6446281.2230397118</v>
      </c>
      <c r="AY30" s="87">
        <f t="shared" si="15"/>
        <v>6491405.1916009896</v>
      </c>
      <c r="AZ30" s="87">
        <f t="shared" si="16"/>
        <v>7789686.2299211845</v>
      </c>
      <c r="BA30" s="87">
        <f t="shared" si="17"/>
        <v>6835847.0997267487</v>
      </c>
      <c r="BB30" s="87">
        <f t="shared" si="18"/>
        <v>6280799.6856463756</v>
      </c>
      <c r="BC30" s="87">
        <f t="shared" si="19"/>
        <v>6280799.6856463756</v>
      </c>
      <c r="BD30" s="87">
        <f t="shared" si="20"/>
        <v>6280799.6856463756</v>
      </c>
    </row>
    <row r="31" spans="1:58" s="20" customFormat="1" x14ac:dyDescent="0.2">
      <c r="A31" s="41"/>
      <c r="B31" s="86">
        <f>'3. Investeringen'!B17</f>
        <v>3</v>
      </c>
      <c r="C31" s="86" t="str">
        <f>'3. Investeringen'!F17</f>
        <v>TD</v>
      </c>
      <c r="D31" s="86" t="str">
        <f>'3. Investeringen'!G17</f>
        <v>Nieuwe investeringen TD</v>
      </c>
      <c r="E31" s="121">
        <f>'3. Investeringen'!K17</f>
        <v>2004</v>
      </c>
      <c r="G31" s="86">
        <f>'7. Nominale afschrijvingen'!R20</f>
        <v>7588.9636363636355</v>
      </c>
      <c r="H31" s="86">
        <f>'7. Nominale afschrijvingen'!S20</f>
        <v>7588.9636363636355</v>
      </c>
      <c r="I31" s="86">
        <f>'7. Nominale afschrijvingen'!T20</f>
        <v>7588.9636363636355</v>
      </c>
      <c r="J31" s="86">
        <f>'7. Nominale afschrijvingen'!U20</f>
        <v>7588.9636363636355</v>
      </c>
      <c r="K31" s="86">
        <f>'7. Nominale afschrijvingen'!V20</f>
        <v>7588.9636363636355</v>
      </c>
      <c r="L31" s="86">
        <f>'7. Nominale afschrijvingen'!W20</f>
        <v>7588.9636363636355</v>
      </c>
      <c r="M31" s="86">
        <f>'7. Nominale afschrijvingen'!X20</f>
        <v>7588.9636363636355</v>
      </c>
      <c r="N31" s="86">
        <f>'7. Nominale afschrijvingen'!Y20</f>
        <v>7588.9636363636355</v>
      </c>
      <c r="O31" s="86">
        <f>'7. Nominale afschrijvingen'!Z20</f>
        <v>7588.9636363636355</v>
      </c>
      <c r="P31" s="86">
        <f>'7. Nominale afschrijvingen'!AA20</f>
        <v>7588.9636363636355</v>
      </c>
      <c r="Q31" s="86">
        <f>'7. Nominale afschrijvingen'!AB20</f>
        <v>7588.9636363636355</v>
      </c>
      <c r="R31" s="86">
        <f>'7. Nominale afschrijvingen'!AC20</f>
        <v>9106.7563636363629</v>
      </c>
      <c r="S31" s="86">
        <f>'7. Nominale afschrijvingen'!AD20</f>
        <v>8815.3401599999997</v>
      </c>
      <c r="T31" s="86">
        <f>'7. Nominale afschrijvingen'!AE20</f>
        <v>8533.2492748799996</v>
      </c>
      <c r="U31" s="86">
        <f>'7. Nominale afschrijvingen'!AF20</f>
        <v>8260.1852980838394</v>
      </c>
      <c r="V31" s="86">
        <f>'7. Nominale afschrijvingen'!AG20</f>
        <v>7995.8593685451569</v>
      </c>
      <c r="W31" s="40"/>
      <c r="X31" s="118">
        <f>IF($C31="TD",INDEX('4. CPI-tabel'!$D$20:$Z$42,$E31-2003,X$28-2003),
IF(X$28&gt;=$E31,MAX(1,INDEX('4. CPI-tabel'!$D$20:$Z$42,MAX($E31,2010)-2003,X$28-2003)),0))</f>
        <v>1.1084974968243537</v>
      </c>
      <c r="Y31" s="118">
        <f>IF($C31="TD",INDEX('4. CPI-tabel'!$D$20:$Z$42,$E31-2003,Y$28-2003),
IF(Y$28&gt;=$E31,MAX(1,INDEX('4. CPI-tabel'!$D$20:$Z$42,MAX($E31,2010)-2003,Y$28-2003)),0))</f>
        <v>1.137318431741787</v>
      </c>
      <c r="Z31" s="118">
        <f>IF($C31="TD",INDEX('4. CPI-tabel'!$D$20:$Z$42,$E31-2003,Z$28-2003),
IF(Z$28&gt;=$E31,MAX(1,INDEX('4. CPI-tabel'!$D$20:$Z$42,MAX($E31,2010)-2003,Z$28-2003)),0))</f>
        <v>1.1634767556718479</v>
      </c>
      <c r="AA31" s="118">
        <f>IF($C31="TD",INDEX('4. CPI-tabel'!$D$20:$Z$42,$E31-2003,AA$28-2003),
IF(AA$28&gt;=$E31,MAX(1,INDEX('4. CPI-tabel'!$D$20:$Z$42,MAX($E31,2010)-2003,AA$28-2003)),0))</f>
        <v>1.1960541048306597</v>
      </c>
      <c r="AB31" s="118">
        <f>IF($C31="TD",INDEX('4. CPI-tabel'!$D$20:$Z$42,$E31-2003,AB$28-2003),
IF(AB$28&gt;=$E31,MAX(1,INDEX('4. CPI-tabel'!$D$20:$Z$42,MAX($E31,2010)-2003,AB$28-2003)),0))</f>
        <v>1.2080146458789662</v>
      </c>
      <c r="AC31" s="118">
        <f>IF($C31="TD",INDEX('4. CPI-tabel'!$D$20:$Z$42,$E31-2003,AC$28-2003),
IF(AC$28&gt;=$E31,MAX(1,INDEX('4. CPI-tabel'!$D$20:$Z$42,MAX($E31,2010)-2003,AC$28-2003)),0))</f>
        <v>1.217678763045998</v>
      </c>
      <c r="AD31" s="118">
        <f>IF($C31="TD",INDEX('4. CPI-tabel'!$D$20:$Z$42,$E31-2003,AD$28-2003),
IF(AD$28&gt;=$E31,MAX(1,INDEX('4. CPI-tabel'!$D$20:$Z$42,MAX($E31,2010)-2003,AD$28-2003)),0))</f>
        <v>1.22011412057209</v>
      </c>
      <c r="AE31" s="118">
        <f>IF($C31="TD",INDEX('4. CPI-tabel'!$D$20:$Z$42,$E31-2003,AE$28-2003),
IF(AE$28&gt;=$E31,MAX(1,INDEX('4. CPI-tabel'!$D$20:$Z$42,MAX($E31,2010)-2003,AE$28-2003)),0))</f>
        <v>1.2371957182600992</v>
      </c>
      <c r="AF31" s="118">
        <f>IF($C31="TD",INDEX('4. CPI-tabel'!$D$20:$Z$42,$E31-2003,AF$28-2003),
IF(AF$28&gt;=$E31,MAX(1,INDEX('4. CPI-tabel'!$D$20:$Z$42,MAX($E31,2010)-2003,AF$28-2003)),0))</f>
        <v>1.2631768283435612</v>
      </c>
      <c r="AG31" s="118">
        <f>IF($C31="TD",INDEX('4. CPI-tabel'!$D$20:$Z$42,$E31-2003,AG$28-2003),
IF(AG$28&gt;=$E31,MAX(1,INDEX('4. CPI-tabel'!$D$20:$Z$42,MAX($E31,2010)-2003,AG$28-2003)),0))</f>
        <v>1.2985457795371809</v>
      </c>
      <c r="AH31" s="118">
        <f>IF($C31="TD",INDEX('4. CPI-tabel'!$D$20:$Z$42,$E31-2003,AH$28-2003),
IF(AH$28&gt;=$E31,MAX(1,INDEX('4. CPI-tabel'!$D$20:$Z$42,MAX($E31,2010)-2003,AH$28-2003)),0))</f>
        <v>1.3076355999939411</v>
      </c>
      <c r="AI31" s="118">
        <f>IF($C31="TD",INDEX('4. CPI-tabel'!$D$20:$Z$42,$E31-2003,AI$28-2003),
IF(AI$28&gt;=$E31,MAX(1,INDEX('4. CPI-tabel'!$D$20:$Z$42,MAX($E31,2010)-2003,AI$28-2003)),0))</f>
        <v>1.3076355999939411</v>
      </c>
      <c r="AJ31" s="118">
        <f>IF($C31="TD",INDEX('4. CPI-tabel'!$D$20:$Z$42,$E31-2003,AJ$28-2003),
IF(AJ$28&gt;=$E31,MAX(1,INDEX('4. CPI-tabel'!$D$20:$Z$42,MAX($E31,2010)-2003,AJ$28-2003)),0))</f>
        <v>1.3076355999939411</v>
      </c>
      <c r="AK31" s="118">
        <f>IF($C31="TD",INDEX('4. CPI-tabel'!$D$20:$Z$42,$E31-2003,AK$28-2003),
IF(AK$28&gt;=$E31,MAX(1,INDEX('4. CPI-tabel'!$D$20:$Z$42,MAX($E31,2010)-2003,AK$28-2003)),0))</f>
        <v>1.3076355999939411</v>
      </c>
      <c r="AL31" s="118">
        <f>IF($C31="TD",INDEX('4. CPI-tabel'!$D$20:$Z$42,$E31-2003,AL$28-2003),
IF(AL$28&gt;=$E31,MAX(1,INDEX('4. CPI-tabel'!$D$20:$Z$42,MAX($E31,2010)-2003,AL$28-2003)),0))</f>
        <v>1.3076355999939411</v>
      </c>
      <c r="AM31" s="118">
        <f>IF($C31="TD",INDEX('4. CPI-tabel'!$D$20:$Z$42,$E31-2003,AM$28-2003),
IF(AM$28&gt;=$E31,MAX(1,INDEX('4. CPI-tabel'!$D$20:$Z$42,MAX($E31,2010)-2003,AM$28-2003)),0))</f>
        <v>1.3076355999939411</v>
      </c>
      <c r="AO31" s="87">
        <f t="shared" si="5"/>
        <v>8412.3471944001358</v>
      </c>
      <c r="AP31" s="87">
        <f t="shared" si="6"/>
        <v>8631.0682214545395</v>
      </c>
      <c r="AQ31" s="87">
        <f t="shared" si="7"/>
        <v>8829.5827905479928</v>
      </c>
      <c r="AR31" s="87">
        <f t="shared" si="8"/>
        <v>9076.811108683336</v>
      </c>
      <c r="AS31" s="87">
        <f t="shared" si="9"/>
        <v>9167.5792197701685</v>
      </c>
      <c r="AT31" s="87">
        <f t="shared" si="10"/>
        <v>9240.9198535283303</v>
      </c>
      <c r="AU31" s="87">
        <f t="shared" si="11"/>
        <v>9259.4016932353879</v>
      </c>
      <c r="AV31" s="87">
        <f t="shared" si="12"/>
        <v>9389.0333169406822</v>
      </c>
      <c r="AW31" s="87">
        <f t="shared" si="13"/>
        <v>9586.2030165964352</v>
      </c>
      <c r="AX31" s="87">
        <f t="shared" si="14"/>
        <v>9854.6167010611352</v>
      </c>
      <c r="AY31" s="87">
        <f t="shared" si="15"/>
        <v>9923.5990179685632</v>
      </c>
      <c r="AZ31" s="87">
        <f t="shared" si="16"/>
        <v>11908.318821562276</v>
      </c>
      <c r="BA31" s="87">
        <f t="shared" si="17"/>
        <v>11527.252619272283</v>
      </c>
      <c r="BB31" s="87">
        <f t="shared" si="18"/>
        <v>11158.380535455572</v>
      </c>
      <c r="BC31" s="87">
        <f t="shared" si="19"/>
        <v>10801.312358320993</v>
      </c>
      <c r="BD31" s="87">
        <f t="shared" si="20"/>
        <v>10455.67036285472</v>
      </c>
    </row>
    <row r="32" spans="1:58" s="20" customFormat="1" x14ac:dyDescent="0.2">
      <c r="A32" s="41"/>
      <c r="B32" s="86">
        <f>'3. Investeringen'!B18</f>
        <v>4</v>
      </c>
      <c r="C32" s="86" t="str">
        <f>'3. Investeringen'!F18</f>
        <v>TD</v>
      </c>
      <c r="D32" s="86" t="str">
        <f>'3. Investeringen'!G18</f>
        <v>Nieuwe investeringen TD</v>
      </c>
      <c r="E32" s="121">
        <f>'3. Investeringen'!K18</f>
        <v>2004</v>
      </c>
      <c r="G32" s="86">
        <f>'7. Nominale afschrijvingen'!R21</f>
        <v>14015.022222222224</v>
      </c>
      <c r="H32" s="86">
        <f>'7. Nominale afschrijvingen'!S21</f>
        <v>14015.022222222224</v>
      </c>
      <c r="I32" s="86">
        <f>'7. Nominale afschrijvingen'!T21</f>
        <v>14015.022222222224</v>
      </c>
      <c r="J32" s="86">
        <f>'7. Nominale afschrijvingen'!U21</f>
        <v>14015.022222222224</v>
      </c>
      <c r="K32" s="86">
        <f>'7. Nominale afschrijvingen'!V21</f>
        <v>14015.022222222224</v>
      </c>
      <c r="L32" s="86">
        <f>'7. Nominale afschrijvingen'!W21</f>
        <v>14015.022222222224</v>
      </c>
      <c r="M32" s="86">
        <f>'7. Nominale afschrijvingen'!X21</f>
        <v>14015.022222222224</v>
      </c>
      <c r="N32" s="86">
        <f>'7. Nominale afschrijvingen'!Y21</f>
        <v>14015.022222222224</v>
      </c>
      <c r="O32" s="86">
        <f>'7. Nominale afschrijvingen'!Z21</f>
        <v>14015.022222222224</v>
      </c>
      <c r="P32" s="86">
        <f>'7. Nominale afschrijvingen'!AA21</f>
        <v>14015.022222222224</v>
      </c>
      <c r="Q32" s="86">
        <f>'7. Nominale afschrijvingen'!AB21</f>
        <v>14015.022222222224</v>
      </c>
      <c r="R32" s="86">
        <f>'7. Nominale afschrijvingen'!AC21</f>
        <v>16818.026666666665</v>
      </c>
      <c r="S32" s="86">
        <f>'7. Nominale afschrijvingen'!AD21</f>
        <v>16084.149139393936</v>
      </c>
      <c r="T32" s="86">
        <f>'7. Nominale afschrijvingen'!AE21</f>
        <v>15382.295358765838</v>
      </c>
      <c r="U32" s="86">
        <f>'7. Nominale afschrijvingen'!AF21</f>
        <v>14711.067924928784</v>
      </c>
      <c r="V32" s="86">
        <f>'7. Nominale afschrijvingen'!AG21</f>
        <v>14069.130415477344</v>
      </c>
      <c r="W32" s="40"/>
      <c r="X32" s="118">
        <f>IF($C32="TD",INDEX('4. CPI-tabel'!$D$20:$Z$42,$E32-2003,X$28-2003),
IF(X$28&gt;=$E32,MAX(1,INDEX('4. CPI-tabel'!$D$20:$Z$42,MAX($E32,2010)-2003,X$28-2003)),0))</f>
        <v>1.1084974968243537</v>
      </c>
      <c r="Y32" s="118">
        <f>IF($C32="TD",INDEX('4. CPI-tabel'!$D$20:$Z$42,$E32-2003,Y$28-2003),
IF(Y$28&gt;=$E32,MAX(1,INDEX('4. CPI-tabel'!$D$20:$Z$42,MAX($E32,2010)-2003,Y$28-2003)),0))</f>
        <v>1.137318431741787</v>
      </c>
      <c r="Z32" s="118">
        <f>IF($C32="TD",INDEX('4. CPI-tabel'!$D$20:$Z$42,$E32-2003,Z$28-2003),
IF(Z$28&gt;=$E32,MAX(1,INDEX('4. CPI-tabel'!$D$20:$Z$42,MAX($E32,2010)-2003,Z$28-2003)),0))</f>
        <v>1.1634767556718479</v>
      </c>
      <c r="AA32" s="118">
        <f>IF($C32="TD",INDEX('4. CPI-tabel'!$D$20:$Z$42,$E32-2003,AA$28-2003),
IF(AA$28&gt;=$E32,MAX(1,INDEX('4. CPI-tabel'!$D$20:$Z$42,MAX($E32,2010)-2003,AA$28-2003)),0))</f>
        <v>1.1960541048306597</v>
      </c>
      <c r="AB32" s="118">
        <f>IF($C32="TD",INDEX('4. CPI-tabel'!$D$20:$Z$42,$E32-2003,AB$28-2003),
IF(AB$28&gt;=$E32,MAX(1,INDEX('4. CPI-tabel'!$D$20:$Z$42,MAX($E32,2010)-2003,AB$28-2003)),0))</f>
        <v>1.2080146458789662</v>
      </c>
      <c r="AC32" s="118">
        <f>IF($C32="TD",INDEX('4. CPI-tabel'!$D$20:$Z$42,$E32-2003,AC$28-2003),
IF(AC$28&gt;=$E32,MAX(1,INDEX('4. CPI-tabel'!$D$20:$Z$42,MAX($E32,2010)-2003,AC$28-2003)),0))</f>
        <v>1.217678763045998</v>
      </c>
      <c r="AD32" s="118">
        <f>IF($C32="TD",INDEX('4. CPI-tabel'!$D$20:$Z$42,$E32-2003,AD$28-2003),
IF(AD$28&gt;=$E32,MAX(1,INDEX('4. CPI-tabel'!$D$20:$Z$42,MAX($E32,2010)-2003,AD$28-2003)),0))</f>
        <v>1.22011412057209</v>
      </c>
      <c r="AE32" s="118">
        <f>IF($C32="TD",INDEX('4. CPI-tabel'!$D$20:$Z$42,$E32-2003,AE$28-2003),
IF(AE$28&gt;=$E32,MAX(1,INDEX('4. CPI-tabel'!$D$20:$Z$42,MAX($E32,2010)-2003,AE$28-2003)),0))</f>
        <v>1.2371957182600992</v>
      </c>
      <c r="AF32" s="118">
        <f>IF($C32="TD",INDEX('4. CPI-tabel'!$D$20:$Z$42,$E32-2003,AF$28-2003),
IF(AF$28&gt;=$E32,MAX(1,INDEX('4. CPI-tabel'!$D$20:$Z$42,MAX($E32,2010)-2003,AF$28-2003)),0))</f>
        <v>1.2631768283435612</v>
      </c>
      <c r="AG32" s="118">
        <f>IF($C32="TD",INDEX('4. CPI-tabel'!$D$20:$Z$42,$E32-2003,AG$28-2003),
IF(AG$28&gt;=$E32,MAX(1,INDEX('4. CPI-tabel'!$D$20:$Z$42,MAX($E32,2010)-2003,AG$28-2003)),0))</f>
        <v>1.2985457795371809</v>
      </c>
      <c r="AH32" s="118">
        <f>IF($C32="TD",INDEX('4. CPI-tabel'!$D$20:$Z$42,$E32-2003,AH$28-2003),
IF(AH$28&gt;=$E32,MAX(1,INDEX('4. CPI-tabel'!$D$20:$Z$42,MAX($E32,2010)-2003,AH$28-2003)),0))</f>
        <v>1.3076355999939411</v>
      </c>
      <c r="AI32" s="118">
        <f>IF($C32="TD",INDEX('4. CPI-tabel'!$D$20:$Z$42,$E32-2003,AI$28-2003),
IF(AI$28&gt;=$E32,MAX(1,INDEX('4. CPI-tabel'!$D$20:$Z$42,MAX($E32,2010)-2003,AI$28-2003)),0))</f>
        <v>1.3076355999939411</v>
      </c>
      <c r="AJ32" s="118">
        <f>IF($C32="TD",INDEX('4. CPI-tabel'!$D$20:$Z$42,$E32-2003,AJ$28-2003),
IF(AJ$28&gt;=$E32,MAX(1,INDEX('4. CPI-tabel'!$D$20:$Z$42,MAX($E32,2010)-2003,AJ$28-2003)),0))</f>
        <v>1.3076355999939411</v>
      </c>
      <c r="AK32" s="118">
        <f>IF($C32="TD",INDEX('4. CPI-tabel'!$D$20:$Z$42,$E32-2003,AK$28-2003),
IF(AK$28&gt;=$E32,MAX(1,INDEX('4. CPI-tabel'!$D$20:$Z$42,MAX($E32,2010)-2003,AK$28-2003)),0))</f>
        <v>1.3076355999939411</v>
      </c>
      <c r="AL32" s="118">
        <f>IF($C32="TD",INDEX('4. CPI-tabel'!$D$20:$Z$42,$E32-2003,AL$28-2003),
IF(AL$28&gt;=$E32,MAX(1,INDEX('4. CPI-tabel'!$D$20:$Z$42,MAX($E32,2010)-2003,AL$28-2003)),0))</f>
        <v>1.3076355999939411</v>
      </c>
      <c r="AM32" s="118">
        <f>IF($C32="TD",INDEX('4. CPI-tabel'!$D$20:$Z$42,$E32-2003,AM$28-2003),
IF(AM$28&gt;=$E32,MAX(1,INDEX('4. CPI-tabel'!$D$20:$Z$42,MAX($E32,2010)-2003,AM$28-2003)),0))</f>
        <v>1.3076355999939411</v>
      </c>
      <c r="AO32" s="87">
        <f t="shared" si="5"/>
        <v>15535.617051271027</v>
      </c>
      <c r="AP32" s="87">
        <f t="shared" si="6"/>
        <v>15939.543094604074</v>
      </c>
      <c r="AQ32" s="87">
        <f t="shared" si="7"/>
        <v>16306.152585779966</v>
      </c>
      <c r="AR32" s="87">
        <f t="shared" si="8"/>
        <v>16762.724858181806</v>
      </c>
      <c r="AS32" s="87">
        <f t="shared" si="9"/>
        <v>16930.352106763621</v>
      </c>
      <c r="AT32" s="87">
        <f t="shared" si="10"/>
        <v>17065.79492361773</v>
      </c>
      <c r="AU32" s="87">
        <f t="shared" si="11"/>
        <v>17099.926513464969</v>
      </c>
      <c r="AV32" s="87">
        <f t="shared" si="12"/>
        <v>17339.325484653476</v>
      </c>
      <c r="AW32" s="87">
        <f t="shared" si="13"/>
        <v>17703.451319831198</v>
      </c>
      <c r="AX32" s="87">
        <f t="shared" si="14"/>
        <v>18199.14795678647</v>
      </c>
      <c r="AY32" s="87">
        <f t="shared" si="15"/>
        <v>18326.541992483973</v>
      </c>
      <c r="AZ32" s="87">
        <f t="shared" si="16"/>
        <v>21991.850390980766</v>
      </c>
      <c r="BA32" s="87">
        <f t="shared" si="17"/>
        <v>21032.206010283422</v>
      </c>
      <c r="BB32" s="87">
        <f t="shared" si="18"/>
        <v>20114.437020743782</v>
      </c>
      <c r="BC32" s="87">
        <f t="shared" si="19"/>
        <v>19236.716132565871</v>
      </c>
      <c r="BD32" s="87">
        <f t="shared" si="20"/>
        <v>18397.295792235724</v>
      </c>
    </row>
    <row r="33" spans="1:56" s="20" customFormat="1" x14ac:dyDescent="0.2">
      <c r="A33" s="41"/>
      <c r="B33" s="86">
        <f>'3. Investeringen'!B19</f>
        <v>5</v>
      </c>
      <c r="C33" s="86" t="str">
        <f>'3. Investeringen'!F19</f>
        <v>TD</v>
      </c>
      <c r="D33" s="86" t="str">
        <f>'3. Investeringen'!G19</f>
        <v>Nieuwe investeringen TD</v>
      </c>
      <c r="E33" s="121">
        <f>'3. Investeringen'!K19</f>
        <v>2004</v>
      </c>
      <c r="G33" s="86">
        <f>'7. Nominale afschrijvingen'!R22</f>
        <v>5460.5666666666666</v>
      </c>
      <c r="H33" s="86">
        <f>'7. Nominale afschrijvingen'!S22</f>
        <v>5460.5666666666666</v>
      </c>
      <c r="I33" s="86">
        <f>'7. Nominale afschrijvingen'!T22</f>
        <v>5460.5666666666666</v>
      </c>
      <c r="J33" s="86">
        <f>'7. Nominale afschrijvingen'!U22</f>
        <v>5460.5666666666666</v>
      </c>
      <c r="K33" s="86">
        <f>'7. Nominale afschrijvingen'!V22</f>
        <v>5460.5666666666666</v>
      </c>
      <c r="L33" s="86">
        <f>'7. Nominale afschrijvingen'!W22</f>
        <v>5460.5666666666666</v>
      </c>
      <c r="M33" s="86">
        <f>'7. Nominale afschrijvingen'!X22</f>
        <v>5460.5666666666666</v>
      </c>
      <c r="N33" s="86">
        <f>'7. Nominale afschrijvingen'!Y22</f>
        <v>5460.5666666666666</v>
      </c>
      <c r="O33" s="86">
        <f>'7. Nominale afschrijvingen'!Z22</f>
        <v>5460.5666666666666</v>
      </c>
      <c r="P33" s="86">
        <f>'7. Nominale afschrijvingen'!AA22</f>
        <v>5460.5666666666666</v>
      </c>
      <c r="Q33" s="86">
        <f>'7. Nominale afschrijvingen'!AB22</f>
        <v>5460.5666666666666</v>
      </c>
      <c r="R33" s="86">
        <f>'7. Nominale afschrijvingen'!AC22</f>
        <v>6552.6800000000012</v>
      </c>
      <c r="S33" s="86">
        <f>'7. Nominale afschrijvingen'!AD22</f>
        <v>5923.6227200000012</v>
      </c>
      <c r="T33" s="86">
        <f>'7. Nominale afschrijvingen'!AE22</f>
        <v>5354.9549388800015</v>
      </c>
      <c r="U33" s="86">
        <f>'7. Nominale afschrijvingen'!AF22</f>
        <v>5307.9816499424569</v>
      </c>
      <c r="V33" s="86">
        <f>'7. Nominale afschrijvingen'!AG22</f>
        <v>5307.9816499424569</v>
      </c>
      <c r="W33" s="40"/>
      <c r="X33" s="118">
        <f>IF($C33="TD",INDEX('4. CPI-tabel'!$D$20:$Z$42,$E33-2003,X$28-2003),
IF(X$28&gt;=$E33,MAX(1,INDEX('4. CPI-tabel'!$D$20:$Z$42,MAX($E33,2010)-2003,X$28-2003)),0))</f>
        <v>1.1084974968243537</v>
      </c>
      <c r="Y33" s="118">
        <f>IF($C33="TD",INDEX('4. CPI-tabel'!$D$20:$Z$42,$E33-2003,Y$28-2003),
IF(Y$28&gt;=$E33,MAX(1,INDEX('4. CPI-tabel'!$D$20:$Z$42,MAX($E33,2010)-2003,Y$28-2003)),0))</f>
        <v>1.137318431741787</v>
      </c>
      <c r="Z33" s="118">
        <f>IF($C33="TD",INDEX('4. CPI-tabel'!$D$20:$Z$42,$E33-2003,Z$28-2003),
IF(Z$28&gt;=$E33,MAX(1,INDEX('4. CPI-tabel'!$D$20:$Z$42,MAX($E33,2010)-2003,Z$28-2003)),0))</f>
        <v>1.1634767556718479</v>
      </c>
      <c r="AA33" s="118">
        <f>IF($C33="TD",INDEX('4. CPI-tabel'!$D$20:$Z$42,$E33-2003,AA$28-2003),
IF(AA$28&gt;=$E33,MAX(1,INDEX('4. CPI-tabel'!$D$20:$Z$42,MAX($E33,2010)-2003,AA$28-2003)),0))</f>
        <v>1.1960541048306597</v>
      </c>
      <c r="AB33" s="118">
        <f>IF($C33="TD",INDEX('4. CPI-tabel'!$D$20:$Z$42,$E33-2003,AB$28-2003),
IF(AB$28&gt;=$E33,MAX(1,INDEX('4. CPI-tabel'!$D$20:$Z$42,MAX($E33,2010)-2003,AB$28-2003)),0))</f>
        <v>1.2080146458789662</v>
      </c>
      <c r="AC33" s="118">
        <f>IF($C33="TD",INDEX('4. CPI-tabel'!$D$20:$Z$42,$E33-2003,AC$28-2003),
IF(AC$28&gt;=$E33,MAX(1,INDEX('4. CPI-tabel'!$D$20:$Z$42,MAX($E33,2010)-2003,AC$28-2003)),0))</f>
        <v>1.217678763045998</v>
      </c>
      <c r="AD33" s="118">
        <f>IF($C33="TD",INDEX('4. CPI-tabel'!$D$20:$Z$42,$E33-2003,AD$28-2003),
IF(AD$28&gt;=$E33,MAX(1,INDEX('4. CPI-tabel'!$D$20:$Z$42,MAX($E33,2010)-2003,AD$28-2003)),0))</f>
        <v>1.22011412057209</v>
      </c>
      <c r="AE33" s="118">
        <f>IF($C33="TD",INDEX('4. CPI-tabel'!$D$20:$Z$42,$E33-2003,AE$28-2003),
IF(AE$28&gt;=$E33,MAX(1,INDEX('4. CPI-tabel'!$D$20:$Z$42,MAX($E33,2010)-2003,AE$28-2003)),0))</f>
        <v>1.2371957182600992</v>
      </c>
      <c r="AF33" s="118">
        <f>IF($C33="TD",INDEX('4. CPI-tabel'!$D$20:$Z$42,$E33-2003,AF$28-2003),
IF(AF$28&gt;=$E33,MAX(1,INDEX('4. CPI-tabel'!$D$20:$Z$42,MAX($E33,2010)-2003,AF$28-2003)),0))</f>
        <v>1.2631768283435612</v>
      </c>
      <c r="AG33" s="118">
        <f>IF($C33="TD",INDEX('4. CPI-tabel'!$D$20:$Z$42,$E33-2003,AG$28-2003),
IF(AG$28&gt;=$E33,MAX(1,INDEX('4. CPI-tabel'!$D$20:$Z$42,MAX($E33,2010)-2003,AG$28-2003)),0))</f>
        <v>1.2985457795371809</v>
      </c>
      <c r="AH33" s="118">
        <f>IF($C33="TD",INDEX('4. CPI-tabel'!$D$20:$Z$42,$E33-2003,AH$28-2003),
IF(AH$28&gt;=$E33,MAX(1,INDEX('4. CPI-tabel'!$D$20:$Z$42,MAX($E33,2010)-2003,AH$28-2003)),0))</f>
        <v>1.3076355999939411</v>
      </c>
      <c r="AI33" s="118">
        <f>IF($C33="TD",INDEX('4. CPI-tabel'!$D$20:$Z$42,$E33-2003,AI$28-2003),
IF(AI$28&gt;=$E33,MAX(1,INDEX('4. CPI-tabel'!$D$20:$Z$42,MAX($E33,2010)-2003,AI$28-2003)),0))</f>
        <v>1.3076355999939411</v>
      </c>
      <c r="AJ33" s="118">
        <f>IF($C33="TD",INDEX('4. CPI-tabel'!$D$20:$Z$42,$E33-2003,AJ$28-2003),
IF(AJ$28&gt;=$E33,MAX(1,INDEX('4. CPI-tabel'!$D$20:$Z$42,MAX($E33,2010)-2003,AJ$28-2003)),0))</f>
        <v>1.3076355999939411</v>
      </c>
      <c r="AK33" s="118">
        <f>IF($C33="TD",INDEX('4. CPI-tabel'!$D$20:$Z$42,$E33-2003,AK$28-2003),
IF(AK$28&gt;=$E33,MAX(1,INDEX('4. CPI-tabel'!$D$20:$Z$42,MAX($E33,2010)-2003,AK$28-2003)),0))</f>
        <v>1.3076355999939411</v>
      </c>
      <c r="AL33" s="118">
        <f>IF($C33="TD",INDEX('4. CPI-tabel'!$D$20:$Z$42,$E33-2003,AL$28-2003),
IF(AL$28&gt;=$E33,MAX(1,INDEX('4. CPI-tabel'!$D$20:$Z$42,MAX($E33,2010)-2003,AL$28-2003)),0))</f>
        <v>1.3076355999939411</v>
      </c>
      <c r="AM33" s="118">
        <f>IF($C33="TD",INDEX('4. CPI-tabel'!$D$20:$Z$42,$E33-2003,AM$28-2003),
IF(AM$28&gt;=$E33,MAX(1,INDEX('4. CPI-tabel'!$D$20:$Z$42,MAX($E33,2010)-2003,AM$28-2003)),0))</f>
        <v>1.3076355999939411</v>
      </c>
      <c r="AO33" s="87">
        <f t="shared" si="5"/>
        <v>6053.0244812425053</v>
      </c>
      <c r="AP33" s="87">
        <f t="shared" si="6"/>
        <v>6210.4031177548104</v>
      </c>
      <c r="AQ33" s="87">
        <f t="shared" si="7"/>
        <v>6353.2423894631702</v>
      </c>
      <c r="AR33" s="87">
        <f t="shared" si="8"/>
        <v>6531.1331763681392</v>
      </c>
      <c r="AS33" s="87">
        <f t="shared" si="9"/>
        <v>6596.4445081318199</v>
      </c>
      <c r="AT33" s="87">
        <f t="shared" si="10"/>
        <v>6649.2160641968749</v>
      </c>
      <c r="AU33" s="87">
        <f t="shared" si="11"/>
        <v>6662.5144963252687</v>
      </c>
      <c r="AV33" s="87">
        <f t="shared" si="12"/>
        <v>6755.7896992738224</v>
      </c>
      <c r="AW33" s="87">
        <f t="shared" si="13"/>
        <v>6897.661282958572</v>
      </c>
      <c r="AX33" s="87">
        <f t="shared" si="14"/>
        <v>7090.7957988814114</v>
      </c>
      <c r="AY33" s="87">
        <f t="shared" si="15"/>
        <v>7140.4313694735811</v>
      </c>
      <c r="AZ33" s="87">
        <f t="shared" si="16"/>
        <v>8568.5176433682991</v>
      </c>
      <c r="BA33" s="87">
        <f t="shared" si="17"/>
        <v>7745.9399496049427</v>
      </c>
      <c r="BB33" s="87">
        <f t="shared" si="18"/>
        <v>7002.3297144428689</v>
      </c>
      <c r="BC33" s="87">
        <f t="shared" si="19"/>
        <v>6940.9057695793335</v>
      </c>
      <c r="BD33" s="87">
        <f t="shared" si="20"/>
        <v>6940.9057695793335</v>
      </c>
    </row>
    <row r="34" spans="1:56" s="20" customFormat="1" x14ac:dyDescent="0.2">
      <c r="A34" s="41"/>
      <c r="B34" s="86">
        <f>'3. Investeringen'!B20</f>
        <v>6</v>
      </c>
      <c r="C34" s="86" t="str">
        <f>'3. Investeringen'!F20</f>
        <v>TD</v>
      </c>
      <c r="D34" s="86" t="str">
        <f>'3. Investeringen'!G20</f>
        <v>Nieuwe investeringen TD</v>
      </c>
      <c r="E34" s="121">
        <f>'3. Investeringen'!K20</f>
        <v>2004</v>
      </c>
      <c r="G34" s="86">
        <f>'7. Nominale afschrijvingen'!R23</f>
        <v>0</v>
      </c>
      <c r="H34" s="86">
        <f>'7. Nominale afschrijvingen'!S23</f>
        <v>0</v>
      </c>
      <c r="I34" s="86">
        <f>'7. Nominale afschrijvingen'!T23</f>
        <v>0</v>
      </c>
      <c r="J34" s="86">
        <f>'7. Nominale afschrijvingen'!U23</f>
        <v>0</v>
      </c>
      <c r="K34" s="86">
        <f>'7. Nominale afschrijvingen'!V23</f>
        <v>0</v>
      </c>
      <c r="L34" s="86">
        <f>'7. Nominale afschrijvingen'!W23</f>
        <v>0</v>
      </c>
      <c r="M34" s="86">
        <f>'7. Nominale afschrijvingen'!X23</f>
        <v>0</v>
      </c>
      <c r="N34" s="86">
        <f>'7. Nominale afschrijvingen'!Y23</f>
        <v>0</v>
      </c>
      <c r="O34" s="86">
        <f>'7. Nominale afschrijvingen'!Z23</f>
        <v>0</v>
      </c>
      <c r="P34" s="86">
        <f>'7. Nominale afschrijvingen'!AA23</f>
        <v>0</v>
      </c>
      <c r="Q34" s="86">
        <f>'7. Nominale afschrijvingen'!AB23</f>
        <v>0</v>
      </c>
      <c r="R34" s="86">
        <f>'7. Nominale afschrijvingen'!AC23</f>
        <v>0</v>
      </c>
      <c r="S34" s="86">
        <f>'7. Nominale afschrijvingen'!AD23</f>
        <v>0</v>
      </c>
      <c r="T34" s="86">
        <f>'7. Nominale afschrijvingen'!AE23</f>
        <v>0</v>
      </c>
      <c r="U34" s="86">
        <f>'7. Nominale afschrijvingen'!AF23</f>
        <v>0</v>
      </c>
      <c r="V34" s="86">
        <f>'7. Nominale afschrijvingen'!AG23</f>
        <v>0</v>
      </c>
      <c r="W34" s="40"/>
      <c r="X34" s="118">
        <f>IF($C34="TD",INDEX('4. CPI-tabel'!$D$20:$Z$42,$E34-2003,X$28-2003),
IF(X$28&gt;=$E34,MAX(1,INDEX('4. CPI-tabel'!$D$20:$Z$42,MAX($E34,2010)-2003,X$28-2003)),0))</f>
        <v>1.1084974968243537</v>
      </c>
      <c r="Y34" s="118">
        <f>IF($C34="TD",INDEX('4. CPI-tabel'!$D$20:$Z$42,$E34-2003,Y$28-2003),
IF(Y$28&gt;=$E34,MAX(1,INDEX('4. CPI-tabel'!$D$20:$Z$42,MAX($E34,2010)-2003,Y$28-2003)),0))</f>
        <v>1.137318431741787</v>
      </c>
      <c r="Z34" s="118">
        <f>IF($C34="TD",INDEX('4. CPI-tabel'!$D$20:$Z$42,$E34-2003,Z$28-2003),
IF(Z$28&gt;=$E34,MAX(1,INDEX('4. CPI-tabel'!$D$20:$Z$42,MAX($E34,2010)-2003,Z$28-2003)),0))</f>
        <v>1.1634767556718479</v>
      </c>
      <c r="AA34" s="118">
        <f>IF($C34="TD",INDEX('4. CPI-tabel'!$D$20:$Z$42,$E34-2003,AA$28-2003),
IF(AA$28&gt;=$E34,MAX(1,INDEX('4. CPI-tabel'!$D$20:$Z$42,MAX($E34,2010)-2003,AA$28-2003)),0))</f>
        <v>1.1960541048306597</v>
      </c>
      <c r="AB34" s="118">
        <f>IF($C34="TD",INDEX('4. CPI-tabel'!$D$20:$Z$42,$E34-2003,AB$28-2003),
IF(AB$28&gt;=$E34,MAX(1,INDEX('4. CPI-tabel'!$D$20:$Z$42,MAX($E34,2010)-2003,AB$28-2003)),0))</f>
        <v>1.2080146458789662</v>
      </c>
      <c r="AC34" s="118">
        <f>IF($C34="TD",INDEX('4. CPI-tabel'!$D$20:$Z$42,$E34-2003,AC$28-2003),
IF(AC$28&gt;=$E34,MAX(1,INDEX('4. CPI-tabel'!$D$20:$Z$42,MAX($E34,2010)-2003,AC$28-2003)),0))</f>
        <v>1.217678763045998</v>
      </c>
      <c r="AD34" s="118">
        <f>IF($C34="TD",INDEX('4. CPI-tabel'!$D$20:$Z$42,$E34-2003,AD$28-2003),
IF(AD$28&gt;=$E34,MAX(1,INDEX('4. CPI-tabel'!$D$20:$Z$42,MAX($E34,2010)-2003,AD$28-2003)),0))</f>
        <v>1.22011412057209</v>
      </c>
      <c r="AE34" s="118">
        <f>IF($C34="TD",INDEX('4. CPI-tabel'!$D$20:$Z$42,$E34-2003,AE$28-2003),
IF(AE$28&gt;=$E34,MAX(1,INDEX('4. CPI-tabel'!$D$20:$Z$42,MAX($E34,2010)-2003,AE$28-2003)),0))</f>
        <v>1.2371957182600992</v>
      </c>
      <c r="AF34" s="118">
        <f>IF($C34="TD",INDEX('4. CPI-tabel'!$D$20:$Z$42,$E34-2003,AF$28-2003),
IF(AF$28&gt;=$E34,MAX(1,INDEX('4. CPI-tabel'!$D$20:$Z$42,MAX($E34,2010)-2003,AF$28-2003)),0))</f>
        <v>1.2631768283435612</v>
      </c>
      <c r="AG34" s="118">
        <f>IF($C34="TD",INDEX('4. CPI-tabel'!$D$20:$Z$42,$E34-2003,AG$28-2003),
IF(AG$28&gt;=$E34,MAX(1,INDEX('4. CPI-tabel'!$D$20:$Z$42,MAX($E34,2010)-2003,AG$28-2003)),0))</f>
        <v>1.2985457795371809</v>
      </c>
      <c r="AH34" s="118">
        <f>IF($C34="TD",INDEX('4. CPI-tabel'!$D$20:$Z$42,$E34-2003,AH$28-2003),
IF(AH$28&gt;=$E34,MAX(1,INDEX('4. CPI-tabel'!$D$20:$Z$42,MAX($E34,2010)-2003,AH$28-2003)),0))</f>
        <v>1.3076355999939411</v>
      </c>
      <c r="AI34" s="118">
        <f>IF($C34="TD",INDEX('4. CPI-tabel'!$D$20:$Z$42,$E34-2003,AI$28-2003),
IF(AI$28&gt;=$E34,MAX(1,INDEX('4. CPI-tabel'!$D$20:$Z$42,MAX($E34,2010)-2003,AI$28-2003)),0))</f>
        <v>1.3076355999939411</v>
      </c>
      <c r="AJ34" s="118">
        <f>IF($C34="TD",INDEX('4. CPI-tabel'!$D$20:$Z$42,$E34-2003,AJ$28-2003),
IF(AJ$28&gt;=$E34,MAX(1,INDEX('4. CPI-tabel'!$D$20:$Z$42,MAX($E34,2010)-2003,AJ$28-2003)),0))</f>
        <v>1.3076355999939411</v>
      </c>
      <c r="AK34" s="118">
        <f>IF($C34="TD",INDEX('4. CPI-tabel'!$D$20:$Z$42,$E34-2003,AK$28-2003),
IF(AK$28&gt;=$E34,MAX(1,INDEX('4. CPI-tabel'!$D$20:$Z$42,MAX($E34,2010)-2003,AK$28-2003)),0))</f>
        <v>1.3076355999939411</v>
      </c>
      <c r="AL34" s="118">
        <f>IF($C34="TD",INDEX('4. CPI-tabel'!$D$20:$Z$42,$E34-2003,AL$28-2003),
IF(AL$28&gt;=$E34,MAX(1,INDEX('4. CPI-tabel'!$D$20:$Z$42,MAX($E34,2010)-2003,AL$28-2003)),0))</f>
        <v>1.3076355999939411</v>
      </c>
      <c r="AM34" s="118">
        <f>IF($C34="TD",INDEX('4. CPI-tabel'!$D$20:$Z$42,$E34-2003,AM$28-2003),
IF(AM$28&gt;=$E34,MAX(1,INDEX('4. CPI-tabel'!$D$20:$Z$42,MAX($E34,2010)-2003,AM$28-2003)),0))</f>
        <v>1.3076355999939411</v>
      </c>
      <c r="AO34" s="87">
        <f t="shared" si="5"/>
        <v>0</v>
      </c>
      <c r="AP34" s="87">
        <f t="shared" si="6"/>
        <v>0</v>
      </c>
      <c r="AQ34" s="87">
        <f t="shared" si="7"/>
        <v>0</v>
      </c>
      <c r="AR34" s="87">
        <f t="shared" si="8"/>
        <v>0</v>
      </c>
      <c r="AS34" s="87">
        <f t="shared" si="9"/>
        <v>0</v>
      </c>
      <c r="AT34" s="87">
        <f t="shared" si="10"/>
        <v>0</v>
      </c>
      <c r="AU34" s="87">
        <f t="shared" si="11"/>
        <v>0</v>
      </c>
      <c r="AV34" s="87">
        <f t="shared" si="12"/>
        <v>0</v>
      </c>
      <c r="AW34" s="87">
        <f t="shared" si="13"/>
        <v>0</v>
      </c>
      <c r="AX34" s="87">
        <f t="shared" si="14"/>
        <v>0</v>
      </c>
      <c r="AY34" s="87">
        <f t="shared" si="15"/>
        <v>0</v>
      </c>
      <c r="AZ34" s="87">
        <f t="shared" si="16"/>
        <v>0</v>
      </c>
      <c r="BA34" s="87">
        <f t="shared" si="17"/>
        <v>0</v>
      </c>
      <c r="BB34" s="87">
        <f t="shared" si="18"/>
        <v>0</v>
      </c>
      <c r="BC34" s="87">
        <f t="shared" si="19"/>
        <v>0</v>
      </c>
      <c r="BD34" s="87">
        <f t="shared" si="20"/>
        <v>0</v>
      </c>
    </row>
    <row r="35" spans="1:56" s="20" customFormat="1" x14ac:dyDescent="0.2">
      <c r="A35" s="41"/>
      <c r="B35" s="86">
        <f>'3. Investeringen'!B21</f>
        <v>7</v>
      </c>
      <c r="C35" s="86" t="str">
        <f>'3. Investeringen'!F21</f>
        <v>TD</v>
      </c>
      <c r="D35" s="86" t="str">
        <f>'3. Investeringen'!G21</f>
        <v>Nieuwe investeringen TD</v>
      </c>
      <c r="E35" s="121">
        <f>'3. Investeringen'!K21</f>
        <v>2005</v>
      </c>
      <c r="G35" s="86">
        <f>'7. Nominale afschrijvingen'!R24</f>
        <v>8747.7818181818184</v>
      </c>
      <c r="H35" s="86">
        <f>'7. Nominale afschrijvingen'!S24</f>
        <v>8747.7818181818184</v>
      </c>
      <c r="I35" s="86">
        <f>'7. Nominale afschrijvingen'!T24</f>
        <v>8747.7818181818184</v>
      </c>
      <c r="J35" s="86">
        <f>'7. Nominale afschrijvingen'!U24</f>
        <v>8747.7818181818184</v>
      </c>
      <c r="K35" s="86">
        <f>'7. Nominale afschrijvingen'!V24</f>
        <v>8747.7818181818184</v>
      </c>
      <c r="L35" s="86">
        <f>'7. Nominale afschrijvingen'!W24</f>
        <v>8747.7818181818184</v>
      </c>
      <c r="M35" s="86">
        <f>'7. Nominale afschrijvingen'!X24</f>
        <v>8747.7818181818184</v>
      </c>
      <c r="N35" s="86">
        <f>'7. Nominale afschrijvingen'!Y24</f>
        <v>8747.7818181818184</v>
      </c>
      <c r="O35" s="86">
        <f>'7. Nominale afschrijvingen'!Z24</f>
        <v>8747.7818181818184</v>
      </c>
      <c r="P35" s="86">
        <f>'7. Nominale afschrijvingen'!AA24</f>
        <v>8747.7818181818184</v>
      </c>
      <c r="Q35" s="86">
        <f>'7. Nominale afschrijvingen'!AB24</f>
        <v>8747.7818181818184</v>
      </c>
      <c r="R35" s="86">
        <f>'7. Nominale afschrijvingen'!AC24</f>
        <v>10497.338181818182</v>
      </c>
      <c r="S35" s="86">
        <f>'7. Nominale afschrijvingen'!AD24</f>
        <v>10170.148420306967</v>
      </c>
      <c r="T35" s="86">
        <f>'7. Nominale afschrijvingen'!AE24</f>
        <v>9853.1567812324629</v>
      </c>
      <c r="U35" s="86">
        <f>'7. Nominale afschrijvingen'!AF24</f>
        <v>9546.0454010382055</v>
      </c>
      <c r="V35" s="86">
        <f>'7. Nominale afschrijvingen'!AG24</f>
        <v>9248.5063236032493</v>
      </c>
      <c r="W35" s="40"/>
      <c r="X35" s="118">
        <f>IF($C35="TD",INDEX('4. CPI-tabel'!$D$20:$Z$42,$E35-2003,X$28-2003),
IF(X$28&gt;=$E35,MAX(1,INDEX('4. CPI-tabel'!$D$20:$Z$42,MAX($E35,2010)-2003,X$28-2003)),0))</f>
        <v>1.0964366931991631</v>
      </c>
      <c r="Y35" s="118">
        <f>IF($C35="TD",INDEX('4. CPI-tabel'!$D$20:$Z$42,$E35-2003,Y$28-2003),
IF(Y$28&gt;=$E35,MAX(1,INDEX('4. CPI-tabel'!$D$20:$Z$42,MAX($E35,2010)-2003,Y$28-2003)),0))</f>
        <v>1.1249440472223413</v>
      </c>
      <c r="Z35" s="118">
        <f>IF($C35="TD",INDEX('4. CPI-tabel'!$D$20:$Z$42,$E35-2003,Z$28-2003),
IF(Z$28&gt;=$E35,MAX(1,INDEX('4. CPI-tabel'!$D$20:$Z$42,MAX($E35,2010)-2003,Z$28-2003)),0))</f>
        <v>1.1508177603084551</v>
      </c>
      <c r="AA35" s="118">
        <f>IF($C35="TD",INDEX('4. CPI-tabel'!$D$20:$Z$42,$E35-2003,AA$28-2003),
IF(AA$28&gt;=$E35,MAX(1,INDEX('4. CPI-tabel'!$D$20:$Z$42,MAX($E35,2010)-2003,AA$28-2003)),0))</f>
        <v>1.1830406575970918</v>
      </c>
      <c r="AB35" s="118">
        <f>IF($C35="TD",INDEX('4. CPI-tabel'!$D$20:$Z$42,$E35-2003,AB$28-2003),
IF(AB$28&gt;=$E35,MAX(1,INDEX('4. CPI-tabel'!$D$20:$Z$42,MAX($E35,2010)-2003,AB$28-2003)),0))</f>
        <v>1.1948710641730627</v>
      </c>
      <c r="AC35" s="118">
        <f>IF($C35="TD",INDEX('4. CPI-tabel'!$D$20:$Z$42,$E35-2003,AC$28-2003),
IF(AC$28&gt;=$E35,MAX(1,INDEX('4. CPI-tabel'!$D$20:$Z$42,MAX($E35,2010)-2003,AC$28-2003)),0))</f>
        <v>1.2044300326864472</v>
      </c>
      <c r="AD35" s="118">
        <f>IF($C35="TD",INDEX('4. CPI-tabel'!$D$20:$Z$42,$E35-2003,AD$28-2003),
IF(AD$28&gt;=$E35,MAX(1,INDEX('4. CPI-tabel'!$D$20:$Z$42,MAX($E35,2010)-2003,AD$28-2003)),0))</f>
        <v>1.2068388927518201</v>
      </c>
      <c r="AE35" s="118">
        <f>IF($C35="TD",INDEX('4. CPI-tabel'!$D$20:$Z$42,$E35-2003,AE$28-2003),
IF(AE$28&gt;=$E35,MAX(1,INDEX('4. CPI-tabel'!$D$20:$Z$42,MAX($E35,2010)-2003,AE$28-2003)),0))</f>
        <v>1.2237346372503457</v>
      </c>
      <c r="AF35" s="118">
        <f>IF($C35="TD",INDEX('4. CPI-tabel'!$D$20:$Z$42,$E35-2003,AF$28-2003),
IF(AF$28&gt;=$E35,MAX(1,INDEX('4. CPI-tabel'!$D$20:$Z$42,MAX($E35,2010)-2003,AF$28-2003)),0))</f>
        <v>1.2494330646326028</v>
      </c>
      <c r="AG35" s="118">
        <f>IF($C35="TD",INDEX('4. CPI-tabel'!$D$20:$Z$42,$E35-2003,AG$28-2003),
IF(AG$28&gt;=$E35,MAX(1,INDEX('4. CPI-tabel'!$D$20:$Z$42,MAX($E35,2010)-2003,AG$28-2003)),0))</f>
        <v>1.2844171904423158</v>
      </c>
      <c r="AH35" s="118">
        <f>IF($C35="TD",INDEX('4. CPI-tabel'!$D$20:$Z$42,$E35-2003,AH$28-2003),
IF(AH$28&gt;=$E35,MAX(1,INDEX('4. CPI-tabel'!$D$20:$Z$42,MAX($E35,2010)-2003,AH$28-2003)),0))</f>
        <v>1.2934081107754118</v>
      </c>
      <c r="AI35" s="118">
        <f>IF($C35="TD",INDEX('4. CPI-tabel'!$D$20:$Z$42,$E35-2003,AI$28-2003),
IF(AI$28&gt;=$E35,MAX(1,INDEX('4. CPI-tabel'!$D$20:$Z$42,MAX($E35,2010)-2003,AI$28-2003)),0))</f>
        <v>1.2934081107754118</v>
      </c>
      <c r="AJ35" s="118">
        <f>IF($C35="TD",INDEX('4. CPI-tabel'!$D$20:$Z$42,$E35-2003,AJ$28-2003),
IF(AJ$28&gt;=$E35,MAX(1,INDEX('4. CPI-tabel'!$D$20:$Z$42,MAX($E35,2010)-2003,AJ$28-2003)),0))</f>
        <v>1.2934081107754118</v>
      </c>
      <c r="AK35" s="118">
        <f>IF($C35="TD",INDEX('4. CPI-tabel'!$D$20:$Z$42,$E35-2003,AK$28-2003),
IF(AK$28&gt;=$E35,MAX(1,INDEX('4. CPI-tabel'!$D$20:$Z$42,MAX($E35,2010)-2003,AK$28-2003)),0))</f>
        <v>1.2934081107754118</v>
      </c>
      <c r="AL35" s="118">
        <f>IF($C35="TD",INDEX('4. CPI-tabel'!$D$20:$Z$42,$E35-2003,AL$28-2003),
IF(AL$28&gt;=$E35,MAX(1,INDEX('4. CPI-tabel'!$D$20:$Z$42,MAX($E35,2010)-2003,AL$28-2003)),0))</f>
        <v>1.2934081107754118</v>
      </c>
      <c r="AM35" s="118">
        <f>IF($C35="TD",INDEX('4. CPI-tabel'!$D$20:$Z$42,$E35-2003,AM$28-2003),
IF(AM$28&gt;=$E35,MAX(1,INDEX('4. CPI-tabel'!$D$20:$Z$42,MAX($E35,2010)-2003,AM$28-2003)),0))</f>
        <v>1.2934081107754118</v>
      </c>
      <c r="AO35" s="87">
        <f t="shared" si="5"/>
        <v>9591.3889695550351</v>
      </c>
      <c r="AP35" s="87">
        <f t="shared" si="6"/>
        <v>9840.7650827634661</v>
      </c>
      <c r="AQ35" s="87">
        <f t="shared" si="7"/>
        <v>10067.102679667025</v>
      </c>
      <c r="AR35" s="87">
        <f t="shared" si="8"/>
        <v>10348.981554697701</v>
      </c>
      <c r="AS35" s="87">
        <f t="shared" si="9"/>
        <v>10452.471370244679</v>
      </c>
      <c r="AT35" s="87">
        <f t="shared" si="10"/>
        <v>10536.091141206636</v>
      </c>
      <c r="AU35" s="87">
        <f t="shared" si="11"/>
        <v>10557.163323489049</v>
      </c>
      <c r="AV35" s="87">
        <f t="shared" si="12"/>
        <v>10704.963610017898</v>
      </c>
      <c r="AW35" s="87">
        <f t="shared" si="13"/>
        <v>10929.767845828272</v>
      </c>
      <c r="AX35" s="87">
        <f t="shared" si="14"/>
        <v>11235.801345511465</v>
      </c>
      <c r="AY35" s="87">
        <f t="shared" si="15"/>
        <v>11314.451954930042</v>
      </c>
      <c r="AZ35" s="87">
        <f t="shared" si="16"/>
        <v>13577.342345916051</v>
      </c>
      <c r="BA35" s="87">
        <f t="shared" si="17"/>
        <v>13154.152454614774</v>
      </c>
      <c r="BB35" s="87">
        <f t="shared" si="18"/>
        <v>12744.152897587817</v>
      </c>
      <c r="BC35" s="87">
        <f t="shared" si="19"/>
        <v>12346.932547533133</v>
      </c>
      <c r="BD35" s="87">
        <f t="shared" si="20"/>
        <v>11962.093091506129</v>
      </c>
    </row>
    <row r="36" spans="1:56" s="20" customFormat="1" x14ac:dyDescent="0.2">
      <c r="A36" s="41"/>
      <c r="B36" s="86">
        <f>'3. Investeringen'!B22</f>
        <v>8</v>
      </c>
      <c r="C36" s="86" t="str">
        <f>'3. Investeringen'!F22</f>
        <v>TD</v>
      </c>
      <c r="D36" s="86" t="str">
        <f>'3. Investeringen'!G22</f>
        <v>Nieuwe investeringen TD</v>
      </c>
      <c r="E36" s="121">
        <f>'3. Investeringen'!K22</f>
        <v>2005</v>
      </c>
      <c r="G36" s="86">
        <f>'7. Nominale afschrijvingen'!R25</f>
        <v>20025.511111111107</v>
      </c>
      <c r="H36" s="86">
        <f>'7. Nominale afschrijvingen'!S25</f>
        <v>20025.511111111107</v>
      </c>
      <c r="I36" s="86">
        <f>'7. Nominale afschrijvingen'!T25</f>
        <v>20025.511111111107</v>
      </c>
      <c r="J36" s="86">
        <f>'7. Nominale afschrijvingen'!U25</f>
        <v>20025.511111111107</v>
      </c>
      <c r="K36" s="86">
        <f>'7. Nominale afschrijvingen'!V25</f>
        <v>20025.511111111107</v>
      </c>
      <c r="L36" s="86">
        <f>'7. Nominale afschrijvingen'!W25</f>
        <v>20025.511111111107</v>
      </c>
      <c r="M36" s="86">
        <f>'7. Nominale afschrijvingen'!X25</f>
        <v>20025.511111111107</v>
      </c>
      <c r="N36" s="86">
        <f>'7. Nominale afschrijvingen'!Y25</f>
        <v>20025.511111111107</v>
      </c>
      <c r="O36" s="86">
        <f>'7. Nominale afschrijvingen'!Z25</f>
        <v>20025.511111111107</v>
      </c>
      <c r="P36" s="86">
        <f>'7. Nominale afschrijvingen'!AA25</f>
        <v>20025.511111111107</v>
      </c>
      <c r="Q36" s="86">
        <f>'7. Nominale afschrijvingen'!AB25</f>
        <v>20025.511111111107</v>
      </c>
      <c r="R36" s="86">
        <f>'7. Nominale afschrijvingen'!AC25</f>
        <v>24030.613333333331</v>
      </c>
      <c r="S36" s="86">
        <f>'7. Nominale afschrijvingen'!AD25</f>
        <v>23018.798035087719</v>
      </c>
      <c r="T36" s="86">
        <f>'7. Nominale afschrijvingen'!AE25</f>
        <v>22049.585486241922</v>
      </c>
      <c r="U36" s="86">
        <f>'7. Nominale afschrijvingen'!AF25</f>
        <v>21121.18188682121</v>
      </c>
      <c r="V36" s="86">
        <f>'7. Nominale afschrijvingen'!AG25</f>
        <v>20231.868965270842</v>
      </c>
      <c r="W36" s="40"/>
      <c r="X36" s="118">
        <f>IF($C36="TD",INDEX('4. CPI-tabel'!$D$20:$Z$42,$E36-2003,X$28-2003),
IF(X$28&gt;=$E36,MAX(1,INDEX('4. CPI-tabel'!$D$20:$Z$42,MAX($E36,2010)-2003,X$28-2003)),0))</f>
        <v>1.0964366931991631</v>
      </c>
      <c r="Y36" s="118">
        <f>IF($C36="TD",INDEX('4. CPI-tabel'!$D$20:$Z$42,$E36-2003,Y$28-2003),
IF(Y$28&gt;=$E36,MAX(1,INDEX('4. CPI-tabel'!$D$20:$Z$42,MAX($E36,2010)-2003,Y$28-2003)),0))</f>
        <v>1.1249440472223413</v>
      </c>
      <c r="Z36" s="118">
        <f>IF($C36="TD",INDEX('4. CPI-tabel'!$D$20:$Z$42,$E36-2003,Z$28-2003),
IF(Z$28&gt;=$E36,MAX(1,INDEX('4. CPI-tabel'!$D$20:$Z$42,MAX($E36,2010)-2003,Z$28-2003)),0))</f>
        <v>1.1508177603084551</v>
      </c>
      <c r="AA36" s="118">
        <f>IF($C36="TD",INDEX('4. CPI-tabel'!$D$20:$Z$42,$E36-2003,AA$28-2003),
IF(AA$28&gt;=$E36,MAX(1,INDEX('4. CPI-tabel'!$D$20:$Z$42,MAX($E36,2010)-2003,AA$28-2003)),0))</f>
        <v>1.1830406575970918</v>
      </c>
      <c r="AB36" s="118">
        <f>IF($C36="TD",INDEX('4. CPI-tabel'!$D$20:$Z$42,$E36-2003,AB$28-2003),
IF(AB$28&gt;=$E36,MAX(1,INDEX('4. CPI-tabel'!$D$20:$Z$42,MAX($E36,2010)-2003,AB$28-2003)),0))</f>
        <v>1.1948710641730627</v>
      </c>
      <c r="AC36" s="118">
        <f>IF($C36="TD",INDEX('4. CPI-tabel'!$D$20:$Z$42,$E36-2003,AC$28-2003),
IF(AC$28&gt;=$E36,MAX(1,INDEX('4. CPI-tabel'!$D$20:$Z$42,MAX($E36,2010)-2003,AC$28-2003)),0))</f>
        <v>1.2044300326864472</v>
      </c>
      <c r="AD36" s="118">
        <f>IF($C36="TD",INDEX('4. CPI-tabel'!$D$20:$Z$42,$E36-2003,AD$28-2003),
IF(AD$28&gt;=$E36,MAX(1,INDEX('4. CPI-tabel'!$D$20:$Z$42,MAX($E36,2010)-2003,AD$28-2003)),0))</f>
        <v>1.2068388927518201</v>
      </c>
      <c r="AE36" s="118">
        <f>IF($C36="TD",INDEX('4. CPI-tabel'!$D$20:$Z$42,$E36-2003,AE$28-2003),
IF(AE$28&gt;=$E36,MAX(1,INDEX('4. CPI-tabel'!$D$20:$Z$42,MAX($E36,2010)-2003,AE$28-2003)),0))</f>
        <v>1.2237346372503457</v>
      </c>
      <c r="AF36" s="118">
        <f>IF($C36="TD",INDEX('4. CPI-tabel'!$D$20:$Z$42,$E36-2003,AF$28-2003),
IF(AF$28&gt;=$E36,MAX(1,INDEX('4. CPI-tabel'!$D$20:$Z$42,MAX($E36,2010)-2003,AF$28-2003)),0))</f>
        <v>1.2494330646326028</v>
      </c>
      <c r="AG36" s="118">
        <f>IF($C36="TD",INDEX('4. CPI-tabel'!$D$20:$Z$42,$E36-2003,AG$28-2003),
IF(AG$28&gt;=$E36,MAX(1,INDEX('4. CPI-tabel'!$D$20:$Z$42,MAX($E36,2010)-2003,AG$28-2003)),0))</f>
        <v>1.2844171904423158</v>
      </c>
      <c r="AH36" s="118">
        <f>IF($C36="TD",INDEX('4. CPI-tabel'!$D$20:$Z$42,$E36-2003,AH$28-2003),
IF(AH$28&gt;=$E36,MAX(1,INDEX('4. CPI-tabel'!$D$20:$Z$42,MAX($E36,2010)-2003,AH$28-2003)),0))</f>
        <v>1.2934081107754118</v>
      </c>
      <c r="AI36" s="118">
        <f>IF($C36="TD",INDEX('4. CPI-tabel'!$D$20:$Z$42,$E36-2003,AI$28-2003),
IF(AI$28&gt;=$E36,MAX(1,INDEX('4. CPI-tabel'!$D$20:$Z$42,MAX($E36,2010)-2003,AI$28-2003)),0))</f>
        <v>1.2934081107754118</v>
      </c>
      <c r="AJ36" s="118">
        <f>IF($C36="TD",INDEX('4. CPI-tabel'!$D$20:$Z$42,$E36-2003,AJ$28-2003),
IF(AJ$28&gt;=$E36,MAX(1,INDEX('4. CPI-tabel'!$D$20:$Z$42,MAX($E36,2010)-2003,AJ$28-2003)),0))</f>
        <v>1.2934081107754118</v>
      </c>
      <c r="AK36" s="118">
        <f>IF($C36="TD",INDEX('4. CPI-tabel'!$D$20:$Z$42,$E36-2003,AK$28-2003),
IF(AK$28&gt;=$E36,MAX(1,INDEX('4. CPI-tabel'!$D$20:$Z$42,MAX($E36,2010)-2003,AK$28-2003)),0))</f>
        <v>1.2934081107754118</v>
      </c>
      <c r="AL36" s="118">
        <f>IF($C36="TD",INDEX('4. CPI-tabel'!$D$20:$Z$42,$E36-2003,AL$28-2003),
IF(AL$28&gt;=$E36,MAX(1,INDEX('4. CPI-tabel'!$D$20:$Z$42,MAX($E36,2010)-2003,AL$28-2003)),0))</f>
        <v>1.2934081107754118</v>
      </c>
      <c r="AM36" s="118">
        <f>IF($C36="TD",INDEX('4. CPI-tabel'!$D$20:$Z$42,$E36-2003,AM$28-2003),
IF(AM$28&gt;=$E36,MAX(1,INDEX('4. CPI-tabel'!$D$20:$Z$42,MAX($E36,2010)-2003,AM$28-2003)),0))</f>
        <v>1.2934081107754118</v>
      </c>
      <c r="AO36" s="87">
        <f t="shared" si="5"/>
        <v>21956.705182289763</v>
      </c>
      <c r="AP36" s="87">
        <f t="shared" si="6"/>
        <v>22527.579517029295</v>
      </c>
      <c r="AQ36" s="87">
        <f t="shared" si="7"/>
        <v>23045.713845920967</v>
      </c>
      <c r="AR36" s="87">
        <f t="shared" si="8"/>
        <v>23690.993833606753</v>
      </c>
      <c r="AS36" s="87">
        <f t="shared" si="9"/>
        <v>23927.90377194282</v>
      </c>
      <c r="AT36" s="87">
        <f t="shared" si="10"/>
        <v>24119.327002118363</v>
      </c>
      <c r="AU36" s="87">
        <f t="shared" si="11"/>
        <v>24167.565656122599</v>
      </c>
      <c r="AV36" s="87">
        <f t="shared" si="12"/>
        <v>24505.911575308317</v>
      </c>
      <c r="AW36" s="87">
        <f t="shared" si="13"/>
        <v>25020.53571838979</v>
      </c>
      <c r="AX36" s="87">
        <f t="shared" si="14"/>
        <v>25721.110718504708</v>
      </c>
      <c r="AY36" s="87">
        <f t="shared" si="15"/>
        <v>25901.158493534236</v>
      </c>
      <c r="AZ36" s="87">
        <f t="shared" si="16"/>
        <v>31081.390192241084</v>
      </c>
      <c r="BA36" s="87">
        <f t="shared" si="17"/>
        <v>29772.700078883568</v>
      </c>
      <c r="BB36" s="87">
        <f t="shared" si="18"/>
        <v>28519.112707141107</v>
      </c>
      <c r="BC36" s="87">
        <f t="shared" si="19"/>
        <v>27318.307961577269</v>
      </c>
      <c r="BD36" s="87">
        <f t="shared" si="20"/>
        <v>26168.063415826648</v>
      </c>
    </row>
    <row r="37" spans="1:56" s="20" customFormat="1" x14ac:dyDescent="0.2">
      <c r="A37" s="41"/>
      <c r="B37" s="86">
        <f>'3. Investeringen'!B23</f>
        <v>9</v>
      </c>
      <c r="C37" s="86" t="str">
        <f>'3. Investeringen'!F23</f>
        <v>TD</v>
      </c>
      <c r="D37" s="86" t="str">
        <f>'3. Investeringen'!G23</f>
        <v>Nieuwe investeringen TD</v>
      </c>
      <c r="E37" s="121">
        <f>'3. Investeringen'!K23</f>
        <v>2005</v>
      </c>
      <c r="G37" s="86">
        <f>'7. Nominale afschrijvingen'!R26</f>
        <v>3680.4666666666667</v>
      </c>
      <c r="H37" s="86">
        <f>'7. Nominale afschrijvingen'!S26</f>
        <v>3680.4666666666667</v>
      </c>
      <c r="I37" s="86">
        <f>'7. Nominale afschrijvingen'!T26</f>
        <v>3680.4666666666667</v>
      </c>
      <c r="J37" s="86">
        <f>'7. Nominale afschrijvingen'!U26</f>
        <v>3680.4666666666667</v>
      </c>
      <c r="K37" s="86">
        <f>'7. Nominale afschrijvingen'!V26</f>
        <v>3680.4666666666667</v>
      </c>
      <c r="L37" s="86">
        <f>'7. Nominale afschrijvingen'!W26</f>
        <v>3680.4666666666667</v>
      </c>
      <c r="M37" s="86">
        <f>'7. Nominale afschrijvingen'!X26</f>
        <v>3680.4666666666667</v>
      </c>
      <c r="N37" s="86">
        <f>'7. Nominale afschrijvingen'!Y26</f>
        <v>3680.4666666666667</v>
      </c>
      <c r="O37" s="86">
        <f>'7. Nominale afschrijvingen'!Z26</f>
        <v>3680.4666666666667</v>
      </c>
      <c r="P37" s="86">
        <f>'7. Nominale afschrijvingen'!AA26</f>
        <v>3680.4666666666667</v>
      </c>
      <c r="Q37" s="86">
        <f>'7. Nominale afschrijvingen'!AB26</f>
        <v>3680.4666666666667</v>
      </c>
      <c r="R37" s="86">
        <f>'7. Nominale afschrijvingen'!AC26</f>
        <v>4416.5600000000004</v>
      </c>
      <c r="S37" s="86">
        <f>'7. Nominale afschrijvingen'!AD26</f>
        <v>4023.9768888888893</v>
      </c>
      <c r="T37" s="86">
        <f>'7. Nominale afschrijvingen'!AE26</f>
        <v>3666.2900543209885</v>
      </c>
      <c r="U37" s="86">
        <f>'7. Nominale afschrijvingen'!AF26</f>
        <v>3578.9974339800124</v>
      </c>
      <c r="V37" s="86">
        <f>'7. Nominale afschrijvingen'!AG26</f>
        <v>3578.9974339800124</v>
      </c>
      <c r="W37" s="40"/>
      <c r="X37" s="118">
        <f>IF($C37="TD",INDEX('4. CPI-tabel'!$D$20:$Z$42,$E37-2003,X$28-2003),
IF(X$28&gt;=$E37,MAX(1,INDEX('4. CPI-tabel'!$D$20:$Z$42,MAX($E37,2010)-2003,X$28-2003)),0))</f>
        <v>1.0964366931991631</v>
      </c>
      <c r="Y37" s="118">
        <f>IF($C37="TD",INDEX('4. CPI-tabel'!$D$20:$Z$42,$E37-2003,Y$28-2003),
IF(Y$28&gt;=$E37,MAX(1,INDEX('4. CPI-tabel'!$D$20:$Z$42,MAX($E37,2010)-2003,Y$28-2003)),0))</f>
        <v>1.1249440472223413</v>
      </c>
      <c r="Z37" s="118">
        <f>IF($C37="TD",INDEX('4. CPI-tabel'!$D$20:$Z$42,$E37-2003,Z$28-2003),
IF(Z$28&gt;=$E37,MAX(1,INDEX('4. CPI-tabel'!$D$20:$Z$42,MAX($E37,2010)-2003,Z$28-2003)),0))</f>
        <v>1.1508177603084551</v>
      </c>
      <c r="AA37" s="118">
        <f>IF($C37="TD",INDEX('4. CPI-tabel'!$D$20:$Z$42,$E37-2003,AA$28-2003),
IF(AA$28&gt;=$E37,MAX(1,INDEX('4. CPI-tabel'!$D$20:$Z$42,MAX($E37,2010)-2003,AA$28-2003)),0))</f>
        <v>1.1830406575970918</v>
      </c>
      <c r="AB37" s="118">
        <f>IF($C37="TD",INDEX('4. CPI-tabel'!$D$20:$Z$42,$E37-2003,AB$28-2003),
IF(AB$28&gt;=$E37,MAX(1,INDEX('4. CPI-tabel'!$D$20:$Z$42,MAX($E37,2010)-2003,AB$28-2003)),0))</f>
        <v>1.1948710641730627</v>
      </c>
      <c r="AC37" s="118">
        <f>IF($C37="TD",INDEX('4. CPI-tabel'!$D$20:$Z$42,$E37-2003,AC$28-2003),
IF(AC$28&gt;=$E37,MAX(1,INDEX('4. CPI-tabel'!$D$20:$Z$42,MAX($E37,2010)-2003,AC$28-2003)),0))</f>
        <v>1.2044300326864472</v>
      </c>
      <c r="AD37" s="118">
        <f>IF($C37="TD",INDEX('4. CPI-tabel'!$D$20:$Z$42,$E37-2003,AD$28-2003),
IF(AD$28&gt;=$E37,MAX(1,INDEX('4. CPI-tabel'!$D$20:$Z$42,MAX($E37,2010)-2003,AD$28-2003)),0))</f>
        <v>1.2068388927518201</v>
      </c>
      <c r="AE37" s="118">
        <f>IF($C37="TD",INDEX('4. CPI-tabel'!$D$20:$Z$42,$E37-2003,AE$28-2003),
IF(AE$28&gt;=$E37,MAX(1,INDEX('4. CPI-tabel'!$D$20:$Z$42,MAX($E37,2010)-2003,AE$28-2003)),0))</f>
        <v>1.2237346372503457</v>
      </c>
      <c r="AF37" s="118">
        <f>IF($C37="TD",INDEX('4. CPI-tabel'!$D$20:$Z$42,$E37-2003,AF$28-2003),
IF(AF$28&gt;=$E37,MAX(1,INDEX('4. CPI-tabel'!$D$20:$Z$42,MAX($E37,2010)-2003,AF$28-2003)),0))</f>
        <v>1.2494330646326028</v>
      </c>
      <c r="AG37" s="118">
        <f>IF($C37="TD",INDEX('4. CPI-tabel'!$D$20:$Z$42,$E37-2003,AG$28-2003),
IF(AG$28&gt;=$E37,MAX(1,INDEX('4. CPI-tabel'!$D$20:$Z$42,MAX($E37,2010)-2003,AG$28-2003)),0))</f>
        <v>1.2844171904423158</v>
      </c>
      <c r="AH37" s="118">
        <f>IF($C37="TD",INDEX('4. CPI-tabel'!$D$20:$Z$42,$E37-2003,AH$28-2003),
IF(AH$28&gt;=$E37,MAX(1,INDEX('4. CPI-tabel'!$D$20:$Z$42,MAX($E37,2010)-2003,AH$28-2003)),0))</f>
        <v>1.2934081107754118</v>
      </c>
      <c r="AI37" s="118">
        <f>IF($C37="TD",INDEX('4. CPI-tabel'!$D$20:$Z$42,$E37-2003,AI$28-2003),
IF(AI$28&gt;=$E37,MAX(1,INDEX('4. CPI-tabel'!$D$20:$Z$42,MAX($E37,2010)-2003,AI$28-2003)),0))</f>
        <v>1.2934081107754118</v>
      </c>
      <c r="AJ37" s="118">
        <f>IF($C37="TD",INDEX('4. CPI-tabel'!$D$20:$Z$42,$E37-2003,AJ$28-2003),
IF(AJ$28&gt;=$E37,MAX(1,INDEX('4. CPI-tabel'!$D$20:$Z$42,MAX($E37,2010)-2003,AJ$28-2003)),0))</f>
        <v>1.2934081107754118</v>
      </c>
      <c r="AK37" s="118">
        <f>IF($C37="TD",INDEX('4. CPI-tabel'!$D$20:$Z$42,$E37-2003,AK$28-2003),
IF(AK$28&gt;=$E37,MAX(1,INDEX('4. CPI-tabel'!$D$20:$Z$42,MAX($E37,2010)-2003,AK$28-2003)),0))</f>
        <v>1.2934081107754118</v>
      </c>
      <c r="AL37" s="118">
        <f>IF($C37="TD",INDEX('4. CPI-tabel'!$D$20:$Z$42,$E37-2003,AL$28-2003),
IF(AL$28&gt;=$E37,MAX(1,INDEX('4. CPI-tabel'!$D$20:$Z$42,MAX($E37,2010)-2003,AL$28-2003)),0))</f>
        <v>1.2934081107754118</v>
      </c>
      <c r="AM37" s="118">
        <f>IF($C37="TD",INDEX('4. CPI-tabel'!$D$20:$Z$42,$E37-2003,AM$28-2003),
IF(AM$28&gt;=$E37,MAX(1,INDEX('4. CPI-tabel'!$D$20:$Z$42,MAX($E37,2010)-2003,AM$28-2003)),0))</f>
        <v>1.2934081107754118</v>
      </c>
      <c r="AO37" s="87">
        <f t="shared" si="5"/>
        <v>4035.3987014297468</v>
      </c>
      <c r="AP37" s="87">
        <f t="shared" si="6"/>
        <v>4140.3190676669201</v>
      </c>
      <c r="AQ37" s="87">
        <f t="shared" si="7"/>
        <v>4235.5464062232586</v>
      </c>
      <c r="AR37" s="87">
        <f t="shared" si="8"/>
        <v>4354.1417055975098</v>
      </c>
      <c r="AS37" s="87">
        <f t="shared" si="9"/>
        <v>4397.683122653485</v>
      </c>
      <c r="AT37" s="87">
        <f t="shared" si="10"/>
        <v>4432.8645876347127</v>
      </c>
      <c r="AU37" s="87">
        <f t="shared" si="11"/>
        <v>4441.7303168099825</v>
      </c>
      <c r="AV37" s="87">
        <f t="shared" si="12"/>
        <v>4503.9145412453227</v>
      </c>
      <c r="AW37" s="87">
        <f t="shared" si="13"/>
        <v>4598.496746611474</v>
      </c>
      <c r="AX37" s="87">
        <f t="shared" si="14"/>
        <v>4727.2546555165954</v>
      </c>
      <c r="AY37" s="87">
        <f t="shared" si="15"/>
        <v>4760.3454381052106</v>
      </c>
      <c r="AZ37" s="87">
        <f t="shared" si="16"/>
        <v>5712.4145257262535</v>
      </c>
      <c r="BA37" s="87">
        <f t="shared" si="17"/>
        <v>5204.644345661698</v>
      </c>
      <c r="BB37" s="87">
        <f t="shared" si="18"/>
        <v>4742.0092927139922</v>
      </c>
      <c r="BC37" s="87">
        <f t="shared" si="19"/>
        <v>4629.1043095541345</v>
      </c>
      <c r="BD37" s="87">
        <f t="shared" si="20"/>
        <v>4629.1043095541345</v>
      </c>
    </row>
    <row r="38" spans="1:56" s="20" customFormat="1" x14ac:dyDescent="0.2">
      <c r="A38" s="41"/>
      <c r="B38" s="86">
        <f>'3. Investeringen'!B24</f>
        <v>10</v>
      </c>
      <c r="C38" s="86" t="str">
        <f>'3. Investeringen'!F24</f>
        <v>TD</v>
      </c>
      <c r="D38" s="86" t="str">
        <f>'3. Investeringen'!G24</f>
        <v>Nieuwe investeringen TD</v>
      </c>
      <c r="E38" s="121">
        <f>'3. Investeringen'!K24</f>
        <v>2005</v>
      </c>
      <c r="G38" s="86">
        <f>'7. Nominale afschrijvingen'!R27</f>
        <v>0</v>
      </c>
      <c r="H38" s="86">
        <f>'7. Nominale afschrijvingen'!S27</f>
        <v>0</v>
      </c>
      <c r="I38" s="86">
        <f>'7. Nominale afschrijvingen'!T27</f>
        <v>0</v>
      </c>
      <c r="J38" s="86">
        <f>'7. Nominale afschrijvingen'!U27</f>
        <v>0</v>
      </c>
      <c r="K38" s="86">
        <f>'7. Nominale afschrijvingen'!V27</f>
        <v>0</v>
      </c>
      <c r="L38" s="86">
        <f>'7. Nominale afschrijvingen'!W27</f>
        <v>0</v>
      </c>
      <c r="M38" s="86">
        <f>'7. Nominale afschrijvingen'!X27</f>
        <v>0</v>
      </c>
      <c r="N38" s="86">
        <f>'7. Nominale afschrijvingen'!Y27</f>
        <v>0</v>
      </c>
      <c r="O38" s="86">
        <f>'7. Nominale afschrijvingen'!Z27</f>
        <v>0</v>
      </c>
      <c r="P38" s="86">
        <f>'7. Nominale afschrijvingen'!AA27</f>
        <v>0</v>
      </c>
      <c r="Q38" s="86">
        <f>'7. Nominale afschrijvingen'!AB27</f>
        <v>0</v>
      </c>
      <c r="R38" s="86">
        <f>'7. Nominale afschrijvingen'!AC27</f>
        <v>0</v>
      </c>
      <c r="S38" s="86">
        <f>'7. Nominale afschrijvingen'!AD27</f>
        <v>0</v>
      </c>
      <c r="T38" s="86">
        <f>'7. Nominale afschrijvingen'!AE27</f>
        <v>0</v>
      </c>
      <c r="U38" s="86">
        <f>'7. Nominale afschrijvingen'!AF27</f>
        <v>0</v>
      </c>
      <c r="V38" s="86">
        <f>'7. Nominale afschrijvingen'!AG27</f>
        <v>0</v>
      </c>
      <c r="W38" s="40"/>
      <c r="X38" s="118">
        <f>IF($C38="TD",INDEX('4. CPI-tabel'!$D$20:$Z$42,$E38-2003,X$28-2003),
IF(X$28&gt;=$E38,MAX(1,INDEX('4. CPI-tabel'!$D$20:$Z$42,MAX($E38,2010)-2003,X$28-2003)),0))</f>
        <v>1.0964366931991631</v>
      </c>
      <c r="Y38" s="118">
        <f>IF($C38="TD",INDEX('4. CPI-tabel'!$D$20:$Z$42,$E38-2003,Y$28-2003),
IF(Y$28&gt;=$E38,MAX(1,INDEX('4. CPI-tabel'!$D$20:$Z$42,MAX($E38,2010)-2003,Y$28-2003)),0))</f>
        <v>1.1249440472223413</v>
      </c>
      <c r="Z38" s="118">
        <f>IF($C38="TD",INDEX('4. CPI-tabel'!$D$20:$Z$42,$E38-2003,Z$28-2003),
IF(Z$28&gt;=$E38,MAX(1,INDEX('4. CPI-tabel'!$D$20:$Z$42,MAX($E38,2010)-2003,Z$28-2003)),0))</f>
        <v>1.1508177603084551</v>
      </c>
      <c r="AA38" s="118">
        <f>IF($C38="TD",INDEX('4. CPI-tabel'!$D$20:$Z$42,$E38-2003,AA$28-2003),
IF(AA$28&gt;=$E38,MAX(1,INDEX('4. CPI-tabel'!$D$20:$Z$42,MAX($E38,2010)-2003,AA$28-2003)),0))</f>
        <v>1.1830406575970918</v>
      </c>
      <c r="AB38" s="118">
        <f>IF($C38="TD",INDEX('4. CPI-tabel'!$D$20:$Z$42,$E38-2003,AB$28-2003),
IF(AB$28&gt;=$E38,MAX(1,INDEX('4. CPI-tabel'!$D$20:$Z$42,MAX($E38,2010)-2003,AB$28-2003)),0))</f>
        <v>1.1948710641730627</v>
      </c>
      <c r="AC38" s="118">
        <f>IF($C38="TD",INDEX('4. CPI-tabel'!$D$20:$Z$42,$E38-2003,AC$28-2003),
IF(AC$28&gt;=$E38,MAX(1,INDEX('4. CPI-tabel'!$D$20:$Z$42,MAX($E38,2010)-2003,AC$28-2003)),0))</f>
        <v>1.2044300326864472</v>
      </c>
      <c r="AD38" s="118">
        <f>IF($C38="TD",INDEX('4. CPI-tabel'!$D$20:$Z$42,$E38-2003,AD$28-2003),
IF(AD$28&gt;=$E38,MAX(1,INDEX('4. CPI-tabel'!$D$20:$Z$42,MAX($E38,2010)-2003,AD$28-2003)),0))</f>
        <v>1.2068388927518201</v>
      </c>
      <c r="AE38" s="118">
        <f>IF($C38="TD",INDEX('4. CPI-tabel'!$D$20:$Z$42,$E38-2003,AE$28-2003),
IF(AE$28&gt;=$E38,MAX(1,INDEX('4. CPI-tabel'!$D$20:$Z$42,MAX($E38,2010)-2003,AE$28-2003)),0))</f>
        <v>1.2237346372503457</v>
      </c>
      <c r="AF38" s="118">
        <f>IF($C38="TD",INDEX('4. CPI-tabel'!$D$20:$Z$42,$E38-2003,AF$28-2003),
IF(AF$28&gt;=$E38,MAX(1,INDEX('4. CPI-tabel'!$D$20:$Z$42,MAX($E38,2010)-2003,AF$28-2003)),0))</f>
        <v>1.2494330646326028</v>
      </c>
      <c r="AG38" s="118">
        <f>IF($C38="TD",INDEX('4. CPI-tabel'!$D$20:$Z$42,$E38-2003,AG$28-2003),
IF(AG$28&gt;=$E38,MAX(1,INDEX('4. CPI-tabel'!$D$20:$Z$42,MAX($E38,2010)-2003,AG$28-2003)),0))</f>
        <v>1.2844171904423158</v>
      </c>
      <c r="AH38" s="118">
        <f>IF($C38="TD",INDEX('4. CPI-tabel'!$D$20:$Z$42,$E38-2003,AH$28-2003),
IF(AH$28&gt;=$E38,MAX(1,INDEX('4. CPI-tabel'!$D$20:$Z$42,MAX($E38,2010)-2003,AH$28-2003)),0))</f>
        <v>1.2934081107754118</v>
      </c>
      <c r="AI38" s="118">
        <f>IF($C38="TD",INDEX('4. CPI-tabel'!$D$20:$Z$42,$E38-2003,AI$28-2003),
IF(AI$28&gt;=$E38,MAX(1,INDEX('4. CPI-tabel'!$D$20:$Z$42,MAX($E38,2010)-2003,AI$28-2003)),0))</f>
        <v>1.2934081107754118</v>
      </c>
      <c r="AJ38" s="118">
        <f>IF($C38="TD",INDEX('4. CPI-tabel'!$D$20:$Z$42,$E38-2003,AJ$28-2003),
IF(AJ$28&gt;=$E38,MAX(1,INDEX('4. CPI-tabel'!$D$20:$Z$42,MAX($E38,2010)-2003,AJ$28-2003)),0))</f>
        <v>1.2934081107754118</v>
      </c>
      <c r="AK38" s="118">
        <f>IF($C38="TD",INDEX('4. CPI-tabel'!$D$20:$Z$42,$E38-2003,AK$28-2003),
IF(AK$28&gt;=$E38,MAX(1,INDEX('4. CPI-tabel'!$D$20:$Z$42,MAX($E38,2010)-2003,AK$28-2003)),0))</f>
        <v>1.2934081107754118</v>
      </c>
      <c r="AL38" s="118">
        <f>IF($C38="TD",INDEX('4. CPI-tabel'!$D$20:$Z$42,$E38-2003,AL$28-2003),
IF(AL$28&gt;=$E38,MAX(1,INDEX('4. CPI-tabel'!$D$20:$Z$42,MAX($E38,2010)-2003,AL$28-2003)),0))</f>
        <v>1.2934081107754118</v>
      </c>
      <c r="AM38" s="118">
        <f>IF($C38="TD",INDEX('4. CPI-tabel'!$D$20:$Z$42,$E38-2003,AM$28-2003),
IF(AM$28&gt;=$E38,MAX(1,INDEX('4. CPI-tabel'!$D$20:$Z$42,MAX($E38,2010)-2003,AM$28-2003)),0))</f>
        <v>1.2934081107754118</v>
      </c>
      <c r="AO38" s="87">
        <f t="shared" si="5"/>
        <v>0</v>
      </c>
      <c r="AP38" s="87">
        <f t="shared" si="6"/>
        <v>0</v>
      </c>
      <c r="AQ38" s="87">
        <f t="shared" si="7"/>
        <v>0</v>
      </c>
      <c r="AR38" s="87">
        <f t="shared" si="8"/>
        <v>0</v>
      </c>
      <c r="AS38" s="87">
        <f t="shared" si="9"/>
        <v>0</v>
      </c>
      <c r="AT38" s="87">
        <f t="shared" si="10"/>
        <v>0</v>
      </c>
      <c r="AU38" s="87">
        <f t="shared" si="11"/>
        <v>0</v>
      </c>
      <c r="AV38" s="87">
        <f t="shared" si="12"/>
        <v>0</v>
      </c>
      <c r="AW38" s="87">
        <f t="shared" si="13"/>
        <v>0</v>
      </c>
      <c r="AX38" s="87">
        <f t="shared" si="14"/>
        <v>0</v>
      </c>
      <c r="AY38" s="87">
        <f t="shared" si="15"/>
        <v>0</v>
      </c>
      <c r="AZ38" s="87">
        <f t="shared" si="16"/>
        <v>0</v>
      </c>
      <c r="BA38" s="87">
        <f t="shared" si="17"/>
        <v>0</v>
      </c>
      <c r="BB38" s="87">
        <f t="shared" si="18"/>
        <v>0</v>
      </c>
      <c r="BC38" s="87">
        <f t="shared" si="19"/>
        <v>0</v>
      </c>
      <c r="BD38" s="87">
        <f t="shared" si="20"/>
        <v>0</v>
      </c>
    </row>
    <row r="39" spans="1:56" s="20" customFormat="1" x14ac:dyDescent="0.2">
      <c r="A39" s="41"/>
      <c r="B39" s="86">
        <f>'3. Investeringen'!B25</f>
        <v>11</v>
      </c>
      <c r="C39" s="86" t="str">
        <f>'3. Investeringen'!F25</f>
        <v>TD</v>
      </c>
      <c r="D39" s="86" t="str">
        <f>'3. Investeringen'!G25</f>
        <v>Nieuwe investeringen TD</v>
      </c>
      <c r="E39" s="121">
        <f>'3. Investeringen'!K25</f>
        <v>2006</v>
      </c>
      <c r="G39" s="86">
        <f>'7. Nominale afschrijvingen'!R28</f>
        <v>18324.527272727275</v>
      </c>
      <c r="H39" s="86">
        <f>'7. Nominale afschrijvingen'!S28</f>
        <v>18324.527272727275</v>
      </c>
      <c r="I39" s="86">
        <f>'7. Nominale afschrijvingen'!T28</f>
        <v>18324.527272727275</v>
      </c>
      <c r="J39" s="86">
        <f>'7. Nominale afschrijvingen'!U28</f>
        <v>18324.527272727275</v>
      </c>
      <c r="K39" s="86">
        <f>'7. Nominale afschrijvingen'!V28</f>
        <v>18324.527272727275</v>
      </c>
      <c r="L39" s="86">
        <f>'7. Nominale afschrijvingen'!W28</f>
        <v>18324.527272727275</v>
      </c>
      <c r="M39" s="86">
        <f>'7. Nominale afschrijvingen'!X28</f>
        <v>18324.527272727275</v>
      </c>
      <c r="N39" s="86">
        <f>'7. Nominale afschrijvingen'!Y28</f>
        <v>18324.527272727275</v>
      </c>
      <c r="O39" s="86">
        <f>'7. Nominale afschrijvingen'!Z28</f>
        <v>18324.527272727275</v>
      </c>
      <c r="P39" s="86">
        <f>'7. Nominale afschrijvingen'!AA28</f>
        <v>18324.527272727275</v>
      </c>
      <c r="Q39" s="86">
        <f>'7. Nominale afschrijvingen'!AB28</f>
        <v>18324.527272727275</v>
      </c>
      <c r="R39" s="86">
        <f>'7. Nominale afschrijvingen'!AC28</f>
        <v>21989.432727272728</v>
      </c>
      <c r="S39" s="86">
        <f>'7. Nominale afschrijvingen'!AD28</f>
        <v>21321.399327963176</v>
      </c>
      <c r="T39" s="86">
        <f>'7. Nominale afschrijvingen'!AE28</f>
        <v>20673.660614202268</v>
      </c>
      <c r="U39" s="86">
        <f>'7. Nominale afschrijvingen'!AF28</f>
        <v>20045.600038580935</v>
      </c>
      <c r="V39" s="86">
        <f>'7. Nominale afschrijvingen'!AG28</f>
        <v>19436.6197842443</v>
      </c>
      <c r="W39" s="40"/>
      <c r="X39" s="118">
        <f>IF($C39="TD",INDEX('4. CPI-tabel'!$D$20:$Z$42,$E39-2003,X$28-2003),
IF(X$28&gt;=$E39,MAX(1,INDEX('4. CPI-tabel'!$D$20:$Z$42,MAX($E39,2010)-2003,X$28-2003)),0))</f>
        <v>1.0770497968557597</v>
      </c>
      <c r="Y39" s="118">
        <f>IF($C39="TD",INDEX('4. CPI-tabel'!$D$20:$Z$42,$E39-2003,Y$28-2003),
IF(Y$28&gt;=$E39,MAX(1,INDEX('4. CPI-tabel'!$D$20:$Z$42,MAX($E39,2010)-2003,Y$28-2003)),0))</f>
        <v>1.1050530915740095</v>
      </c>
      <c r="Z39" s="118">
        <f>IF($C39="TD",INDEX('4. CPI-tabel'!$D$20:$Z$42,$E39-2003,Z$28-2003),
IF(Z$28&gt;=$E39,MAX(1,INDEX('4. CPI-tabel'!$D$20:$Z$42,MAX($E39,2010)-2003,Z$28-2003)),0))</f>
        <v>1.1304693126802117</v>
      </c>
      <c r="AA39" s="118">
        <f>IF($C39="TD",INDEX('4. CPI-tabel'!$D$20:$Z$42,$E39-2003,AA$28-2003),
IF(AA$28&gt;=$E39,MAX(1,INDEX('4. CPI-tabel'!$D$20:$Z$42,MAX($E39,2010)-2003,AA$28-2003)),0))</f>
        <v>1.1621224534352577</v>
      </c>
      <c r="AB39" s="118">
        <f>IF($C39="TD",INDEX('4. CPI-tabel'!$D$20:$Z$42,$E39-2003,AB$28-2003),
IF(AB$28&gt;=$E39,MAX(1,INDEX('4. CPI-tabel'!$D$20:$Z$42,MAX($E39,2010)-2003,AB$28-2003)),0))</f>
        <v>1.1737436779696102</v>
      </c>
      <c r="AC39" s="118">
        <f>IF($C39="TD",INDEX('4. CPI-tabel'!$D$20:$Z$42,$E39-2003,AC$28-2003),
IF(AC$28&gt;=$E39,MAX(1,INDEX('4. CPI-tabel'!$D$20:$Z$42,MAX($E39,2010)-2003,AC$28-2003)),0))</f>
        <v>1.183133627393367</v>
      </c>
      <c r="AD39" s="118">
        <f>IF($C39="TD",INDEX('4. CPI-tabel'!$D$20:$Z$42,$E39-2003,AD$28-2003),
IF(AD$28&gt;=$E39,MAX(1,INDEX('4. CPI-tabel'!$D$20:$Z$42,MAX($E39,2010)-2003,AD$28-2003)),0))</f>
        <v>1.1854998946481539</v>
      </c>
      <c r="AE39" s="118">
        <f>IF($C39="TD",INDEX('4. CPI-tabel'!$D$20:$Z$42,$E39-2003,AE$28-2003),
IF(AE$28&gt;=$E39,MAX(1,INDEX('4. CPI-tabel'!$D$20:$Z$42,MAX($E39,2010)-2003,AE$28-2003)),0))</f>
        <v>1.2020968931732281</v>
      </c>
      <c r="AF39" s="118">
        <f>IF($C39="TD",INDEX('4. CPI-tabel'!$D$20:$Z$42,$E39-2003,AF$28-2003),
IF(AF$28&gt;=$E39,MAX(1,INDEX('4. CPI-tabel'!$D$20:$Z$42,MAX($E39,2010)-2003,AF$28-2003)),0))</f>
        <v>1.2273409279298657</v>
      </c>
      <c r="AG39" s="118">
        <f>IF($C39="TD",INDEX('4. CPI-tabel'!$D$20:$Z$42,$E39-2003,AG$28-2003),
IF(AG$28&gt;=$E39,MAX(1,INDEX('4. CPI-tabel'!$D$20:$Z$42,MAX($E39,2010)-2003,AG$28-2003)),0))</f>
        <v>1.2617064739119019</v>
      </c>
      <c r="AH39" s="118">
        <f>IF($C39="TD",INDEX('4. CPI-tabel'!$D$20:$Z$42,$E39-2003,AH$28-2003),
IF(AH$28&gt;=$E39,MAX(1,INDEX('4. CPI-tabel'!$D$20:$Z$42,MAX($E39,2010)-2003,AH$28-2003)),0))</f>
        <v>1.270538419229285</v>
      </c>
      <c r="AI39" s="118">
        <f>IF($C39="TD",INDEX('4. CPI-tabel'!$D$20:$Z$42,$E39-2003,AI$28-2003),
IF(AI$28&gt;=$E39,MAX(1,INDEX('4. CPI-tabel'!$D$20:$Z$42,MAX($E39,2010)-2003,AI$28-2003)),0))</f>
        <v>1.270538419229285</v>
      </c>
      <c r="AJ39" s="118">
        <f>IF($C39="TD",INDEX('4. CPI-tabel'!$D$20:$Z$42,$E39-2003,AJ$28-2003),
IF(AJ$28&gt;=$E39,MAX(1,INDEX('4. CPI-tabel'!$D$20:$Z$42,MAX($E39,2010)-2003,AJ$28-2003)),0))</f>
        <v>1.270538419229285</v>
      </c>
      <c r="AK39" s="118">
        <f>IF($C39="TD",INDEX('4. CPI-tabel'!$D$20:$Z$42,$E39-2003,AK$28-2003),
IF(AK$28&gt;=$E39,MAX(1,INDEX('4. CPI-tabel'!$D$20:$Z$42,MAX($E39,2010)-2003,AK$28-2003)),0))</f>
        <v>1.270538419229285</v>
      </c>
      <c r="AL39" s="118">
        <f>IF($C39="TD",INDEX('4. CPI-tabel'!$D$20:$Z$42,$E39-2003,AL$28-2003),
IF(AL$28&gt;=$E39,MAX(1,INDEX('4. CPI-tabel'!$D$20:$Z$42,MAX($E39,2010)-2003,AL$28-2003)),0))</f>
        <v>1.270538419229285</v>
      </c>
      <c r="AM39" s="118">
        <f>IF($C39="TD",INDEX('4. CPI-tabel'!$D$20:$Z$42,$E39-2003,AM$28-2003),
IF(AM$28&gt;=$E39,MAX(1,INDEX('4. CPI-tabel'!$D$20:$Z$42,MAX($E39,2010)-2003,AM$28-2003)),0))</f>
        <v>1.270538419229285</v>
      </c>
      <c r="AO39" s="87">
        <f t="shared" si="5"/>
        <v>19736.42837656874</v>
      </c>
      <c r="AP39" s="87">
        <f t="shared" si="6"/>
        <v>20249.575514359531</v>
      </c>
      <c r="AQ39" s="87">
        <f t="shared" si="7"/>
        <v>20715.315751189795</v>
      </c>
      <c r="AR39" s="87">
        <f t="shared" si="8"/>
        <v>21295.344592223111</v>
      </c>
      <c r="AS39" s="87">
        <f t="shared" si="9"/>
        <v>21508.298038145342</v>
      </c>
      <c r="AT39" s="87">
        <f t="shared" si="10"/>
        <v>21680.364422450504</v>
      </c>
      <c r="AU39" s="87">
        <f t="shared" si="11"/>
        <v>21723.725151295406</v>
      </c>
      <c r="AV39" s="87">
        <f t="shared" si="12"/>
        <v>22027.857303413544</v>
      </c>
      <c r="AW39" s="87">
        <f t="shared" si="13"/>
        <v>22490.442306785226</v>
      </c>
      <c r="AX39" s="87">
        <f t="shared" si="14"/>
        <v>23120.17469137521</v>
      </c>
      <c r="AY39" s="87">
        <f t="shared" si="15"/>
        <v>23282.015914214833</v>
      </c>
      <c r="AZ39" s="87">
        <f t="shared" si="16"/>
        <v>27938.419097057798</v>
      </c>
      <c r="BA39" s="87">
        <f t="shared" si="17"/>
        <v>27089.656997906673</v>
      </c>
      <c r="BB39" s="87">
        <f t="shared" si="18"/>
        <v>26266.680076451281</v>
      </c>
      <c r="BC39" s="87">
        <f t="shared" si="19"/>
        <v>25468.704985521115</v>
      </c>
      <c r="BD39" s="87">
        <f t="shared" si="20"/>
        <v>24694.972175834399</v>
      </c>
    </row>
    <row r="40" spans="1:56" s="20" customFormat="1" x14ac:dyDescent="0.2">
      <c r="A40" s="41"/>
      <c r="B40" s="86">
        <f>'3. Investeringen'!B26</f>
        <v>12</v>
      </c>
      <c r="C40" s="86" t="str">
        <f>'3. Investeringen'!F26</f>
        <v>TD</v>
      </c>
      <c r="D40" s="86" t="str">
        <f>'3. Investeringen'!G26</f>
        <v>Nieuwe investeringen TD</v>
      </c>
      <c r="E40" s="121">
        <f>'3. Investeringen'!K26</f>
        <v>2006</v>
      </c>
      <c r="G40" s="86">
        <f>'7. Nominale afschrijvingen'!R29</f>
        <v>18701.644444444442</v>
      </c>
      <c r="H40" s="86">
        <f>'7. Nominale afschrijvingen'!S29</f>
        <v>18701.644444444442</v>
      </c>
      <c r="I40" s="86">
        <f>'7. Nominale afschrijvingen'!T29</f>
        <v>18701.644444444442</v>
      </c>
      <c r="J40" s="86">
        <f>'7. Nominale afschrijvingen'!U29</f>
        <v>18701.644444444442</v>
      </c>
      <c r="K40" s="86">
        <f>'7. Nominale afschrijvingen'!V29</f>
        <v>18701.644444444442</v>
      </c>
      <c r="L40" s="86">
        <f>'7. Nominale afschrijvingen'!W29</f>
        <v>18701.644444444442</v>
      </c>
      <c r="M40" s="86">
        <f>'7. Nominale afschrijvingen'!X29</f>
        <v>18701.644444444442</v>
      </c>
      <c r="N40" s="86">
        <f>'7. Nominale afschrijvingen'!Y29</f>
        <v>18701.644444444442</v>
      </c>
      <c r="O40" s="86">
        <f>'7. Nominale afschrijvingen'!Z29</f>
        <v>18701.644444444442</v>
      </c>
      <c r="P40" s="86">
        <f>'7. Nominale afschrijvingen'!AA29</f>
        <v>18701.644444444442</v>
      </c>
      <c r="Q40" s="86">
        <f>'7. Nominale afschrijvingen'!AB29</f>
        <v>18701.644444444442</v>
      </c>
      <c r="R40" s="86">
        <f>'7. Nominale afschrijvingen'!AC29</f>
        <v>22441.973333333328</v>
      </c>
      <c r="S40" s="86">
        <f>'7. Nominale afschrijvingen'!AD29</f>
        <v>21529.079502824858</v>
      </c>
      <c r="T40" s="86">
        <f>'7. Nominale afschrijvingen'!AE29</f>
        <v>20653.320336608253</v>
      </c>
      <c r="U40" s="86">
        <f>'7. Nominale afschrijvingen'!AF29</f>
        <v>19813.185272068255</v>
      </c>
      <c r="V40" s="86">
        <f>'7. Nominale afschrijvingen'!AG29</f>
        <v>19007.22519320446</v>
      </c>
      <c r="W40" s="40"/>
      <c r="X40" s="118">
        <f>IF($C40="TD",INDEX('4. CPI-tabel'!$D$20:$Z$42,$E40-2003,X$28-2003),
IF(X$28&gt;=$E40,MAX(1,INDEX('4. CPI-tabel'!$D$20:$Z$42,MAX($E40,2010)-2003,X$28-2003)),0))</f>
        <v>1.0770497968557597</v>
      </c>
      <c r="Y40" s="118">
        <f>IF($C40="TD",INDEX('4. CPI-tabel'!$D$20:$Z$42,$E40-2003,Y$28-2003),
IF(Y$28&gt;=$E40,MAX(1,INDEX('4. CPI-tabel'!$D$20:$Z$42,MAX($E40,2010)-2003,Y$28-2003)),0))</f>
        <v>1.1050530915740095</v>
      </c>
      <c r="Z40" s="118">
        <f>IF($C40="TD",INDEX('4. CPI-tabel'!$D$20:$Z$42,$E40-2003,Z$28-2003),
IF(Z$28&gt;=$E40,MAX(1,INDEX('4. CPI-tabel'!$D$20:$Z$42,MAX($E40,2010)-2003,Z$28-2003)),0))</f>
        <v>1.1304693126802117</v>
      </c>
      <c r="AA40" s="118">
        <f>IF($C40="TD",INDEX('4. CPI-tabel'!$D$20:$Z$42,$E40-2003,AA$28-2003),
IF(AA$28&gt;=$E40,MAX(1,INDEX('4. CPI-tabel'!$D$20:$Z$42,MAX($E40,2010)-2003,AA$28-2003)),0))</f>
        <v>1.1621224534352577</v>
      </c>
      <c r="AB40" s="118">
        <f>IF($C40="TD",INDEX('4. CPI-tabel'!$D$20:$Z$42,$E40-2003,AB$28-2003),
IF(AB$28&gt;=$E40,MAX(1,INDEX('4. CPI-tabel'!$D$20:$Z$42,MAX($E40,2010)-2003,AB$28-2003)),0))</f>
        <v>1.1737436779696102</v>
      </c>
      <c r="AC40" s="118">
        <f>IF($C40="TD",INDEX('4. CPI-tabel'!$D$20:$Z$42,$E40-2003,AC$28-2003),
IF(AC$28&gt;=$E40,MAX(1,INDEX('4. CPI-tabel'!$D$20:$Z$42,MAX($E40,2010)-2003,AC$28-2003)),0))</f>
        <v>1.183133627393367</v>
      </c>
      <c r="AD40" s="118">
        <f>IF($C40="TD",INDEX('4. CPI-tabel'!$D$20:$Z$42,$E40-2003,AD$28-2003),
IF(AD$28&gt;=$E40,MAX(1,INDEX('4. CPI-tabel'!$D$20:$Z$42,MAX($E40,2010)-2003,AD$28-2003)),0))</f>
        <v>1.1854998946481539</v>
      </c>
      <c r="AE40" s="118">
        <f>IF($C40="TD",INDEX('4. CPI-tabel'!$D$20:$Z$42,$E40-2003,AE$28-2003),
IF(AE$28&gt;=$E40,MAX(1,INDEX('4. CPI-tabel'!$D$20:$Z$42,MAX($E40,2010)-2003,AE$28-2003)),0))</f>
        <v>1.2020968931732281</v>
      </c>
      <c r="AF40" s="118">
        <f>IF($C40="TD",INDEX('4. CPI-tabel'!$D$20:$Z$42,$E40-2003,AF$28-2003),
IF(AF$28&gt;=$E40,MAX(1,INDEX('4. CPI-tabel'!$D$20:$Z$42,MAX($E40,2010)-2003,AF$28-2003)),0))</f>
        <v>1.2273409279298657</v>
      </c>
      <c r="AG40" s="118">
        <f>IF($C40="TD",INDEX('4. CPI-tabel'!$D$20:$Z$42,$E40-2003,AG$28-2003),
IF(AG$28&gt;=$E40,MAX(1,INDEX('4. CPI-tabel'!$D$20:$Z$42,MAX($E40,2010)-2003,AG$28-2003)),0))</f>
        <v>1.2617064739119019</v>
      </c>
      <c r="AH40" s="118">
        <f>IF($C40="TD",INDEX('4. CPI-tabel'!$D$20:$Z$42,$E40-2003,AH$28-2003),
IF(AH$28&gt;=$E40,MAX(1,INDEX('4. CPI-tabel'!$D$20:$Z$42,MAX($E40,2010)-2003,AH$28-2003)),0))</f>
        <v>1.270538419229285</v>
      </c>
      <c r="AI40" s="118">
        <f>IF($C40="TD",INDEX('4. CPI-tabel'!$D$20:$Z$42,$E40-2003,AI$28-2003),
IF(AI$28&gt;=$E40,MAX(1,INDEX('4. CPI-tabel'!$D$20:$Z$42,MAX($E40,2010)-2003,AI$28-2003)),0))</f>
        <v>1.270538419229285</v>
      </c>
      <c r="AJ40" s="118">
        <f>IF($C40="TD",INDEX('4. CPI-tabel'!$D$20:$Z$42,$E40-2003,AJ$28-2003),
IF(AJ$28&gt;=$E40,MAX(1,INDEX('4. CPI-tabel'!$D$20:$Z$42,MAX($E40,2010)-2003,AJ$28-2003)),0))</f>
        <v>1.270538419229285</v>
      </c>
      <c r="AK40" s="118">
        <f>IF($C40="TD",INDEX('4. CPI-tabel'!$D$20:$Z$42,$E40-2003,AK$28-2003),
IF(AK$28&gt;=$E40,MAX(1,INDEX('4. CPI-tabel'!$D$20:$Z$42,MAX($E40,2010)-2003,AK$28-2003)),0))</f>
        <v>1.270538419229285</v>
      </c>
      <c r="AL40" s="118">
        <f>IF($C40="TD",INDEX('4. CPI-tabel'!$D$20:$Z$42,$E40-2003,AL$28-2003),
IF(AL$28&gt;=$E40,MAX(1,INDEX('4. CPI-tabel'!$D$20:$Z$42,MAX($E40,2010)-2003,AL$28-2003)),0))</f>
        <v>1.270538419229285</v>
      </c>
      <c r="AM40" s="118">
        <f>IF($C40="TD",INDEX('4. CPI-tabel'!$D$20:$Z$42,$E40-2003,AM$28-2003),
IF(AM$28&gt;=$E40,MAX(1,INDEX('4. CPI-tabel'!$D$20:$Z$42,MAX($E40,2010)-2003,AM$28-2003)),0))</f>
        <v>1.270538419229285</v>
      </c>
      <c r="AO40" s="87">
        <f t="shared" si="5"/>
        <v>20142.602349757533</v>
      </c>
      <c r="AP40" s="87">
        <f t="shared" si="6"/>
        <v>20666.31001085123</v>
      </c>
      <c r="AQ40" s="87">
        <f t="shared" si="7"/>
        <v>21141.635141100807</v>
      </c>
      <c r="AR40" s="87">
        <f t="shared" si="8"/>
        <v>21733.600925051633</v>
      </c>
      <c r="AS40" s="87">
        <f t="shared" si="9"/>
        <v>21950.936934302146</v>
      </c>
      <c r="AT40" s="87">
        <f t="shared" si="10"/>
        <v>22126.544429776564</v>
      </c>
      <c r="AU40" s="87">
        <f t="shared" si="11"/>
        <v>22170.797518636118</v>
      </c>
      <c r="AV40" s="87">
        <f t="shared" si="12"/>
        <v>22481.188683897024</v>
      </c>
      <c r="AW40" s="87">
        <f t="shared" si="13"/>
        <v>22953.293646258859</v>
      </c>
      <c r="AX40" s="87">
        <f t="shared" si="14"/>
        <v>23595.985868354106</v>
      </c>
      <c r="AY40" s="87">
        <f t="shared" si="15"/>
        <v>23761.157769432582</v>
      </c>
      <c r="AZ40" s="87">
        <f t="shared" si="16"/>
        <v>28513.389323319094</v>
      </c>
      <c r="BA40" s="87">
        <f t="shared" si="17"/>
        <v>27353.522638980696</v>
      </c>
      <c r="BB40" s="87">
        <f t="shared" si="18"/>
        <v>26240.836972310295</v>
      </c>
      <c r="BC40" s="87">
        <f t="shared" si="19"/>
        <v>25173.413095470551</v>
      </c>
      <c r="BD40" s="87">
        <f t="shared" si="20"/>
        <v>24149.409850909036</v>
      </c>
    </row>
    <row r="41" spans="1:56" s="20" customFormat="1" x14ac:dyDescent="0.2">
      <c r="A41" s="41"/>
      <c r="B41" s="86">
        <f>'3. Investeringen'!B27</f>
        <v>13</v>
      </c>
      <c r="C41" s="86" t="str">
        <f>'3. Investeringen'!F27</f>
        <v>TD</v>
      </c>
      <c r="D41" s="86" t="str">
        <f>'3. Investeringen'!G27</f>
        <v>Nieuwe investeringen TD</v>
      </c>
      <c r="E41" s="121">
        <f>'3. Investeringen'!K27</f>
        <v>2006</v>
      </c>
      <c r="G41" s="86">
        <f>'7. Nominale afschrijvingen'!R30</f>
        <v>8562.7000000000007</v>
      </c>
      <c r="H41" s="86">
        <f>'7. Nominale afschrijvingen'!S30</f>
        <v>8562.6999999999989</v>
      </c>
      <c r="I41" s="86">
        <f>'7. Nominale afschrijvingen'!T30</f>
        <v>8562.6999999999989</v>
      </c>
      <c r="J41" s="86">
        <f>'7. Nominale afschrijvingen'!U30</f>
        <v>8562.6999999999989</v>
      </c>
      <c r="K41" s="86">
        <f>'7. Nominale afschrijvingen'!V30</f>
        <v>8562.6999999999989</v>
      </c>
      <c r="L41" s="86">
        <f>'7. Nominale afschrijvingen'!W30</f>
        <v>8562.6999999999989</v>
      </c>
      <c r="M41" s="86">
        <f>'7. Nominale afschrijvingen'!X30</f>
        <v>8562.6999999999989</v>
      </c>
      <c r="N41" s="86">
        <f>'7. Nominale afschrijvingen'!Y30</f>
        <v>8562.6999999999989</v>
      </c>
      <c r="O41" s="86">
        <f>'7. Nominale afschrijvingen'!Z30</f>
        <v>8562.6999999999989</v>
      </c>
      <c r="P41" s="86">
        <f>'7. Nominale afschrijvingen'!AA30</f>
        <v>8562.6999999999989</v>
      </c>
      <c r="Q41" s="86">
        <f>'7. Nominale afschrijvingen'!AB30</f>
        <v>8562.6999999999989</v>
      </c>
      <c r="R41" s="86">
        <f>'7. Nominale afschrijvingen'!AC30</f>
        <v>10275.240000000002</v>
      </c>
      <c r="S41" s="86">
        <f>'7. Nominale afschrijvingen'!AD30</f>
        <v>9424.8753103448289</v>
      </c>
      <c r="T41" s="86">
        <f>'7. Nominale afschrijvingen'!AE30</f>
        <v>8644.8856294887046</v>
      </c>
      <c r="U41" s="86">
        <f>'7. Nominale afschrijvingen'!AF30</f>
        <v>8331.6651356666516</v>
      </c>
      <c r="V41" s="86">
        <f>'7. Nominale afschrijvingen'!AG30</f>
        <v>8331.6651356666516</v>
      </c>
      <c r="W41" s="40"/>
      <c r="X41" s="118">
        <f>IF($C41="TD",INDEX('4. CPI-tabel'!$D$20:$Z$42,$E41-2003,X$28-2003),
IF(X$28&gt;=$E41,MAX(1,INDEX('4. CPI-tabel'!$D$20:$Z$42,MAX($E41,2010)-2003,X$28-2003)),0))</f>
        <v>1.0770497968557597</v>
      </c>
      <c r="Y41" s="118">
        <f>IF($C41="TD",INDEX('4. CPI-tabel'!$D$20:$Z$42,$E41-2003,Y$28-2003),
IF(Y$28&gt;=$E41,MAX(1,INDEX('4. CPI-tabel'!$D$20:$Z$42,MAX($E41,2010)-2003,Y$28-2003)),0))</f>
        <v>1.1050530915740095</v>
      </c>
      <c r="Z41" s="118">
        <f>IF($C41="TD",INDEX('4. CPI-tabel'!$D$20:$Z$42,$E41-2003,Z$28-2003),
IF(Z$28&gt;=$E41,MAX(1,INDEX('4. CPI-tabel'!$D$20:$Z$42,MAX($E41,2010)-2003,Z$28-2003)),0))</f>
        <v>1.1304693126802117</v>
      </c>
      <c r="AA41" s="118">
        <f>IF($C41="TD",INDEX('4. CPI-tabel'!$D$20:$Z$42,$E41-2003,AA$28-2003),
IF(AA$28&gt;=$E41,MAX(1,INDEX('4. CPI-tabel'!$D$20:$Z$42,MAX($E41,2010)-2003,AA$28-2003)),0))</f>
        <v>1.1621224534352577</v>
      </c>
      <c r="AB41" s="118">
        <f>IF($C41="TD",INDEX('4. CPI-tabel'!$D$20:$Z$42,$E41-2003,AB$28-2003),
IF(AB$28&gt;=$E41,MAX(1,INDEX('4. CPI-tabel'!$D$20:$Z$42,MAX($E41,2010)-2003,AB$28-2003)),0))</f>
        <v>1.1737436779696102</v>
      </c>
      <c r="AC41" s="118">
        <f>IF($C41="TD",INDEX('4. CPI-tabel'!$D$20:$Z$42,$E41-2003,AC$28-2003),
IF(AC$28&gt;=$E41,MAX(1,INDEX('4. CPI-tabel'!$D$20:$Z$42,MAX($E41,2010)-2003,AC$28-2003)),0))</f>
        <v>1.183133627393367</v>
      </c>
      <c r="AD41" s="118">
        <f>IF($C41="TD",INDEX('4. CPI-tabel'!$D$20:$Z$42,$E41-2003,AD$28-2003),
IF(AD$28&gt;=$E41,MAX(1,INDEX('4. CPI-tabel'!$D$20:$Z$42,MAX($E41,2010)-2003,AD$28-2003)),0))</f>
        <v>1.1854998946481539</v>
      </c>
      <c r="AE41" s="118">
        <f>IF($C41="TD",INDEX('4. CPI-tabel'!$D$20:$Z$42,$E41-2003,AE$28-2003),
IF(AE$28&gt;=$E41,MAX(1,INDEX('4. CPI-tabel'!$D$20:$Z$42,MAX($E41,2010)-2003,AE$28-2003)),0))</f>
        <v>1.2020968931732281</v>
      </c>
      <c r="AF41" s="118">
        <f>IF($C41="TD",INDEX('4. CPI-tabel'!$D$20:$Z$42,$E41-2003,AF$28-2003),
IF(AF$28&gt;=$E41,MAX(1,INDEX('4. CPI-tabel'!$D$20:$Z$42,MAX($E41,2010)-2003,AF$28-2003)),0))</f>
        <v>1.2273409279298657</v>
      </c>
      <c r="AG41" s="118">
        <f>IF($C41="TD",INDEX('4. CPI-tabel'!$D$20:$Z$42,$E41-2003,AG$28-2003),
IF(AG$28&gt;=$E41,MAX(1,INDEX('4. CPI-tabel'!$D$20:$Z$42,MAX($E41,2010)-2003,AG$28-2003)),0))</f>
        <v>1.2617064739119019</v>
      </c>
      <c r="AH41" s="118">
        <f>IF($C41="TD",INDEX('4. CPI-tabel'!$D$20:$Z$42,$E41-2003,AH$28-2003),
IF(AH$28&gt;=$E41,MAX(1,INDEX('4. CPI-tabel'!$D$20:$Z$42,MAX($E41,2010)-2003,AH$28-2003)),0))</f>
        <v>1.270538419229285</v>
      </c>
      <c r="AI41" s="118">
        <f>IF($C41="TD",INDEX('4. CPI-tabel'!$D$20:$Z$42,$E41-2003,AI$28-2003),
IF(AI$28&gt;=$E41,MAX(1,INDEX('4. CPI-tabel'!$D$20:$Z$42,MAX($E41,2010)-2003,AI$28-2003)),0))</f>
        <v>1.270538419229285</v>
      </c>
      <c r="AJ41" s="118">
        <f>IF($C41="TD",INDEX('4. CPI-tabel'!$D$20:$Z$42,$E41-2003,AJ$28-2003),
IF(AJ$28&gt;=$E41,MAX(1,INDEX('4. CPI-tabel'!$D$20:$Z$42,MAX($E41,2010)-2003,AJ$28-2003)),0))</f>
        <v>1.270538419229285</v>
      </c>
      <c r="AK41" s="118">
        <f>IF($C41="TD",INDEX('4. CPI-tabel'!$D$20:$Z$42,$E41-2003,AK$28-2003),
IF(AK$28&gt;=$E41,MAX(1,INDEX('4. CPI-tabel'!$D$20:$Z$42,MAX($E41,2010)-2003,AK$28-2003)),0))</f>
        <v>1.270538419229285</v>
      </c>
      <c r="AL41" s="118">
        <f>IF($C41="TD",INDEX('4. CPI-tabel'!$D$20:$Z$42,$E41-2003,AL$28-2003),
IF(AL$28&gt;=$E41,MAX(1,INDEX('4. CPI-tabel'!$D$20:$Z$42,MAX($E41,2010)-2003,AL$28-2003)),0))</f>
        <v>1.270538419229285</v>
      </c>
      <c r="AM41" s="118">
        <f>IF($C41="TD",INDEX('4. CPI-tabel'!$D$20:$Z$42,$E41-2003,AM$28-2003),
IF(AM$28&gt;=$E41,MAX(1,INDEX('4. CPI-tabel'!$D$20:$Z$42,MAX($E41,2010)-2003,AM$28-2003)),0))</f>
        <v>1.270538419229285</v>
      </c>
      <c r="AO41" s="87">
        <f t="shared" si="5"/>
        <v>9222.4542955368142</v>
      </c>
      <c r="AP41" s="87">
        <f t="shared" si="6"/>
        <v>9462.23810722077</v>
      </c>
      <c r="AQ41" s="87">
        <f t="shared" si="7"/>
        <v>9679.8695836868465</v>
      </c>
      <c r="AR41" s="87">
        <f t="shared" si="8"/>
        <v>9950.9059320300803</v>
      </c>
      <c r="AS41" s="87">
        <f t="shared" si="9"/>
        <v>10050.414991350381</v>
      </c>
      <c r="AT41" s="87">
        <f t="shared" si="10"/>
        <v>10130.818311281182</v>
      </c>
      <c r="AU41" s="87">
        <f t="shared" si="11"/>
        <v>10151.079947903745</v>
      </c>
      <c r="AV41" s="87">
        <f t="shared" si="12"/>
        <v>10293.1950671744</v>
      </c>
      <c r="AW41" s="87">
        <f t="shared" si="13"/>
        <v>10509.352163585059</v>
      </c>
      <c r="AX41" s="87">
        <f t="shared" si="14"/>
        <v>10803.614024165441</v>
      </c>
      <c r="AY41" s="87">
        <f t="shared" si="15"/>
        <v>10879.239322334597</v>
      </c>
      <c r="AZ41" s="87">
        <f t="shared" si="16"/>
        <v>13055.08718680152</v>
      </c>
      <c r="BA41" s="87">
        <f t="shared" si="17"/>
        <v>11974.666178238636</v>
      </c>
      <c r="BB41" s="87">
        <f t="shared" si="18"/>
        <v>10983.65932210854</v>
      </c>
      <c r="BC41" s="87">
        <f t="shared" si="19"/>
        <v>10585.700651017654</v>
      </c>
      <c r="BD41" s="87">
        <f t="shared" si="20"/>
        <v>10585.700651017654</v>
      </c>
    </row>
    <row r="42" spans="1:56" s="20" customFormat="1" x14ac:dyDescent="0.2">
      <c r="A42" s="41"/>
      <c r="B42" s="86">
        <f>'3. Investeringen'!B28</f>
        <v>14</v>
      </c>
      <c r="C42" s="86" t="str">
        <f>'3. Investeringen'!F28</f>
        <v>TD</v>
      </c>
      <c r="D42" s="86" t="str">
        <f>'3. Investeringen'!G28</f>
        <v>Nieuwe investeringen TD</v>
      </c>
      <c r="E42" s="121">
        <f>'3. Investeringen'!K28</f>
        <v>2006</v>
      </c>
      <c r="G42" s="86">
        <f>'7. Nominale afschrijvingen'!R31</f>
        <v>19169.799999999959</v>
      </c>
      <c r="H42" s="86">
        <f>'7. Nominale afschrijvingen'!S31</f>
        <v>0</v>
      </c>
      <c r="I42" s="86">
        <f>'7. Nominale afschrijvingen'!T31</f>
        <v>0</v>
      </c>
      <c r="J42" s="86">
        <f>'7. Nominale afschrijvingen'!U31</f>
        <v>0</v>
      </c>
      <c r="K42" s="86">
        <f>'7. Nominale afschrijvingen'!V31</f>
        <v>0</v>
      </c>
      <c r="L42" s="86">
        <f>'7. Nominale afschrijvingen'!W31</f>
        <v>0</v>
      </c>
      <c r="M42" s="86">
        <f>'7. Nominale afschrijvingen'!X31</f>
        <v>0</v>
      </c>
      <c r="N42" s="86">
        <f>'7. Nominale afschrijvingen'!Y31</f>
        <v>0</v>
      </c>
      <c r="O42" s="86">
        <f>'7. Nominale afschrijvingen'!Z31</f>
        <v>0</v>
      </c>
      <c r="P42" s="86">
        <f>'7. Nominale afschrijvingen'!AA31</f>
        <v>0</v>
      </c>
      <c r="Q42" s="86">
        <f>'7. Nominale afschrijvingen'!AB31</f>
        <v>0</v>
      </c>
      <c r="R42" s="86">
        <f>'7. Nominale afschrijvingen'!AC31</f>
        <v>0</v>
      </c>
      <c r="S42" s="86">
        <f>'7. Nominale afschrijvingen'!AD31</f>
        <v>0</v>
      </c>
      <c r="T42" s="86">
        <f>'7. Nominale afschrijvingen'!AE31</f>
        <v>0</v>
      </c>
      <c r="U42" s="86">
        <f>'7. Nominale afschrijvingen'!AF31</f>
        <v>0</v>
      </c>
      <c r="V42" s="86">
        <f>'7. Nominale afschrijvingen'!AG31</f>
        <v>0</v>
      </c>
      <c r="W42" s="40"/>
      <c r="X42" s="118">
        <f>IF($C42="TD",INDEX('4. CPI-tabel'!$D$20:$Z$42,$E42-2003,X$28-2003),
IF(X$28&gt;=$E42,MAX(1,INDEX('4. CPI-tabel'!$D$20:$Z$42,MAX($E42,2010)-2003,X$28-2003)),0))</f>
        <v>1.0770497968557597</v>
      </c>
      <c r="Y42" s="118">
        <f>IF($C42="TD",INDEX('4. CPI-tabel'!$D$20:$Z$42,$E42-2003,Y$28-2003),
IF(Y$28&gt;=$E42,MAX(1,INDEX('4. CPI-tabel'!$D$20:$Z$42,MAX($E42,2010)-2003,Y$28-2003)),0))</f>
        <v>1.1050530915740095</v>
      </c>
      <c r="Z42" s="118">
        <f>IF($C42="TD",INDEX('4. CPI-tabel'!$D$20:$Z$42,$E42-2003,Z$28-2003),
IF(Z$28&gt;=$E42,MAX(1,INDEX('4. CPI-tabel'!$D$20:$Z$42,MAX($E42,2010)-2003,Z$28-2003)),0))</f>
        <v>1.1304693126802117</v>
      </c>
      <c r="AA42" s="118">
        <f>IF($C42="TD",INDEX('4. CPI-tabel'!$D$20:$Z$42,$E42-2003,AA$28-2003),
IF(AA$28&gt;=$E42,MAX(1,INDEX('4. CPI-tabel'!$D$20:$Z$42,MAX($E42,2010)-2003,AA$28-2003)),0))</f>
        <v>1.1621224534352577</v>
      </c>
      <c r="AB42" s="118">
        <f>IF($C42="TD",INDEX('4. CPI-tabel'!$D$20:$Z$42,$E42-2003,AB$28-2003),
IF(AB$28&gt;=$E42,MAX(1,INDEX('4. CPI-tabel'!$D$20:$Z$42,MAX($E42,2010)-2003,AB$28-2003)),0))</f>
        <v>1.1737436779696102</v>
      </c>
      <c r="AC42" s="118">
        <f>IF($C42="TD",INDEX('4. CPI-tabel'!$D$20:$Z$42,$E42-2003,AC$28-2003),
IF(AC$28&gt;=$E42,MAX(1,INDEX('4. CPI-tabel'!$D$20:$Z$42,MAX($E42,2010)-2003,AC$28-2003)),0))</f>
        <v>1.183133627393367</v>
      </c>
      <c r="AD42" s="118">
        <f>IF($C42="TD",INDEX('4. CPI-tabel'!$D$20:$Z$42,$E42-2003,AD$28-2003),
IF(AD$28&gt;=$E42,MAX(1,INDEX('4. CPI-tabel'!$D$20:$Z$42,MAX($E42,2010)-2003,AD$28-2003)),0))</f>
        <v>1.1854998946481539</v>
      </c>
      <c r="AE42" s="118">
        <f>IF($C42="TD",INDEX('4. CPI-tabel'!$D$20:$Z$42,$E42-2003,AE$28-2003),
IF(AE$28&gt;=$E42,MAX(1,INDEX('4. CPI-tabel'!$D$20:$Z$42,MAX($E42,2010)-2003,AE$28-2003)),0))</f>
        <v>1.2020968931732281</v>
      </c>
      <c r="AF42" s="118">
        <f>IF($C42="TD",INDEX('4. CPI-tabel'!$D$20:$Z$42,$E42-2003,AF$28-2003),
IF(AF$28&gt;=$E42,MAX(1,INDEX('4. CPI-tabel'!$D$20:$Z$42,MAX($E42,2010)-2003,AF$28-2003)),0))</f>
        <v>1.2273409279298657</v>
      </c>
      <c r="AG42" s="118">
        <f>IF($C42="TD",INDEX('4. CPI-tabel'!$D$20:$Z$42,$E42-2003,AG$28-2003),
IF(AG$28&gt;=$E42,MAX(1,INDEX('4. CPI-tabel'!$D$20:$Z$42,MAX($E42,2010)-2003,AG$28-2003)),0))</f>
        <v>1.2617064739119019</v>
      </c>
      <c r="AH42" s="118">
        <f>IF($C42="TD",INDEX('4. CPI-tabel'!$D$20:$Z$42,$E42-2003,AH$28-2003),
IF(AH$28&gt;=$E42,MAX(1,INDEX('4. CPI-tabel'!$D$20:$Z$42,MAX($E42,2010)-2003,AH$28-2003)),0))</f>
        <v>1.270538419229285</v>
      </c>
      <c r="AI42" s="118">
        <f>IF($C42="TD",INDEX('4. CPI-tabel'!$D$20:$Z$42,$E42-2003,AI$28-2003),
IF(AI$28&gt;=$E42,MAX(1,INDEX('4. CPI-tabel'!$D$20:$Z$42,MAX($E42,2010)-2003,AI$28-2003)),0))</f>
        <v>1.270538419229285</v>
      </c>
      <c r="AJ42" s="118">
        <f>IF($C42="TD",INDEX('4. CPI-tabel'!$D$20:$Z$42,$E42-2003,AJ$28-2003),
IF(AJ$28&gt;=$E42,MAX(1,INDEX('4. CPI-tabel'!$D$20:$Z$42,MAX($E42,2010)-2003,AJ$28-2003)),0))</f>
        <v>1.270538419229285</v>
      </c>
      <c r="AK42" s="118">
        <f>IF($C42="TD",INDEX('4. CPI-tabel'!$D$20:$Z$42,$E42-2003,AK$28-2003),
IF(AK$28&gt;=$E42,MAX(1,INDEX('4. CPI-tabel'!$D$20:$Z$42,MAX($E42,2010)-2003,AK$28-2003)),0))</f>
        <v>1.270538419229285</v>
      </c>
      <c r="AL42" s="118">
        <f>IF($C42="TD",INDEX('4. CPI-tabel'!$D$20:$Z$42,$E42-2003,AL$28-2003),
IF(AL$28&gt;=$E42,MAX(1,INDEX('4. CPI-tabel'!$D$20:$Z$42,MAX($E42,2010)-2003,AL$28-2003)),0))</f>
        <v>1.270538419229285</v>
      </c>
      <c r="AM42" s="118">
        <f>IF($C42="TD",INDEX('4. CPI-tabel'!$D$20:$Z$42,$E42-2003,AM$28-2003),
IF(AM$28&gt;=$E42,MAX(1,INDEX('4. CPI-tabel'!$D$20:$Z$42,MAX($E42,2010)-2003,AM$28-2003)),0))</f>
        <v>1.270538419229285</v>
      </c>
      <c r="AO42" s="87">
        <f t="shared" si="5"/>
        <v>20646.829195765498</v>
      </c>
      <c r="AP42" s="87">
        <f t="shared" si="6"/>
        <v>0</v>
      </c>
      <c r="AQ42" s="87">
        <f t="shared" si="7"/>
        <v>0</v>
      </c>
      <c r="AR42" s="87">
        <f t="shared" si="8"/>
        <v>0</v>
      </c>
      <c r="AS42" s="87">
        <f t="shared" si="9"/>
        <v>0</v>
      </c>
      <c r="AT42" s="87">
        <f t="shared" si="10"/>
        <v>0</v>
      </c>
      <c r="AU42" s="87">
        <f t="shared" si="11"/>
        <v>0</v>
      </c>
      <c r="AV42" s="87">
        <f t="shared" si="12"/>
        <v>0</v>
      </c>
      <c r="AW42" s="87">
        <f t="shared" si="13"/>
        <v>0</v>
      </c>
      <c r="AX42" s="87">
        <f t="shared" si="14"/>
        <v>0</v>
      </c>
      <c r="AY42" s="87">
        <f t="shared" si="15"/>
        <v>0</v>
      </c>
      <c r="AZ42" s="87">
        <f t="shared" si="16"/>
        <v>0</v>
      </c>
      <c r="BA42" s="87">
        <f t="shared" si="17"/>
        <v>0</v>
      </c>
      <c r="BB42" s="87">
        <f t="shared" si="18"/>
        <v>0</v>
      </c>
      <c r="BC42" s="87">
        <f t="shared" si="19"/>
        <v>0</v>
      </c>
      <c r="BD42" s="87">
        <f t="shared" si="20"/>
        <v>0</v>
      </c>
    </row>
    <row r="43" spans="1:56" s="20" customFormat="1" x14ac:dyDescent="0.2">
      <c r="A43" s="41"/>
      <c r="B43" s="86">
        <f>'3. Investeringen'!B29</f>
        <v>15</v>
      </c>
      <c r="C43" s="86" t="str">
        <f>'3. Investeringen'!F29</f>
        <v>TD</v>
      </c>
      <c r="D43" s="86" t="str">
        <f>'3. Investeringen'!G29</f>
        <v>Nieuwe investeringen TD</v>
      </c>
      <c r="E43" s="121">
        <f>'3. Investeringen'!K29</f>
        <v>2007</v>
      </c>
      <c r="G43" s="86">
        <f>'7. Nominale afschrijvingen'!R32</f>
        <v>12500.236363636364</v>
      </c>
      <c r="H43" s="86">
        <f>'7. Nominale afschrijvingen'!S32</f>
        <v>12500.236363636364</v>
      </c>
      <c r="I43" s="86">
        <f>'7. Nominale afschrijvingen'!T32</f>
        <v>12500.236363636364</v>
      </c>
      <c r="J43" s="86">
        <f>'7. Nominale afschrijvingen'!U32</f>
        <v>12500.236363636364</v>
      </c>
      <c r="K43" s="86">
        <f>'7. Nominale afschrijvingen'!V32</f>
        <v>12500.236363636364</v>
      </c>
      <c r="L43" s="86">
        <f>'7. Nominale afschrijvingen'!W32</f>
        <v>12500.236363636364</v>
      </c>
      <c r="M43" s="86">
        <f>'7. Nominale afschrijvingen'!X32</f>
        <v>12500.236363636364</v>
      </c>
      <c r="N43" s="86">
        <f>'7. Nominale afschrijvingen'!Y32</f>
        <v>12500.236363636364</v>
      </c>
      <c r="O43" s="86">
        <f>'7. Nominale afschrijvingen'!Z32</f>
        <v>12500.236363636364</v>
      </c>
      <c r="P43" s="86">
        <f>'7. Nominale afschrijvingen'!AA32</f>
        <v>12500.236363636364</v>
      </c>
      <c r="Q43" s="86">
        <f>'7. Nominale afschrijvingen'!AB32</f>
        <v>12500.236363636364</v>
      </c>
      <c r="R43" s="86">
        <f>'7. Nominale afschrijvingen'!AC32</f>
        <v>15000.283636363636</v>
      </c>
      <c r="S43" s="86">
        <f>'7. Nominale afschrijvingen'!AD32</f>
        <v>14555.830787878787</v>
      </c>
      <c r="T43" s="86">
        <f>'7. Nominale afschrijvingen'!AE32</f>
        <v>14124.546912682379</v>
      </c>
      <c r="U43" s="86">
        <f>'7. Nominale afschrijvingen'!AF32</f>
        <v>13706.041818973272</v>
      </c>
      <c r="V43" s="86">
        <f>'7. Nominale afschrijvingen'!AG32</f>
        <v>13299.93687618888</v>
      </c>
      <c r="W43" s="40"/>
      <c r="X43" s="118">
        <f>IF($C43="TD",INDEX('4. CPI-tabel'!$D$20:$Z$42,$E43-2003,X$28-2003),
IF(X$28&gt;=$E43,MAX(1,INDEX('4. CPI-tabel'!$D$20:$Z$42,MAX($E43,2010)-2003,X$28-2003)),0))</f>
        <v>1.0621792868399995</v>
      </c>
      <c r="Y43" s="118">
        <f>IF($C43="TD",INDEX('4. CPI-tabel'!$D$20:$Z$42,$E43-2003,Y$28-2003),
IF(Y$28&gt;=$E43,MAX(1,INDEX('4. CPI-tabel'!$D$20:$Z$42,MAX($E43,2010)-2003,Y$28-2003)),0))</f>
        <v>1.0897959482978394</v>
      </c>
      <c r="Z43" s="118">
        <f>IF($C43="TD",INDEX('4. CPI-tabel'!$D$20:$Z$42,$E43-2003,Z$28-2003),
IF(Z$28&gt;=$E43,MAX(1,INDEX('4. CPI-tabel'!$D$20:$Z$42,MAX($E43,2010)-2003,Z$28-2003)),0))</f>
        <v>1.1148612551086896</v>
      </c>
      <c r="AA43" s="118">
        <f>IF($C43="TD",INDEX('4. CPI-tabel'!$D$20:$Z$42,$E43-2003,AA$28-2003),
IF(AA$28&gt;=$E43,MAX(1,INDEX('4. CPI-tabel'!$D$20:$Z$42,MAX($E43,2010)-2003,AA$28-2003)),0))</f>
        <v>1.1460773702517328</v>
      </c>
      <c r="AB43" s="118">
        <f>IF($C43="TD",INDEX('4. CPI-tabel'!$D$20:$Z$42,$E43-2003,AB$28-2003),
IF(AB$28&gt;=$E43,MAX(1,INDEX('4. CPI-tabel'!$D$20:$Z$42,MAX($E43,2010)-2003,AB$28-2003)),0))</f>
        <v>1.1575381439542503</v>
      </c>
      <c r="AC43" s="118">
        <f>IF($C43="TD",INDEX('4. CPI-tabel'!$D$20:$Z$42,$E43-2003,AC$28-2003),
IF(AC$28&gt;=$E43,MAX(1,INDEX('4. CPI-tabel'!$D$20:$Z$42,MAX($E43,2010)-2003,AC$28-2003)),0))</f>
        <v>1.1667984491058843</v>
      </c>
      <c r="AD43" s="118">
        <f>IF($C43="TD",INDEX('4. CPI-tabel'!$D$20:$Z$42,$E43-2003,AD$28-2003),
IF(AD$28&gt;=$E43,MAX(1,INDEX('4. CPI-tabel'!$D$20:$Z$42,MAX($E43,2010)-2003,AD$28-2003)),0))</f>
        <v>1.1691320460040959</v>
      </c>
      <c r="AE43" s="118">
        <f>IF($C43="TD",INDEX('4. CPI-tabel'!$D$20:$Z$42,$E43-2003,AE$28-2003),
IF(AE$28&gt;=$E43,MAX(1,INDEX('4. CPI-tabel'!$D$20:$Z$42,MAX($E43,2010)-2003,AE$28-2003)),0))</f>
        <v>1.1854998946481532</v>
      </c>
      <c r="AF43" s="118">
        <f>IF($C43="TD",INDEX('4. CPI-tabel'!$D$20:$Z$42,$E43-2003,AF$28-2003),
IF(AF$28&gt;=$E43,MAX(1,INDEX('4. CPI-tabel'!$D$20:$Z$42,MAX($E43,2010)-2003,AF$28-2003)),0))</f>
        <v>1.2103953924357642</v>
      </c>
      <c r="AG43" s="118">
        <f>IF($C43="TD",INDEX('4. CPI-tabel'!$D$20:$Z$42,$E43-2003,AG$28-2003),
IF(AG$28&gt;=$E43,MAX(1,INDEX('4. CPI-tabel'!$D$20:$Z$42,MAX($E43,2010)-2003,AG$28-2003)),0))</f>
        <v>1.2442864634239656</v>
      </c>
      <c r="AH43" s="118">
        <f>IF($C43="TD",INDEX('4. CPI-tabel'!$D$20:$Z$42,$E43-2003,AH$28-2003),
IF(AH$28&gt;=$E43,MAX(1,INDEX('4. CPI-tabel'!$D$20:$Z$42,MAX($E43,2010)-2003,AH$28-2003)),0))</f>
        <v>1.2529964686679333</v>
      </c>
      <c r="AI43" s="118">
        <f>IF($C43="TD",INDEX('4. CPI-tabel'!$D$20:$Z$42,$E43-2003,AI$28-2003),
IF(AI$28&gt;=$E43,MAX(1,INDEX('4. CPI-tabel'!$D$20:$Z$42,MAX($E43,2010)-2003,AI$28-2003)),0))</f>
        <v>1.2529964686679333</v>
      </c>
      <c r="AJ43" s="118">
        <f>IF($C43="TD",INDEX('4. CPI-tabel'!$D$20:$Z$42,$E43-2003,AJ$28-2003),
IF(AJ$28&gt;=$E43,MAX(1,INDEX('4. CPI-tabel'!$D$20:$Z$42,MAX($E43,2010)-2003,AJ$28-2003)),0))</f>
        <v>1.2529964686679333</v>
      </c>
      <c r="AK43" s="118">
        <f>IF($C43="TD",INDEX('4. CPI-tabel'!$D$20:$Z$42,$E43-2003,AK$28-2003),
IF(AK$28&gt;=$E43,MAX(1,INDEX('4. CPI-tabel'!$D$20:$Z$42,MAX($E43,2010)-2003,AK$28-2003)),0))</f>
        <v>1.2529964686679333</v>
      </c>
      <c r="AL43" s="118">
        <f>IF($C43="TD",INDEX('4. CPI-tabel'!$D$20:$Z$42,$E43-2003,AL$28-2003),
IF(AL$28&gt;=$E43,MAX(1,INDEX('4. CPI-tabel'!$D$20:$Z$42,MAX($E43,2010)-2003,AL$28-2003)),0))</f>
        <v>1.2529964686679333</v>
      </c>
      <c r="AM43" s="118">
        <f>IF($C43="TD",INDEX('4. CPI-tabel'!$D$20:$Z$42,$E43-2003,AM$28-2003),
IF(AM$28&gt;=$E43,MAX(1,INDEX('4. CPI-tabel'!$D$20:$Z$42,MAX($E43,2010)-2003,AM$28-2003)),0))</f>
        <v>1.2529964686679333</v>
      </c>
      <c r="AO43" s="87">
        <f t="shared" si="5"/>
        <v>13277.492146058703</v>
      </c>
      <c r="AP43" s="87">
        <f t="shared" si="6"/>
        <v>13622.706941856228</v>
      </c>
      <c r="AQ43" s="87">
        <f t="shared" si="7"/>
        <v>13936.029201518919</v>
      </c>
      <c r="AR43" s="87">
        <f t="shared" si="8"/>
        <v>14326.238019161448</v>
      </c>
      <c r="AS43" s="87">
        <f t="shared" si="9"/>
        <v>14469.500399353064</v>
      </c>
      <c r="AT43" s="87">
        <f t="shared" si="10"/>
        <v>14585.256402547888</v>
      </c>
      <c r="AU43" s="87">
        <f t="shared" si="11"/>
        <v>14614.426915352982</v>
      </c>
      <c r="AV43" s="87">
        <f t="shared" si="12"/>
        <v>14819.028892167924</v>
      </c>
      <c r="AW43" s="87">
        <f t="shared" si="13"/>
        <v>15130.228498903447</v>
      </c>
      <c r="AX43" s="87">
        <f t="shared" si="14"/>
        <v>15553.874896872745</v>
      </c>
      <c r="AY43" s="87">
        <f t="shared" si="15"/>
        <v>15662.752021150853</v>
      </c>
      <c r="AZ43" s="87">
        <f t="shared" si="16"/>
        <v>18795.302425381022</v>
      </c>
      <c r="BA43" s="87">
        <f t="shared" si="17"/>
        <v>18238.404575740104</v>
      </c>
      <c r="BB43" s="87">
        <f t="shared" si="18"/>
        <v>17698.007403125583</v>
      </c>
      <c r="BC43" s="87">
        <f t="shared" si="19"/>
        <v>17173.621998588529</v>
      </c>
      <c r="BD43" s="87">
        <f t="shared" si="20"/>
        <v>16664.773939371091</v>
      </c>
    </row>
    <row r="44" spans="1:56" s="20" customFormat="1" x14ac:dyDescent="0.2">
      <c r="A44" s="41"/>
      <c r="B44" s="86">
        <f>'3. Investeringen'!B30</f>
        <v>16</v>
      </c>
      <c r="C44" s="86" t="str">
        <f>'3. Investeringen'!F30</f>
        <v>TD</v>
      </c>
      <c r="D44" s="86" t="str">
        <f>'3. Investeringen'!G30</f>
        <v>Nieuwe investeringen TD</v>
      </c>
      <c r="E44" s="121">
        <f>'3. Investeringen'!K30</f>
        <v>2007</v>
      </c>
      <c r="G44" s="86">
        <f>'7. Nominale afschrijvingen'!R33</f>
        <v>18505.288888888888</v>
      </c>
      <c r="H44" s="86">
        <f>'7. Nominale afschrijvingen'!S33</f>
        <v>18505.288888888888</v>
      </c>
      <c r="I44" s="86">
        <f>'7. Nominale afschrijvingen'!T33</f>
        <v>18505.288888888888</v>
      </c>
      <c r="J44" s="86">
        <f>'7. Nominale afschrijvingen'!U33</f>
        <v>18505.288888888888</v>
      </c>
      <c r="K44" s="86">
        <f>'7. Nominale afschrijvingen'!V33</f>
        <v>18505.288888888888</v>
      </c>
      <c r="L44" s="86">
        <f>'7. Nominale afschrijvingen'!W33</f>
        <v>18505.288888888888</v>
      </c>
      <c r="M44" s="86">
        <f>'7. Nominale afschrijvingen'!X33</f>
        <v>18505.288888888888</v>
      </c>
      <c r="N44" s="86">
        <f>'7. Nominale afschrijvingen'!Y33</f>
        <v>18505.288888888888</v>
      </c>
      <c r="O44" s="86">
        <f>'7. Nominale afschrijvingen'!Z33</f>
        <v>18505.288888888888</v>
      </c>
      <c r="P44" s="86">
        <f>'7. Nominale afschrijvingen'!AA33</f>
        <v>18505.288888888888</v>
      </c>
      <c r="Q44" s="86">
        <f>'7. Nominale afschrijvingen'!AB33</f>
        <v>18505.288888888888</v>
      </c>
      <c r="R44" s="86">
        <f>'7. Nominale afschrijvingen'!AC33</f>
        <v>22206.346666666665</v>
      </c>
      <c r="S44" s="86">
        <f>'7. Nominale afschrijvingen'!AD33</f>
        <v>21332.654338797809</v>
      </c>
      <c r="T44" s="86">
        <f>'7. Nominale afschrijvingen'!AE33</f>
        <v>20493.336791041831</v>
      </c>
      <c r="U44" s="86">
        <f>'7. Nominale afschrijvingen'!AF33</f>
        <v>19687.041573033628</v>
      </c>
      <c r="V44" s="86">
        <f>'7. Nominale afschrijvingen'!AG33</f>
        <v>18912.469445570012</v>
      </c>
      <c r="W44" s="40"/>
      <c r="X44" s="118">
        <f>IF($C44="TD",INDEX('4. CPI-tabel'!$D$20:$Z$42,$E44-2003,X$28-2003),
IF(X$28&gt;=$E44,MAX(1,INDEX('4. CPI-tabel'!$D$20:$Z$42,MAX($E44,2010)-2003,X$28-2003)),0))</f>
        <v>1.0621792868399995</v>
      </c>
      <c r="Y44" s="118">
        <f>IF($C44="TD",INDEX('4. CPI-tabel'!$D$20:$Z$42,$E44-2003,Y$28-2003),
IF(Y$28&gt;=$E44,MAX(1,INDEX('4. CPI-tabel'!$D$20:$Z$42,MAX($E44,2010)-2003,Y$28-2003)),0))</f>
        <v>1.0897959482978394</v>
      </c>
      <c r="Z44" s="118">
        <f>IF($C44="TD",INDEX('4. CPI-tabel'!$D$20:$Z$42,$E44-2003,Z$28-2003),
IF(Z$28&gt;=$E44,MAX(1,INDEX('4. CPI-tabel'!$D$20:$Z$42,MAX($E44,2010)-2003,Z$28-2003)),0))</f>
        <v>1.1148612551086896</v>
      </c>
      <c r="AA44" s="118">
        <f>IF($C44="TD",INDEX('4. CPI-tabel'!$D$20:$Z$42,$E44-2003,AA$28-2003),
IF(AA$28&gt;=$E44,MAX(1,INDEX('4. CPI-tabel'!$D$20:$Z$42,MAX($E44,2010)-2003,AA$28-2003)),0))</f>
        <v>1.1460773702517328</v>
      </c>
      <c r="AB44" s="118">
        <f>IF($C44="TD",INDEX('4. CPI-tabel'!$D$20:$Z$42,$E44-2003,AB$28-2003),
IF(AB$28&gt;=$E44,MAX(1,INDEX('4. CPI-tabel'!$D$20:$Z$42,MAX($E44,2010)-2003,AB$28-2003)),0))</f>
        <v>1.1575381439542503</v>
      </c>
      <c r="AC44" s="118">
        <f>IF($C44="TD",INDEX('4. CPI-tabel'!$D$20:$Z$42,$E44-2003,AC$28-2003),
IF(AC$28&gt;=$E44,MAX(1,INDEX('4. CPI-tabel'!$D$20:$Z$42,MAX($E44,2010)-2003,AC$28-2003)),0))</f>
        <v>1.1667984491058843</v>
      </c>
      <c r="AD44" s="118">
        <f>IF($C44="TD",INDEX('4. CPI-tabel'!$D$20:$Z$42,$E44-2003,AD$28-2003),
IF(AD$28&gt;=$E44,MAX(1,INDEX('4. CPI-tabel'!$D$20:$Z$42,MAX($E44,2010)-2003,AD$28-2003)),0))</f>
        <v>1.1691320460040959</v>
      </c>
      <c r="AE44" s="118">
        <f>IF($C44="TD",INDEX('4. CPI-tabel'!$D$20:$Z$42,$E44-2003,AE$28-2003),
IF(AE$28&gt;=$E44,MAX(1,INDEX('4. CPI-tabel'!$D$20:$Z$42,MAX($E44,2010)-2003,AE$28-2003)),0))</f>
        <v>1.1854998946481532</v>
      </c>
      <c r="AF44" s="118">
        <f>IF($C44="TD",INDEX('4. CPI-tabel'!$D$20:$Z$42,$E44-2003,AF$28-2003),
IF(AF$28&gt;=$E44,MAX(1,INDEX('4. CPI-tabel'!$D$20:$Z$42,MAX($E44,2010)-2003,AF$28-2003)),0))</f>
        <v>1.2103953924357642</v>
      </c>
      <c r="AG44" s="118">
        <f>IF($C44="TD",INDEX('4. CPI-tabel'!$D$20:$Z$42,$E44-2003,AG$28-2003),
IF(AG$28&gt;=$E44,MAX(1,INDEX('4. CPI-tabel'!$D$20:$Z$42,MAX($E44,2010)-2003,AG$28-2003)),0))</f>
        <v>1.2442864634239656</v>
      </c>
      <c r="AH44" s="118">
        <f>IF($C44="TD",INDEX('4. CPI-tabel'!$D$20:$Z$42,$E44-2003,AH$28-2003),
IF(AH$28&gt;=$E44,MAX(1,INDEX('4. CPI-tabel'!$D$20:$Z$42,MAX($E44,2010)-2003,AH$28-2003)),0))</f>
        <v>1.2529964686679333</v>
      </c>
      <c r="AI44" s="118">
        <f>IF($C44="TD",INDEX('4. CPI-tabel'!$D$20:$Z$42,$E44-2003,AI$28-2003),
IF(AI$28&gt;=$E44,MAX(1,INDEX('4. CPI-tabel'!$D$20:$Z$42,MAX($E44,2010)-2003,AI$28-2003)),0))</f>
        <v>1.2529964686679333</v>
      </c>
      <c r="AJ44" s="118">
        <f>IF($C44="TD",INDEX('4. CPI-tabel'!$D$20:$Z$42,$E44-2003,AJ$28-2003),
IF(AJ$28&gt;=$E44,MAX(1,INDEX('4. CPI-tabel'!$D$20:$Z$42,MAX($E44,2010)-2003,AJ$28-2003)),0))</f>
        <v>1.2529964686679333</v>
      </c>
      <c r="AK44" s="118">
        <f>IF($C44="TD",INDEX('4. CPI-tabel'!$D$20:$Z$42,$E44-2003,AK$28-2003),
IF(AK$28&gt;=$E44,MAX(1,INDEX('4. CPI-tabel'!$D$20:$Z$42,MAX($E44,2010)-2003,AK$28-2003)),0))</f>
        <v>1.2529964686679333</v>
      </c>
      <c r="AL44" s="118">
        <f>IF($C44="TD",INDEX('4. CPI-tabel'!$D$20:$Z$42,$E44-2003,AL$28-2003),
IF(AL$28&gt;=$E44,MAX(1,INDEX('4. CPI-tabel'!$D$20:$Z$42,MAX($E44,2010)-2003,AL$28-2003)),0))</f>
        <v>1.2529964686679333</v>
      </c>
      <c r="AM44" s="118">
        <f>IF($C44="TD",INDEX('4. CPI-tabel'!$D$20:$Z$42,$E44-2003,AM$28-2003),
IF(AM$28&gt;=$E44,MAX(1,INDEX('4. CPI-tabel'!$D$20:$Z$42,MAX($E44,2010)-2003,AM$28-2003)),0))</f>
        <v>1.2529964686679333</v>
      </c>
      <c r="AO44" s="87">
        <f t="shared" si="5"/>
        <v>19655.934554768166</v>
      </c>
      <c r="AP44" s="87">
        <f t="shared" si="6"/>
        <v>20166.988853192139</v>
      </c>
      <c r="AQ44" s="87">
        <f t="shared" si="7"/>
        <v>20630.829596815554</v>
      </c>
      <c r="AR44" s="87">
        <f t="shared" si="8"/>
        <v>21208.492825526388</v>
      </c>
      <c r="AS44" s="87">
        <f t="shared" si="9"/>
        <v>21420.577753781654</v>
      </c>
      <c r="AT44" s="87">
        <f t="shared" si="10"/>
        <v>21591.942375811908</v>
      </c>
      <c r="AU44" s="87">
        <f t="shared" si="11"/>
        <v>21635.126260563527</v>
      </c>
      <c r="AV44" s="87">
        <f t="shared" si="12"/>
        <v>21938.018028211416</v>
      </c>
      <c r="AW44" s="87">
        <f t="shared" si="13"/>
        <v>22398.716406803855</v>
      </c>
      <c r="AX44" s="87">
        <f t="shared" si="14"/>
        <v>23025.880466194361</v>
      </c>
      <c r="AY44" s="87">
        <f t="shared" si="15"/>
        <v>23187.061629457719</v>
      </c>
      <c r="AZ44" s="87">
        <f t="shared" si="16"/>
        <v>27824.473955349262</v>
      </c>
      <c r="BA44" s="87">
        <f t="shared" si="17"/>
        <v>26729.74055382732</v>
      </c>
      <c r="BB44" s="87">
        <f t="shared" si="18"/>
        <v>25678.078630398053</v>
      </c>
      <c r="BC44" s="87">
        <f t="shared" si="19"/>
        <v>24667.793569529931</v>
      </c>
      <c r="BD44" s="87">
        <f t="shared" si="20"/>
        <v>23697.257429089412</v>
      </c>
    </row>
    <row r="45" spans="1:56" s="20" customFormat="1" x14ac:dyDescent="0.2">
      <c r="A45" s="41"/>
      <c r="B45" s="86">
        <f>'3. Investeringen'!B31</f>
        <v>17</v>
      </c>
      <c r="C45" s="86" t="str">
        <f>'3. Investeringen'!F31</f>
        <v>TD</v>
      </c>
      <c r="D45" s="86" t="str">
        <f>'3. Investeringen'!G31</f>
        <v>Nieuwe investeringen TD</v>
      </c>
      <c r="E45" s="121">
        <f>'3. Investeringen'!K31</f>
        <v>2007</v>
      </c>
      <c r="G45" s="86">
        <f>'7. Nominale afschrijvingen'!R34</f>
        <v>16477.066666666666</v>
      </c>
      <c r="H45" s="86">
        <f>'7. Nominale afschrijvingen'!S34</f>
        <v>16477.066666666666</v>
      </c>
      <c r="I45" s="86">
        <f>'7. Nominale afschrijvingen'!T34</f>
        <v>16477.066666666666</v>
      </c>
      <c r="J45" s="86">
        <f>'7. Nominale afschrijvingen'!U34</f>
        <v>16477.066666666666</v>
      </c>
      <c r="K45" s="86">
        <f>'7. Nominale afschrijvingen'!V34</f>
        <v>16477.066666666666</v>
      </c>
      <c r="L45" s="86">
        <f>'7. Nominale afschrijvingen'!W34</f>
        <v>16477.066666666666</v>
      </c>
      <c r="M45" s="86">
        <f>'7. Nominale afschrijvingen'!X34</f>
        <v>16477.066666666666</v>
      </c>
      <c r="N45" s="86">
        <f>'7. Nominale afschrijvingen'!Y34</f>
        <v>16477.066666666666</v>
      </c>
      <c r="O45" s="86">
        <f>'7. Nominale afschrijvingen'!Z34</f>
        <v>16477.066666666666</v>
      </c>
      <c r="P45" s="86">
        <f>'7. Nominale afschrijvingen'!AA34</f>
        <v>16477.066666666666</v>
      </c>
      <c r="Q45" s="86">
        <f>'7. Nominale afschrijvingen'!AB34</f>
        <v>16477.066666666666</v>
      </c>
      <c r="R45" s="86">
        <f>'7. Nominale afschrijvingen'!AC34</f>
        <v>19772.480000000003</v>
      </c>
      <c r="S45" s="86">
        <f>'7. Nominale afschrijvingen'!AD34</f>
        <v>18241.707354838712</v>
      </c>
      <c r="T45" s="86">
        <f>'7. Nominale afschrijvingen'!AE34</f>
        <v>16829.446140270556</v>
      </c>
      <c r="U45" s="86">
        <f>'7. Nominale afschrijvingen'!AF34</f>
        <v>16044.071987057929</v>
      </c>
      <c r="V45" s="86">
        <f>'7. Nominale afschrijvingen'!AG34</f>
        <v>16044.071987057929</v>
      </c>
      <c r="W45" s="40"/>
      <c r="X45" s="118">
        <f>IF($C45="TD",INDEX('4. CPI-tabel'!$D$20:$Z$42,$E45-2003,X$28-2003),
IF(X$28&gt;=$E45,MAX(1,INDEX('4. CPI-tabel'!$D$20:$Z$42,MAX($E45,2010)-2003,X$28-2003)),0))</f>
        <v>1.0621792868399995</v>
      </c>
      <c r="Y45" s="118">
        <f>IF($C45="TD",INDEX('4. CPI-tabel'!$D$20:$Z$42,$E45-2003,Y$28-2003),
IF(Y$28&gt;=$E45,MAX(1,INDEX('4. CPI-tabel'!$D$20:$Z$42,MAX($E45,2010)-2003,Y$28-2003)),0))</f>
        <v>1.0897959482978394</v>
      </c>
      <c r="Z45" s="118">
        <f>IF($C45="TD",INDEX('4. CPI-tabel'!$D$20:$Z$42,$E45-2003,Z$28-2003),
IF(Z$28&gt;=$E45,MAX(1,INDEX('4. CPI-tabel'!$D$20:$Z$42,MAX($E45,2010)-2003,Z$28-2003)),0))</f>
        <v>1.1148612551086896</v>
      </c>
      <c r="AA45" s="118">
        <f>IF($C45="TD",INDEX('4. CPI-tabel'!$D$20:$Z$42,$E45-2003,AA$28-2003),
IF(AA$28&gt;=$E45,MAX(1,INDEX('4. CPI-tabel'!$D$20:$Z$42,MAX($E45,2010)-2003,AA$28-2003)),0))</f>
        <v>1.1460773702517328</v>
      </c>
      <c r="AB45" s="118">
        <f>IF($C45="TD",INDEX('4. CPI-tabel'!$D$20:$Z$42,$E45-2003,AB$28-2003),
IF(AB$28&gt;=$E45,MAX(1,INDEX('4. CPI-tabel'!$D$20:$Z$42,MAX($E45,2010)-2003,AB$28-2003)),0))</f>
        <v>1.1575381439542503</v>
      </c>
      <c r="AC45" s="118">
        <f>IF($C45="TD",INDEX('4. CPI-tabel'!$D$20:$Z$42,$E45-2003,AC$28-2003),
IF(AC$28&gt;=$E45,MAX(1,INDEX('4. CPI-tabel'!$D$20:$Z$42,MAX($E45,2010)-2003,AC$28-2003)),0))</f>
        <v>1.1667984491058843</v>
      </c>
      <c r="AD45" s="118">
        <f>IF($C45="TD",INDEX('4. CPI-tabel'!$D$20:$Z$42,$E45-2003,AD$28-2003),
IF(AD$28&gt;=$E45,MAX(1,INDEX('4. CPI-tabel'!$D$20:$Z$42,MAX($E45,2010)-2003,AD$28-2003)),0))</f>
        <v>1.1691320460040959</v>
      </c>
      <c r="AE45" s="118">
        <f>IF($C45="TD",INDEX('4. CPI-tabel'!$D$20:$Z$42,$E45-2003,AE$28-2003),
IF(AE$28&gt;=$E45,MAX(1,INDEX('4. CPI-tabel'!$D$20:$Z$42,MAX($E45,2010)-2003,AE$28-2003)),0))</f>
        <v>1.1854998946481532</v>
      </c>
      <c r="AF45" s="118">
        <f>IF($C45="TD",INDEX('4. CPI-tabel'!$D$20:$Z$42,$E45-2003,AF$28-2003),
IF(AF$28&gt;=$E45,MAX(1,INDEX('4. CPI-tabel'!$D$20:$Z$42,MAX($E45,2010)-2003,AF$28-2003)),0))</f>
        <v>1.2103953924357642</v>
      </c>
      <c r="AG45" s="118">
        <f>IF($C45="TD",INDEX('4. CPI-tabel'!$D$20:$Z$42,$E45-2003,AG$28-2003),
IF(AG$28&gt;=$E45,MAX(1,INDEX('4. CPI-tabel'!$D$20:$Z$42,MAX($E45,2010)-2003,AG$28-2003)),0))</f>
        <v>1.2442864634239656</v>
      </c>
      <c r="AH45" s="118">
        <f>IF($C45="TD",INDEX('4. CPI-tabel'!$D$20:$Z$42,$E45-2003,AH$28-2003),
IF(AH$28&gt;=$E45,MAX(1,INDEX('4. CPI-tabel'!$D$20:$Z$42,MAX($E45,2010)-2003,AH$28-2003)),0))</f>
        <v>1.2529964686679333</v>
      </c>
      <c r="AI45" s="118">
        <f>IF($C45="TD",INDEX('4. CPI-tabel'!$D$20:$Z$42,$E45-2003,AI$28-2003),
IF(AI$28&gt;=$E45,MAX(1,INDEX('4. CPI-tabel'!$D$20:$Z$42,MAX($E45,2010)-2003,AI$28-2003)),0))</f>
        <v>1.2529964686679333</v>
      </c>
      <c r="AJ45" s="118">
        <f>IF($C45="TD",INDEX('4. CPI-tabel'!$D$20:$Z$42,$E45-2003,AJ$28-2003),
IF(AJ$28&gt;=$E45,MAX(1,INDEX('4. CPI-tabel'!$D$20:$Z$42,MAX($E45,2010)-2003,AJ$28-2003)),0))</f>
        <v>1.2529964686679333</v>
      </c>
      <c r="AK45" s="118">
        <f>IF($C45="TD",INDEX('4. CPI-tabel'!$D$20:$Z$42,$E45-2003,AK$28-2003),
IF(AK$28&gt;=$E45,MAX(1,INDEX('4. CPI-tabel'!$D$20:$Z$42,MAX($E45,2010)-2003,AK$28-2003)),0))</f>
        <v>1.2529964686679333</v>
      </c>
      <c r="AL45" s="118">
        <f>IF($C45="TD",INDEX('4. CPI-tabel'!$D$20:$Z$42,$E45-2003,AL$28-2003),
IF(AL$28&gt;=$E45,MAX(1,INDEX('4. CPI-tabel'!$D$20:$Z$42,MAX($E45,2010)-2003,AL$28-2003)),0))</f>
        <v>1.2529964686679333</v>
      </c>
      <c r="AM45" s="118">
        <f>IF($C45="TD",INDEX('4. CPI-tabel'!$D$20:$Z$42,$E45-2003,AM$28-2003),
IF(AM$28&gt;=$E45,MAX(1,INDEX('4. CPI-tabel'!$D$20:$Z$42,MAX($E45,2010)-2003,AM$28-2003)),0))</f>
        <v>1.2529964686679333</v>
      </c>
      <c r="AO45" s="87">
        <f t="shared" si="5"/>
        <v>17501.598921215125</v>
      </c>
      <c r="AP45" s="87">
        <f t="shared" si="6"/>
        <v>17956.64049316672</v>
      </c>
      <c r="AQ45" s="87">
        <f t="shared" si="7"/>
        <v>18369.643224509553</v>
      </c>
      <c r="AR45" s="87">
        <f t="shared" si="8"/>
        <v>18883.993234795817</v>
      </c>
      <c r="AS45" s="87">
        <f t="shared" si="9"/>
        <v>19072.833167143777</v>
      </c>
      <c r="AT45" s="87">
        <f t="shared" si="10"/>
        <v>19225.415832480929</v>
      </c>
      <c r="AU45" s="87">
        <f t="shared" si="11"/>
        <v>19263.866664145888</v>
      </c>
      <c r="AV45" s="87">
        <f t="shared" si="12"/>
        <v>19533.56079744393</v>
      </c>
      <c r="AW45" s="87">
        <f t="shared" si="13"/>
        <v>19943.765574190249</v>
      </c>
      <c r="AX45" s="87">
        <f t="shared" si="14"/>
        <v>20502.191010267576</v>
      </c>
      <c r="AY45" s="87">
        <f t="shared" si="15"/>
        <v>20645.706347339448</v>
      </c>
      <c r="AZ45" s="87">
        <f t="shared" si="16"/>
        <v>24774.847616807343</v>
      </c>
      <c r="BA45" s="87">
        <f t="shared" si="17"/>
        <v>22856.794898086773</v>
      </c>
      <c r="BB45" s="87">
        <f t="shared" si="18"/>
        <v>21087.236583396189</v>
      </c>
      <c r="BC45" s="87">
        <f t="shared" si="19"/>
        <v>20103.165542837698</v>
      </c>
      <c r="BD45" s="87">
        <f t="shared" si="20"/>
        <v>20103.165542837698</v>
      </c>
    </row>
    <row r="46" spans="1:56" s="20" customFormat="1" x14ac:dyDescent="0.2">
      <c r="A46" s="41"/>
      <c r="B46" s="86">
        <f>'3. Investeringen'!B32</f>
        <v>18</v>
      </c>
      <c r="C46" s="86" t="str">
        <f>'3. Investeringen'!F32</f>
        <v>TD</v>
      </c>
      <c r="D46" s="86" t="str">
        <f>'3. Investeringen'!G32</f>
        <v>Nieuwe investeringen TD</v>
      </c>
      <c r="E46" s="121">
        <f>'3. Investeringen'!K32</f>
        <v>2007</v>
      </c>
      <c r="G46" s="86">
        <f>'7. Nominale afschrijvingen'!R35</f>
        <v>26627</v>
      </c>
      <c r="H46" s="86">
        <f>'7. Nominale afschrijvingen'!S35</f>
        <v>13313.5</v>
      </c>
      <c r="I46" s="86">
        <f>'7. Nominale afschrijvingen'!T35</f>
        <v>0</v>
      </c>
      <c r="J46" s="86">
        <f>'7. Nominale afschrijvingen'!U35</f>
        <v>0</v>
      </c>
      <c r="K46" s="86">
        <f>'7. Nominale afschrijvingen'!V35</f>
        <v>0</v>
      </c>
      <c r="L46" s="86">
        <f>'7. Nominale afschrijvingen'!W35</f>
        <v>0</v>
      </c>
      <c r="M46" s="86">
        <f>'7. Nominale afschrijvingen'!X35</f>
        <v>0</v>
      </c>
      <c r="N46" s="86">
        <f>'7. Nominale afschrijvingen'!Y35</f>
        <v>0</v>
      </c>
      <c r="O46" s="86">
        <f>'7. Nominale afschrijvingen'!Z35</f>
        <v>0</v>
      </c>
      <c r="P46" s="86">
        <f>'7. Nominale afschrijvingen'!AA35</f>
        <v>0</v>
      </c>
      <c r="Q46" s="86">
        <f>'7. Nominale afschrijvingen'!AB35</f>
        <v>0</v>
      </c>
      <c r="R46" s="86">
        <f>'7. Nominale afschrijvingen'!AC35</f>
        <v>0</v>
      </c>
      <c r="S46" s="86">
        <f>'7. Nominale afschrijvingen'!AD35</f>
        <v>0</v>
      </c>
      <c r="T46" s="86">
        <f>'7. Nominale afschrijvingen'!AE35</f>
        <v>0</v>
      </c>
      <c r="U46" s="86">
        <f>'7. Nominale afschrijvingen'!AF35</f>
        <v>0</v>
      </c>
      <c r="V46" s="86">
        <f>'7. Nominale afschrijvingen'!AG35</f>
        <v>0</v>
      </c>
      <c r="W46" s="40"/>
      <c r="X46" s="118">
        <f>IF($C46="TD",INDEX('4. CPI-tabel'!$D$20:$Z$42,$E46-2003,X$28-2003),
IF(X$28&gt;=$E46,MAX(1,INDEX('4. CPI-tabel'!$D$20:$Z$42,MAX($E46,2010)-2003,X$28-2003)),0))</f>
        <v>1.0621792868399995</v>
      </c>
      <c r="Y46" s="118">
        <f>IF($C46="TD",INDEX('4. CPI-tabel'!$D$20:$Z$42,$E46-2003,Y$28-2003),
IF(Y$28&gt;=$E46,MAX(1,INDEX('4. CPI-tabel'!$D$20:$Z$42,MAX($E46,2010)-2003,Y$28-2003)),0))</f>
        <v>1.0897959482978394</v>
      </c>
      <c r="Z46" s="118">
        <f>IF($C46="TD",INDEX('4. CPI-tabel'!$D$20:$Z$42,$E46-2003,Z$28-2003),
IF(Z$28&gt;=$E46,MAX(1,INDEX('4. CPI-tabel'!$D$20:$Z$42,MAX($E46,2010)-2003,Z$28-2003)),0))</f>
        <v>1.1148612551086896</v>
      </c>
      <c r="AA46" s="118">
        <f>IF($C46="TD",INDEX('4. CPI-tabel'!$D$20:$Z$42,$E46-2003,AA$28-2003),
IF(AA$28&gt;=$E46,MAX(1,INDEX('4. CPI-tabel'!$D$20:$Z$42,MAX($E46,2010)-2003,AA$28-2003)),0))</f>
        <v>1.1460773702517328</v>
      </c>
      <c r="AB46" s="118">
        <f>IF($C46="TD",INDEX('4. CPI-tabel'!$D$20:$Z$42,$E46-2003,AB$28-2003),
IF(AB$28&gt;=$E46,MAX(1,INDEX('4. CPI-tabel'!$D$20:$Z$42,MAX($E46,2010)-2003,AB$28-2003)),0))</f>
        <v>1.1575381439542503</v>
      </c>
      <c r="AC46" s="118">
        <f>IF($C46="TD",INDEX('4. CPI-tabel'!$D$20:$Z$42,$E46-2003,AC$28-2003),
IF(AC$28&gt;=$E46,MAX(1,INDEX('4. CPI-tabel'!$D$20:$Z$42,MAX($E46,2010)-2003,AC$28-2003)),0))</f>
        <v>1.1667984491058843</v>
      </c>
      <c r="AD46" s="118">
        <f>IF($C46="TD",INDEX('4. CPI-tabel'!$D$20:$Z$42,$E46-2003,AD$28-2003),
IF(AD$28&gt;=$E46,MAX(1,INDEX('4. CPI-tabel'!$D$20:$Z$42,MAX($E46,2010)-2003,AD$28-2003)),0))</f>
        <v>1.1691320460040959</v>
      </c>
      <c r="AE46" s="118">
        <f>IF($C46="TD",INDEX('4. CPI-tabel'!$D$20:$Z$42,$E46-2003,AE$28-2003),
IF(AE$28&gt;=$E46,MAX(1,INDEX('4. CPI-tabel'!$D$20:$Z$42,MAX($E46,2010)-2003,AE$28-2003)),0))</f>
        <v>1.1854998946481532</v>
      </c>
      <c r="AF46" s="118">
        <f>IF($C46="TD",INDEX('4. CPI-tabel'!$D$20:$Z$42,$E46-2003,AF$28-2003),
IF(AF$28&gt;=$E46,MAX(1,INDEX('4. CPI-tabel'!$D$20:$Z$42,MAX($E46,2010)-2003,AF$28-2003)),0))</f>
        <v>1.2103953924357642</v>
      </c>
      <c r="AG46" s="118">
        <f>IF($C46="TD",INDEX('4. CPI-tabel'!$D$20:$Z$42,$E46-2003,AG$28-2003),
IF(AG$28&gt;=$E46,MAX(1,INDEX('4. CPI-tabel'!$D$20:$Z$42,MAX($E46,2010)-2003,AG$28-2003)),0))</f>
        <v>1.2442864634239656</v>
      </c>
      <c r="AH46" s="118">
        <f>IF($C46="TD",INDEX('4. CPI-tabel'!$D$20:$Z$42,$E46-2003,AH$28-2003),
IF(AH$28&gt;=$E46,MAX(1,INDEX('4. CPI-tabel'!$D$20:$Z$42,MAX($E46,2010)-2003,AH$28-2003)),0))</f>
        <v>1.2529964686679333</v>
      </c>
      <c r="AI46" s="118">
        <f>IF($C46="TD",INDEX('4. CPI-tabel'!$D$20:$Z$42,$E46-2003,AI$28-2003),
IF(AI$28&gt;=$E46,MAX(1,INDEX('4. CPI-tabel'!$D$20:$Z$42,MAX($E46,2010)-2003,AI$28-2003)),0))</f>
        <v>1.2529964686679333</v>
      </c>
      <c r="AJ46" s="118">
        <f>IF($C46="TD",INDEX('4. CPI-tabel'!$D$20:$Z$42,$E46-2003,AJ$28-2003),
IF(AJ$28&gt;=$E46,MAX(1,INDEX('4. CPI-tabel'!$D$20:$Z$42,MAX($E46,2010)-2003,AJ$28-2003)),0))</f>
        <v>1.2529964686679333</v>
      </c>
      <c r="AK46" s="118">
        <f>IF($C46="TD",INDEX('4. CPI-tabel'!$D$20:$Z$42,$E46-2003,AK$28-2003),
IF(AK$28&gt;=$E46,MAX(1,INDEX('4. CPI-tabel'!$D$20:$Z$42,MAX($E46,2010)-2003,AK$28-2003)),0))</f>
        <v>1.2529964686679333</v>
      </c>
      <c r="AL46" s="118">
        <f>IF($C46="TD",INDEX('4. CPI-tabel'!$D$20:$Z$42,$E46-2003,AL$28-2003),
IF(AL$28&gt;=$E46,MAX(1,INDEX('4. CPI-tabel'!$D$20:$Z$42,MAX($E46,2010)-2003,AL$28-2003)),0))</f>
        <v>1.2529964686679333</v>
      </c>
      <c r="AM46" s="118">
        <f>IF($C46="TD",INDEX('4. CPI-tabel'!$D$20:$Z$42,$E46-2003,AM$28-2003),
IF(AM$28&gt;=$E46,MAX(1,INDEX('4. CPI-tabel'!$D$20:$Z$42,MAX($E46,2010)-2003,AM$28-2003)),0))</f>
        <v>1.2529964686679333</v>
      </c>
      <c r="AO46" s="87">
        <f t="shared" si="5"/>
        <v>28282.647870688666</v>
      </c>
      <c r="AP46" s="87">
        <f t="shared" si="6"/>
        <v>14508.998357663286</v>
      </c>
      <c r="AQ46" s="87">
        <f t="shared" si="7"/>
        <v>0</v>
      </c>
      <c r="AR46" s="87">
        <f t="shared" si="8"/>
        <v>0</v>
      </c>
      <c r="AS46" s="87">
        <f t="shared" si="9"/>
        <v>0</v>
      </c>
      <c r="AT46" s="87">
        <f t="shared" si="10"/>
        <v>0</v>
      </c>
      <c r="AU46" s="87">
        <f t="shared" si="11"/>
        <v>0</v>
      </c>
      <c r="AV46" s="87">
        <f t="shared" si="12"/>
        <v>0</v>
      </c>
      <c r="AW46" s="87">
        <f t="shared" si="13"/>
        <v>0</v>
      </c>
      <c r="AX46" s="87">
        <f t="shared" si="14"/>
        <v>0</v>
      </c>
      <c r="AY46" s="87">
        <f t="shared" si="15"/>
        <v>0</v>
      </c>
      <c r="AZ46" s="87">
        <f t="shared" si="16"/>
        <v>0</v>
      </c>
      <c r="BA46" s="87">
        <f t="shared" si="17"/>
        <v>0</v>
      </c>
      <c r="BB46" s="87">
        <f t="shared" si="18"/>
        <v>0</v>
      </c>
      <c r="BC46" s="87">
        <f t="shared" si="19"/>
        <v>0</v>
      </c>
      <c r="BD46" s="87">
        <f t="shared" si="20"/>
        <v>0</v>
      </c>
    </row>
    <row r="47" spans="1:56" s="20" customFormat="1" x14ac:dyDescent="0.2">
      <c r="A47" s="41"/>
      <c r="B47" s="86">
        <f>'3. Investeringen'!B33</f>
        <v>19</v>
      </c>
      <c r="C47" s="86" t="str">
        <f>'3. Investeringen'!F33</f>
        <v>TD</v>
      </c>
      <c r="D47" s="86" t="str">
        <f>'3. Investeringen'!G33</f>
        <v>Nieuwe investeringen TD</v>
      </c>
      <c r="E47" s="121">
        <f>'3. Investeringen'!K33</f>
        <v>2008</v>
      </c>
      <c r="G47" s="86">
        <f>'7. Nominale afschrijvingen'!R36</f>
        <v>13099.290909090911</v>
      </c>
      <c r="H47" s="86">
        <f>'7. Nominale afschrijvingen'!S36</f>
        <v>13099.290909090909</v>
      </c>
      <c r="I47" s="86">
        <f>'7. Nominale afschrijvingen'!T36</f>
        <v>13099.290909090909</v>
      </c>
      <c r="J47" s="86">
        <f>'7. Nominale afschrijvingen'!U36</f>
        <v>13099.290909090909</v>
      </c>
      <c r="K47" s="86">
        <f>'7. Nominale afschrijvingen'!V36</f>
        <v>13099.290909090909</v>
      </c>
      <c r="L47" s="86">
        <f>'7. Nominale afschrijvingen'!W36</f>
        <v>13099.290909090909</v>
      </c>
      <c r="M47" s="86">
        <f>'7. Nominale afschrijvingen'!X36</f>
        <v>13099.290909090909</v>
      </c>
      <c r="N47" s="86">
        <f>'7. Nominale afschrijvingen'!Y36</f>
        <v>13099.290909090909</v>
      </c>
      <c r="O47" s="86">
        <f>'7. Nominale afschrijvingen'!Z36</f>
        <v>13099.290909090909</v>
      </c>
      <c r="P47" s="86">
        <f>'7. Nominale afschrijvingen'!AA36</f>
        <v>13099.290909090909</v>
      </c>
      <c r="Q47" s="86">
        <f>'7. Nominale afschrijvingen'!AB36</f>
        <v>13099.290909090909</v>
      </c>
      <c r="R47" s="86">
        <f>'7. Nominale afschrijvingen'!AC36</f>
        <v>15719.14909090909</v>
      </c>
      <c r="S47" s="86">
        <f>'7. Nominale afschrijvingen'!AD36</f>
        <v>15264.61947864184</v>
      </c>
      <c r="T47" s="86">
        <f>'7. Nominale afschrijvingen'!AE36</f>
        <v>14823.232891307618</v>
      </c>
      <c r="U47" s="86">
        <f>'7. Nominale afschrijvingen'!AF36</f>
        <v>14394.609289631255</v>
      </c>
      <c r="V47" s="86">
        <f>'7. Nominale afschrijvingen'!AG36</f>
        <v>13978.379623425049</v>
      </c>
      <c r="W47" s="40"/>
      <c r="X47" s="118">
        <f>IF($C47="TD",INDEX('4. CPI-tabel'!$D$20:$Z$42,$E47-2003,X$28-2003),
IF(X$28&gt;=$E47,MAX(1,INDEX('4. CPI-tabel'!$D$20:$Z$42,MAX($E47,2010)-2003,X$28-2003)),0))</f>
        <v>1.0506224399999999</v>
      </c>
      <c r="Y47" s="118">
        <f>IF($C47="TD",INDEX('4. CPI-tabel'!$D$20:$Z$42,$E47-2003,Y$28-2003),
IF(Y$28&gt;=$E47,MAX(1,INDEX('4. CPI-tabel'!$D$20:$Z$42,MAX($E47,2010)-2003,Y$28-2003)),0))</f>
        <v>1.0779386234399999</v>
      </c>
      <c r="Z47" s="118">
        <f>IF($C47="TD",INDEX('4. CPI-tabel'!$D$20:$Z$42,$E47-2003,Z$28-2003),
IF(Z$28&gt;=$E47,MAX(1,INDEX('4. CPI-tabel'!$D$20:$Z$42,MAX($E47,2010)-2003,Z$28-2003)),0))</f>
        <v>1.1027312117791197</v>
      </c>
      <c r="AA47" s="118">
        <f>IF($C47="TD",INDEX('4. CPI-tabel'!$D$20:$Z$42,$E47-2003,AA$28-2003),
IF(AA$28&gt;=$E47,MAX(1,INDEX('4. CPI-tabel'!$D$20:$Z$42,MAX($E47,2010)-2003,AA$28-2003)),0))</f>
        <v>1.133607685708935</v>
      </c>
      <c r="AB47" s="118">
        <f>IF($C47="TD",INDEX('4. CPI-tabel'!$D$20:$Z$42,$E47-2003,AB$28-2003),
IF(AB$28&gt;=$E47,MAX(1,INDEX('4. CPI-tabel'!$D$20:$Z$42,MAX($E47,2010)-2003,AB$28-2003)),0))</f>
        <v>1.1449437625660244</v>
      </c>
      <c r="AC47" s="118">
        <f>IF($C47="TD",INDEX('4. CPI-tabel'!$D$20:$Z$42,$E47-2003,AC$28-2003),
IF(AC$28&gt;=$E47,MAX(1,INDEX('4. CPI-tabel'!$D$20:$Z$42,MAX($E47,2010)-2003,AC$28-2003)),0))</f>
        <v>1.1541033126665525</v>
      </c>
      <c r="AD47" s="118">
        <f>IF($C47="TD",INDEX('4. CPI-tabel'!$D$20:$Z$42,$E47-2003,AD$28-2003),
IF(AD$28&gt;=$E47,MAX(1,INDEX('4. CPI-tabel'!$D$20:$Z$42,MAX($E47,2010)-2003,AD$28-2003)),0))</f>
        <v>1.1564115192918856</v>
      </c>
      <c r="AE47" s="118">
        <f>IF($C47="TD",INDEX('4. CPI-tabel'!$D$20:$Z$42,$E47-2003,AE$28-2003),
IF(AE$28&gt;=$E47,MAX(1,INDEX('4. CPI-tabel'!$D$20:$Z$42,MAX($E47,2010)-2003,AE$28-2003)),0))</f>
        <v>1.1726012805619719</v>
      </c>
      <c r="AF47" s="118">
        <f>IF($C47="TD",INDEX('4. CPI-tabel'!$D$20:$Z$42,$E47-2003,AF$28-2003),
IF(AF$28&gt;=$E47,MAX(1,INDEX('4. CPI-tabel'!$D$20:$Z$42,MAX($E47,2010)-2003,AF$28-2003)),0))</f>
        <v>1.1972259074537732</v>
      </c>
      <c r="AG47" s="118">
        <f>IF($C47="TD",INDEX('4. CPI-tabel'!$D$20:$Z$42,$E47-2003,AG$28-2003),
IF(AG$28&gt;=$E47,MAX(1,INDEX('4. CPI-tabel'!$D$20:$Z$42,MAX($E47,2010)-2003,AG$28-2003)),0))</f>
        <v>1.2307482328624788</v>
      </c>
      <c r="AH47" s="118">
        <f>IF($C47="TD",INDEX('4. CPI-tabel'!$D$20:$Z$42,$E47-2003,AH$28-2003),
IF(AH$28&gt;=$E47,MAX(1,INDEX('4. CPI-tabel'!$D$20:$Z$42,MAX($E47,2010)-2003,AH$28-2003)),0))</f>
        <v>1.2393634704925161</v>
      </c>
      <c r="AI47" s="118">
        <f>IF($C47="TD",INDEX('4. CPI-tabel'!$D$20:$Z$42,$E47-2003,AI$28-2003),
IF(AI$28&gt;=$E47,MAX(1,INDEX('4. CPI-tabel'!$D$20:$Z$42,MAX($E47,2010)-2003,AI$28-2003)),0))</f>
        <v>1.2393634704925161</v>
      </c>
      <c r="AJ47" s="118">
        <f>IF($C47="TD",INDEX('4. CPI-tabel'!$D$20:$Z$42,$E47-2003,AJ$28-2003),
IF(AJ$28&gt;=$E47,MAX(1,INDEX('4. CPI-tabel'!$D$20:$Z$42,MAX($E47,2010)-2003,AJ$28-2003)),0))</f>
        <v>1.2393634704925161</v>
      </c>
      <c r="AK47" s="118">
        <f>IF($C47="TD",INDEX('4. CPI-tabel'!$D$20:$Z$42,$E47-2003,AK$28-2003),
IF(AK$28&gt;=$E47,MAX(1,INDEX('4. CPI-tabel'!$D$20:$Z$42,MAX($E47,2010)-2003,AK$28-2003)),0))</f>
        <v>1.2393634704925161</v>
      </c>
      <c r="AL47" s="118">
        <f>IF($C47="TD",INDEX('4. CPI-tabel'!$D$20:$Z$42,$E47-2003,AL$28-2003),
IF(AL$28&gt;=$E47,MAX(1,INDEX('4. CPI-tabel'!$D$20:$Z$42,MAX($E47,2010)-2003,AL$28-2003)),0))</f>
        <v>1.2393634704925161</v>
      </c>
      <c r="AM47" s="118">
        <f>IF($C47="TD",INDEX('4. CPI-tabel'!$D$20:$Z$42,$E47-2003,AM$28-2003),
IF(AM$28&gt;=$E47,MAX(1,INDEX('4. CPI-tabel'!$D$20:$Z$42,MAX($E47,2010)-2003,AM$28-2003)),0))</f>
        <v>1.2393634704925161</v>
      </c>
      <c r="AO47" s="87">
        <f t="shared" si="5"/>
        <v>13762.408977178909</v>
      </c>
      <c r="AP47" s="87">
        <f t="shared" si="6"/>
        <v>14120.231610585559</v>
      </c>
      <c r="AQ47" s="87">
        <f t="shared" si="7"/>
        <v>14444.996937629025</v>
      </c>
      <c r="AR47" s="87">
        <f t="shared" si="8"/>
        <v>14849.456851882636</v>
      </c>
      <c r="AS47" s="87">
        <f t="shared" si="9"/>
        <v>14997.951420401463</v>
      </c>
      <c r="AT47" s="87">
        <f t="shared" si="10"/>
        <v>15117.935031764675</v>
      </c>
      <c r="AU47" s="87">
        <f t="shared" si="11"/>
        <v>15148.170901828204</v>
      </c>
      <c r="AV47" s="87">
        <f t="shared" si="12"/>
        <v>15360.245294453796</v>
      </c>
      <c r="AW47" s="87">
        <f t="shared" si="13"/>
        <v>15682.810445637326</v>
      </c>
      <c r="AX47" s="87">
        <f t="shared" si="14"/>
        <v>16121.929138115169</v>
      </c>
      <c r="AY47" s="87">
        <f t="shared" si="15"/>
        <v>16234.782642081975</v>
      </c>
      <c r="AZ47" s="87">
        <f t="shared" si="16"/>
        <v>19481.739170498367</v>
      </c>
      <c r="BA47" s="87">
        <f t="shared" si="17"/>
        <v>18918.411772797212</v>
      </c>
      <c r="BB47" s="87">
        <f t="shared" si="18"/>
        <v>18371.373360089823</v>
      </c>
      <c r="BC47" s="87">
        <f t="shared" si="19"/>
        <v>17840.152925581202</v>
      </c>
      <c r="BD47" s="87">
        <f t="shared" si="20"/>
        <v>17324.293081949938</v>
      </c>
    </row>
    <row r="48" spans="1:56" s="20" customFormat="1" x14ac:dyDescent="0.2">
      <c r="A48" s="41"/>
      <c r="B48" s="86">
        <f>'3. Investeringen'!B34</f>
        <v>20</v>
      </c>
      <c r="C48" s="86" t="str">
        <f>'3. Investeringen'!F34</f>
        <v>TD</v>
      </c>
      <c r="D48" s="86" t="str">
        <f>'3. Investeringen'!G34</f>
        <v>Nieuwe investeringen TD</v>
      </c>
      <c r="E48" s="121">
        <f>'3. Investeringen'!K34</f>
        <v>2008</v>
      </c>
      <c r="G48" s="86">
        <f>'7. Nominale afschrijvingen'!R37</f>
        <v>16826.355555555558</v>
      </c>
      <c r="H48" s="86">
        <f>'7. Nominale afschrijvingen'!S37</f>
        <v>16826.355555555558</v>
      </c>
      <c r="I48" s="86">
        <f>'7. Nominale afschrijvingen'!T37</f>
        <v>16826.355555555558</v>
      </c>
      <c r="J48" s="86">
        <f>'7. Nominale afschrijvingen'!U37</f>
        <v>16826.355555555558</v>
      </c>
      <c r="K48" s="86">
        <f>'7. Nominale afschrijvingen'!V37</f>
        <v>16826.355555555558</v>
      </c>
      <c r="L48" s="86">
        <f>'7. Nominale afschrijvingen'!W37</f>
        <v>16826.355555555558</v>
      </c>
      <c r="M48" s="86">
        <f>'7. Nominale afschrijvingen'!X37</f>
        <v>16826.355555555558</v>
      </c>
      <c r="N48" s="86">
        <f>'7. Nominale afschrijvingen'!Y37</f>
        <v>16826.355555555558</v>
      </c>
      <c r="O48" s="86">
        <f>'7. Nominale afschrijvingen'!Z37</f>
        <v>16826.355555555558</v>
      </c>
      <c r="P48" s="86">
        <f>'7. Nominale afschrijvingen'!AA37</f>
        <v>16826.355555555558</v>
      </c>
      <c r="Q48" s="86">
        <f>'7. Nominale afschrijvingen'!AB37</f>
        <v>16826.355555555558</v>
      </c>
      <c r="R48" s="86">
        <f>'7. Nominale afschrijvingen'!AC37</f>
        <v>20191.626666666667</v>
      </c>
      <c r="S48" s="86">
        <f>'7. Nominale afschrijvingen'!AD37</f>
        <v>19422.421841269843</v>
      </c>
      <c r="T48" s="86">
        <f>'7. Nominale afschrijvingen'!AE37</f>
        <v>18682.520056840516</v>
      </c>
      <c r="U48" s="86">
        <f>'7. Nominale afschrijvingen'!AF37</f>
        <v>17970.805007056115</v>
      </c>
      <c r="V48" s="86">
        <f>'7. Nominale afschrijvingen'!AG37</f>
        <v>17286.202911549219</v>
      </c>
      <c r="W48" s="40"/>
      <c r="X48" s="118">
        <f>IF($C48="TD",INDEX('4. CPI-tabel'!$D$20:$Z$42,$E48-2003,X$28-2003),
IF(X$28&gt;=$E48,MAX(1,INDEX('4. CPI-tabel'!$D$20:$Z$42,MAX($E48,2010)-2003,X$28-2003)),0))</f>
        <v>1.0506224399999999</v>
      </c>
      <c r="Y48" s="118">
        <f>IF($C48="TD",INDEX('4. CPI-tabel'!$D$20:$Z$42,$E48-2003,Y$28-2003),
IF(Y$28&gt;=$E48,MAX(1,INDEX('4. CPI-tabel'!$D$20:$Z$42,MAX($E48,2010)-2003,Y$28-2003)),0))</f>
        <v>1.0779386234399999</v>
      </c>
      <c r="Z48" s="118">
        <f>IF($C48="TD",INDEX('4. CPI-tabel'!$D$20:$Z$42,$E48-2003,Z$28-2003),
IF(Z$28&gt;=$E48,MAX(1,INDEX('4. CPI-tabel'!$D$20:$Z$42,MAX($E48,2010)-2003,Z$28-2003)),0))</f>
        <v>1.1027312117791197</v>
      </c>
      <c r="AA48" s="118">
        <f>IF($C48="TD",INDEX('4. CPI-tabel'!$D$20:$Z$42,$E48-2003,AA$28-2003),
IF(AA$28&gt;=$E48,MAX(1,INDEX('4. CPI-tabel'!$D$20:$Z$42,MAX($E48,2010)-2003,AA$28-2003)),0))</f>
        <v>1.133607685708935</v>
      </c>
      <c r="AB48" s="118">
        <f>IF($C48="TD",INDEX('4. CPI-tabel'!$D$20:$Z$42,$E48-2003,AB$28-2003),
IF(AB$28&gt;=$E48,MAX(1,INDEX('4. CPI-tabel'!$D$20:$Z$42,MAX($E48,2010)-2003,AB$28-2003)),0))</f>
        <v>1.1449437625660244</v>
      </c>
      <c r="AC48" s="118">
        <f>IF($C48="TD",INDEX('4. CPI-tabel'!$D$20:$Z$42,$E48-2003,AC$28-2003),
IF(AC$28&gt;=$E48,MAX(1,INDEX('4. CPI-tabel'!$D$20:$Z$42,MAX($E48,2010)-2003,AC$28-2003)),0))</f>
        <v>1.1541033126665525</v>
      </c>
      <c r="AD48" s="118">
        <f>IF($C48="TD",INDEX('4. CPI-tabel'!$D$20:$Z$42,$E48-2003,AD$28-2003),
IF(AD$28&gt;=$E48,MAX(1,INDEX('4. CPI-tabel'!$D$20:$Z$42,MAX($E48,2010)-2003,AD$28-2003)),0))</f>
        <v>1.1564115192918856</v>
      </c>
      <c r="AE48" s="118">
        <f>IF($C48="TD",INDEX('4. CPI-tabel'!$D$20:$Z$42,$E48-2003,AE$28-2003),
IF(AE$28&gt;=$E48,MAX(1,INDEX('4. CPI-tabel'!$D$20:$Z$42,MAX($E48,2010)-2003,AE$28-2003)),0))</f>
        <v>1.1726012805619719</v>
      </c>
      <c r="AF48" s="118">
        <f>IF($C48="TD",INDEX('4. CPI-tabel'!$D$20:$Z$42,$E48-2003,AF$28-2003),
IF(AF$28&gt;=$E48,MAX(1,INDEX('4. CPI-tabel'!$D$20:$Z$42,MAX($E48,2010)-2003,AF$28-2003)),0))</f>
        <v>1.1972259074537732</v>
      </c>
      <c r="AG48" s="118">
        <f>IF($C48="TD",INDEX('4. CPI-tabel'!$D$20:$Z$42,$E48-2003,AG$28-2003),
IF(AG$28&gt;=$E48,MAX(1,INDEX('4. CPI-tabel'!$D$20:$Z$42,MAX($E48,2010)-2003,AG$28-2003)),0))</f>
        <v>1.2307482328624788</v>
      </c>
      <c r="AH48" s="118">
        <f>IF($C48="TD",INDEX('4. CPI-tabel'!$D$20:$Z$42,$E48-2003,AH$28-2003),
IF(AH$28&gt;=$E48,MAX(1,INDEX('4. CPI-tabel'!$D$20:$Z$42,MAX($E48,2010)-2003,AH$28-2003)),0))</f>
        <v>1.2393634704925161</v>
      </c>
      <c r="AI48" s="118">
        <f>IF($C48="TD",INDEX('4. CPI-tabel'!$D$20:$Z$42,$E48-2003,AI$28-2003),
IF(AI$28&gt;=$E48,MAX(1,INDEX('4. CPI-tabel'!$D$20:$Z$42,MAX($E48,2010)-2003,AI$28-2003)),0))</f>
        <v>1.2393634704925161</v>
      </c>
      <c r="AJ48" s="118">
        <f>IF($C48="TD",INDEX('4. CPI-tabel'!$D$20:$Z$42,$E48-2003,AJ$28-2003),
IF(AJ$28&gt;=$E48,MAX(1,INDEX('4. CPI-tabel'!$D$20:$Z$42,MAX($E48,2010)-2003,AJ$28-2003)),0))</f>
        <v>1.2393634704925161</v>
      </c>
      <c r="AK48" s="118">
        <f>IF($C48="TD",INDEX('4. CPI-tabel'!$D$20:$Z$42,$E48-2003,AK$28-2003),
IF(AK$28&gt;=$E48,MAX(1,INDEX('4. CPI-tabel'!$D$20:$Z$42,MAX($E48,2010)-2003,AK$28-2003)),0))</f>
        <v>1.2393634704925161</v>
      </c>
      <c r="AL48" s="118">
        <f>IF($C48="TD",INDEX('4. CPI-tabel'!$D$20:$Z$42,$E48-2003,AL$28-2003),
IF(AL$28&gt;=$E48,MAX(1,INDEX('4. CPI-tabel'!$D$20:$Z$42,MAX($E48,2010)-2003,AL$28-2003)),0))</f>
        <v>1.2393634704925161</v>
      </c>
      <c r="AM48" s="118">
        <f>IF($C48="TD",INDEX('4. CPI-tabel'!$D$20:$Z$42,$E48-2003,AM$28-2003),
IF(AM$28&gt;=$E48,MAX(1,INDEX('4. CPI-tabel'!$D$20:$Z$42,MAX($E48,2010)-2003,AM$28-2003)),0))</f>
        <v>1.2393634704925161</v>
      </c>
      <c r="AO48" s="87">
        <f t="shared" si="5"/>
        <v>17678.146730085333</v>
      </c>
      <c r="AP48" s="87">
        <f t="shared" si="6"/>
        <v>18137.778545067551</v>
      </c>
      <c r="AQ48" s="87">
        <f t="shared" si="7"/>
        <v>18554.947451604105</v>
      </c>
      <c r="AR48" s="87">
        <f t="shared" si="8"/>
        <v>19074.485980249017</v>
      </c>
      <c r="AS48" s="87">
        <f t="shared" si="9"/>
        <v>19265.230840051507</v>
      </c>
      <c r="AT48" s="87">
        <f t="shared" si="10"/>
        <v>19419.352686771919</v>
      </c>
      <c r="AU48" s="87">
        <f t="shared" si="11"/>
        <v>19458.191392145462</v>
      </c>
      <c r="AV48" s="87">
        <f t="shared" si="12"/>
        <v>19730.606071635495</v>
      </c>
      <c r="AW48" s="87">
        <f t="shared" si="13"/>
        <v>20144.948799139842</v>
      </c>
      <c r="AX48" s="87">
        <f t="shared" si="14"/>
        <v>20709.007365515754</v>
      </c>
      <c r="AY48" s="87">
        <f t="shared" si="15"/>
        <v>20853.970417074364</v>
      </c>
      <c r="AZ48" s="87">
        <f t="shared" si="16"/>
        <v>25024.764500489233</v>
      </c>
      <c r="BA48" s="87">
        <f t="shared" si="17"/>
        <v>24071.440138565835</v>
      </c>
      <c r="BB48" s="87">
        <f t="shared" si="18"/>
        <v>23154.432895191901</v>
      </c>
      <c r="BC48" s="87">
        <f t="shared" si="19"/>
        <v>22272.35926108935</v>
      </c>
      <c r="BD48" s="87">
        <f t="shared" si="20"/>
        <v>21423.888432095475</v>
      </c>
    </row>
    <row r="49" spans="1:56" s="20" customFormat="1" x14ac:dyDescent="0.2">
      <c r="A49" s="41"/>
      <c r="B49" s="86">
        <f>'3. Investeringen'!B35</f>
        <v>21</v>
      </c>
      <c r="C49" s="86" t="str">
        <f>'3. Investeringen'!F35</f>
        <v>TD</v>
      </c>
      <c r="D49" s="86" t="str">
        <f>'3. Investeringen'!G35</f>
        <v>Nieuwe investeringen TD</v>
      </c>
      <c r="E49" s="121">
        <f>'3. Investeringen'!K35</f>
        <v>2008</v>
      </c>
      <c r="G49" s="86">
        <f>'7. Nominale afschrijvingen'!R38</f>
        <v>7193.4666666666672</v>
      </c>
      <c r="H49" s="86">
        <f>'7. Nominale afschrijvingen'!S38</f>
        <v>7193.4666666666672</v>
      </c>
      <c r="I49" s="86">
        <f>'7. Nominale afschrijvingen'!T38</f>
        <v>7193.4666666666672</v>
      </c>
      <c r="J49" s="86">
        <f>'7. Nominale afschrijvingen'!U38</f>
        <v>7193.4666666666672</v>
      </c>
      <c r="K49" s="86">
        <f>'7. Nominale afschrijvingen'!V38</f>
        <v>7193.4666666666672</v>
      </c>
      <c r="L49" s="86">
        <f>'7. Nominale afschrijvingen'!W38</f>
        <v>7193.4666666666672</v>
      </c>
      <c r="M49" s="86">
        <f>'7. Nominale afschrijvingen'!X38</f>
        <v>7193.4666666666672</v>
      </c>
      <c r="N49" s="86">
        <f>'7. Nominale afschrijvingen'!Y38</f>
        <v>7193.4666666666672</v>
      </c>
      <c r="O49" s="86">
        <f>'7. Nominale afschrijvingen'!Z38</f>
        <v>7193.4666666666672</v>
      </c>
      <c r="P49" s="86">
        <f>'7. Nominale afschrijvingen'!AA38</f>
        <v>7193.4666666666672</v>
      </c>
      <c r="Q49" s="86">
        <f>'7. Nominale afschrijvingen'!AB38</f>
        <v>7193.4666666666672</v>
      </c>
      <c r="R49" s="86">
        <f>'7. Nominale afschrijvingen'!AC38</f>
        <v>8632.16</v>
      </c>
      <c r="S49" s="86">
        <f>'7. Nominale afschrijvingen'!AD38</f>
        <v>8004.3665454545453</v>
      </c>
      <c r="T49" s="86">
        <f>'7. Nominale afschrijvingen'!AE38</f>
        <v>7422.2307966942153</v>
      </c>
      <c r="U49" s="86">
        <f>'7. Nominale afschrijvingen'!AF38</f>
        <v>7009.8846413223146</v>
      </c>
      <c r="V49" s="86">
        <f>'7. Nominale afschrijvingen'!AG38</f>
        <v>7009.8846413223146</v>
      </c>
      <c r="W49" s="40"/>
      <c r="X49" s="118">
        <f>IF($C49="TD",INDEX('4. CPI-tabel'!$D$20:$Z$42,$E49-2003,X$28-2003),
IF(X$28&gt;=$E49,MAX(1,INDEX('4. CPI-tabel'!$D$20:$Z$42,MAX($E49,2010)-2003,X$28-2003)),0))</f>
        <v>1.0506224399999999</v>
      </c>
      <c r="Y49" s="118">
        <f>IF($C49="TD",INDEX('4. CPI-tabel'!$D$20:$Z$42,$E49-2003,Y$28-2003),
IF(Y$28&gt;=$E49,MAX(1,INDEX('4. CPI-tabel'!$D$20:$Z$42,MAX($E49,2010)-2003,Y$28-2003)),0))</f>
        <v>1.0779386234399999</v>
      </c>
      <c r="Z49" s="118">
        <f>IF($C49="TD",INDEX('4. CPI-tabel'!$D$20:$Z$42,$E49-2003,Z$28-2003),
IF(Z$28&gt;=$E49,MAX(1,INDEX('4. CPI-tabel'!$D$20:$Z$42,MAX($E49,2010)-2003,Z$28-2003)),0))</f>
        <v>1.1027312117791197</v>
      </c>
      <c r="AA49" s="118">
        <f>IF($C49="TD",INDEX('4. CPI-tabel'!$D$20:$Z$42,$E49-2003,AA$28-2003),
IF(AA$28&gt;=$E49,MAX(1,INDEX('4. CPI-tabel'!$D$20:$Z$42,MAX($E49,2010)-2003,AA$28-2003)),0))</f>
        <v>1.133607685708935</v>
      </c>
      <c r="AB49" s="118">
        <f>IF($C49="TD",INDEX('4. CPI-tabel'!$D$20:$Z$42,$E49-2003,AB$28-2003),
IF(AB$28&gt;=$E49,MAX(1,INDEX('4. CPI-tabel'!$D$20:$Z$42,MAX($E49,2010)-2003,AB$28-2003)),0))</f>
        <v>1.1449437625660244</v>
      </c>
      <c r="AC49" s="118">
        <f>IF($C49="TD",INDEX('4. CPI-tabel'!$D$20:$Z$42,$E49-2003,AC$28-2003),
IF(AC$28&gt;=$E49,MAX(1,INDEX('4. CPI-tabel'!$D$20:$Z$42,MAX($E49,2010)-2003,AC$28-2003)),0))</f>
        <v>1.1541033126665525</v>
      </c>
      <c r="AD49" s="118">
        <f>IF($C49="TD",INDEX('4. CPI-tabel'!$D$20:$Z$42,$E49-2003,AD$28-2003),
IF(AD$28&gt;=$E49,MAX(1,INDEX('4. CPI-tabel'!$D$20:$Z$42,MAX($E49,2010)-2003,AD$28-2003)),0))</f>
        <v>1.1564115192918856</v>
      </c>
      <c r="AE49" s="118">
        <f>IF($C49="TD",INDEX('4. CPI-tabel'!$D$20:$Z$42,$E49-2003,AE$28-2003),
IF(AE$28&gt;=$E49,MAX(1,INDEX('4. CPI-tabel'!$D$20:$Z$42,MAX($E49,2010)-2003,AE$28-2003)),0))</f>
        <v>1.1726012805619719</v>
      </c>
      <c r="AF49" s="118">
        <f>IF($C49="TD",INDEX('4. CPI-tabel'!$D$20:$Z$42,$E49-2003,AF$28-2003),
IF(AF$28&gt;=$E49,MAX(1,INDEX('4. CPI-tabel'!$D$20:$Z$42,MAX($E49,2010)-2003,AF$28-2003)),0))</f>
        <v>1.1972259074537732</v>
      </c>
      <c r="AG49" s="118">
        <f>IF($C49="TD",INDEX('4. CPI-tabel'!$D$20:$Z$42,$E49-2003,AG$28-2003),
IF(AG$28&gt;=$E49,MAX(1,INDEX('4. CPI-tabel'!$D$20:$Z$42,MAX($E49,2010)-2003,AG$28-2003)),0))</f>
        <v>1.2307482328624788</v>
      </c>
      <c r="AH49" s="118">
        <f>IF($C49="TD",INDEX('4. CPI-tabel'!$D$20:$Z$42,$E49-2003,AH$28-2003),
IF(AH$28&gt;=$E49,MAX(1,INDEX('4. CPI-tabel'!$D$20:$Z$42,MAX($E49,2010)-2003,AH$28-2003)),0))</f>
        <v>1.2393634704925161</v>
      </c>
      <c r="AI49" s="118">
        <f>IF($C49="TD",INDEX('4. CPI-tabel'!$D$20:$Z$42,$E49-2003,AI$28-2003),
IF(AI$28&gt;=$E49,MAX(1,INDEX('4. CPI-tabel'!$D$20:$Z$42,MAX($E49,2010)-2003,AI$28-2003)),0))</f>
        <v>1.2393634704925161</v>
      </c>
      <c r="AJ49" s="118">
        <f>IF($C49="TD",INDEX('4. CPI-tabel'!$D$20:$Z$42,$E49-2003,AJ$28-2003),
IF(AJ$28&gt;=$E49,MAX(1,INDEX('4. CPI-tabel'!$D$20:$Z$42,MAX($E49,2010)-2003,AJ$28-2003)),0))</f>
        <v>1.2393634704925161</v>
      </c>
      <c r="AK49" s="118">
        <f>IF($C49="TD",INDEX('4. CPI-tabel'!$D$20:$Z$42,$E49-2003,AK$28-2003),
IF(AK$28&gt;=$E49,MAX(1,INDEX('4. CPI-tabel'!$D$20:$Z$42,MAX($E49,2010)-2003,AK$28-2003)),0))</f>
        <v>1.2393634704925161</v>
      </c>
      <c r="AL49" s="118">
        <f>IF($C49="TD",INDEX('4. CPI-tabel'!$D$20:$Z$42,$E49-2003,AL$28-2003),
IF(AL$28&gt;=$E49,MAX(1,INDEX('4. CPI-tabel'!$D$20:$Z$42,MAX($E49,2010)-2003,AL$28-2003)),0))</f>
        <v>1.2393634704925161</v>
      </c>
      <c r="AM49" s="118">
        <f>IF($C49="TD",INDEX('4. CPI-tabel'!$D$20:$Z$42,$E49-2003,AM$28-2003),
IF(AM$28&gt;=$E49,MAX(1,INDEX('4. CPI-tabel'!$D$20:$Z$42,MAX($E49,2010)-2003,AM$28-2003)),0))</f>
        <v>1.2393634704925161</v>
      </c>
      <c r="AO49" s="87">
        <f t="shared" si="5"/>
        <v>7557.6175013920001</v>
      </c>
      <c r="AP49" s="87">
        <f t="shared" si="6"/>
        <v>7754.1155564281917</v>
      </c>
      <c r="AQ49" s="87">
        <f t="shared" si="7"/>
        <v>7932.4602142260392</v>
      </c>
      <c r="AR49" s="87">
        <f t="shared" si="8"/>
        <v>8154.5691002243675</v>
      </c>
      <c r="AS49" s="87">
        <f t="shared" si="9"/>
        <v>8236.1147912266115</v>
      </c>
      <c r="AT49" s="87">
        <f t="shared" si="10"/>
        <v>8302.0037095564239</v>
      </c>
      <c r="AU49" s="87">
        <f t="shared" si="11"/>
        <v>8318.6077169755372</v>
      </c>
      <c r="AV49" s="87">
        <f t="shared" si="12"/>
        <v>8435.068225013194</v>
      </c>
      <c r="AW49" s="87">
        <f t="shared" si="13"/>
        <v>8612.2046577384699</v>
      </c>
      <c r="AX49" s="87">
        <f t="shared" si="14"/>
        <v>8853.346388155147</v>
      </c>
      <c r="AY49" s="87">
        <f t="shared" si="15"/>
        <v>8915.3198128722324</v>
      </c>
      <c r="AZ49" s="87">
        <f t="shared" si="16"/>
        <v>10698.383775446677</v>
      </c>
      <c r="BA49" s="87">
        <f t="shared" si="17"/>
        <v>9920.3195008687362</v>
      </c>
      <c r="BB49" s="87">
        <f t="shared" si="18"/>
        <v>9198.8417189873744</v>
      </c>
      <c r="BC49" s="87">
        <f t="shared" si="19"/>
        <v>8687.7949568214099</v>
      </c>
      <c r="BD49" s="87">
        <f t="shared" si="20"/>
        <v>8687.7949568214099</v>
      </c>
    </row>
    <row r="50" spans="1:56" s="20" customFormat="1" x14ac:dyDescent="0.2">
      <c r="A50" s="41"/>
      <c r="B50" s="86">
        <f>'3. Investeringen'!B36</f>
        <v>22</v>
      </c>
      <c r="C50" s="86" t="str">
        <f>'3. Investeringen'!F36</f>
        <v>TD</v>
      </c>
      <c r="D50" s="86" t="str">
        <f>'3. Investeringen'!G36</f>
        <v>Nieuwe investeringen TD</v>
      </c>
      <c r="E50" s="121">
        <f>'3. Investeringen'!K36</f>
        <v>2008</v>
      </c>
      <c r="G50" s="86">
        <f>'7. Nominale afschrijvingen'!R39</f>
        <v>30084.800000000003</v>
      </c>
      <c r="H50" s="86">
        <f>'7. Nominale afschrijvingen'!S39</f>
        <v>30084.799999999999</v>
      </c>
      <c r="I50" s="86">
        <f>'7. Nominale afschrijvingen'!T39</f>
        <v>15042.4</v>
      </c>
      <c r="J50" s="86">
        <f>'7. Nominale afschrijvingen'!U39</f>
        <v>0</v>
      </c>
      <c r="K50" s="86">
        <f>'7. Nominale afschrijvingen'!V39</f>
        <v>0</v>
      </c>
      <c r="L50" s="86">
        <f>'7. Nominale afschrijvingen'!W39</f>
        <v>0</v>
      </c>
      <c r="M50" s="86">
        <f>'7. Nominale afschrijvingen'!X39</f>
        <v>0</v>
      </c>
      <c r="N50" s="86">
        <f>'7. Nominale afschrijvingen'!Y39</f>
        <v>0</v>
      </c>
      <c r="O50" s="86">
        <f>'7. Nominale afschrijvingen'!Z39</f>
        <v>0</v>
      </c>
      <c r="P50" s="86">
        <f>'7. Nominale afschrijvingen'!AA39</f>
        <v>0</v>
      </c>
      <c r="Q50" s="86">
        <f>'7. Nominale afschrijvingen'!AB39</f>
        <v>0</v>
      </c>
      <c r="R50" s="86">
        <f>'7. Nominale afschrijvingen'!AC39</f>
        <v>0</v>
      </c>
      <c r="S50" s="86">
        <f>'7. Nominale afschrijvingen'!AD39</f>
        <v>0</v>
      </c>
      <c r="T50" s="86">
        <f>'7. Nominale afschrijvingen'!AE39</f>
        <v>0</v>
      </c>
      <c r="U50" s="86">
        <f>'7. Nominale afschrijvingen'!AF39</f>
        <v>0</v>
      </c>
      <c r="V50" s="86">
        <f>'7. Nominale afschrijvingen'!AG39</f>
        <v>0</v>
      </c>
      <c r="W50" s="40"/>
      <c r="X50" s="118">
        <f>IF($C50="TD",INDEX('4. CPI-tabel'!$D$20:$Z$42,$E50-2003,X$28-2003),
IF(X$28&gt;=$E50,MAX(1,INDEX('4. CPI-tabel'!$D$20:$Z$42,MAX($E50,2010)-2003,X$28-2003)),0))</f>
        <v>1.0506224399999999</v>
      </c>
      <c r="Y50" s="118">
        <f>IF($C50="TD",INDEX('4. CPI-tabel'!$D$20:$Z$42,$E50-2003,Y$28-2003),
IF(Y$28&gt;=$E50,MAX(1,INDEX('4. CPI-tabel'!$D$20:$Z$42,MAX($E50,2010)-2003,Y$28-2003)),0))</f>
        <v>1.0779386234399999</v>
      </c>
      <c r="Z50" s="118">
        <f>IF($C50="TD",INDEX('4. CPI-tabel'!$D$20:$Z$42,$E50-2003,Z$28-2003),
IF(Z$28&gt;=$E50,MAX(1,INDEX('4. CPI-tabel'!$D$20:$Z$42,MAX($E50,2010)-2003,Z$28-2003)),0))</f>
        <v>1.1027312117791197</v>
      </c>
      <c r="AA50" s="118">
        <f>IF($C50="TD",INDEX('4. CPI-tabel'!$D$20:$Z$42,$E50-2003,AA$28-2003),
IF(AA$28&gt;=$E50,MAX(1,INDEX('4. CPI-tabel'!$D$20:$Z$42,MAX($E50,2010)-2003,AA$28-2003)),0))</f>
        <v>1.133607685708935</v>
      </c>
      <c r="AB50" s="118">
        <f>IF($C50="TD",INDEX('4. CPI-tabel'!$D$20:$Z$42,$E50-2003,AB$28-2003),
IF(AB$28&gt;=$E50,MAX(1,INDEX('4. CPI-tabel'!$D$20:$Z$42,MAX($E50,2010)-2003,AB$28-2003)),0))</f>
        <v>1.1449437625660244</v>
      </c>
      <c r="AC50" s="118">
        <f>IF($C50="TD",INDEX('4. CPI-tabel'!$D$20:$Z$42,$E50-2003,AC$28-2003),
IF(AC$28&gt;=$E50,MAX(1,INDEX('4. CPI-tabel'!$D$20:$Z$42,MAX($E50,2010)-2003,AC$28-2003)),0))</f>
        <v>1.1541033126665525</v>
      </c>
      <c r="AD50" s="118">
        <f>IF($C50="TD",INDEX('4. CPI-tabel'!$D$20:$Z$42,$E50-2003,AD$28-2003),
IF(AD$28&gt;=$E50,MAX(1,INDEX('4. CPI-tabel'!$D$20:$Z$42,MAX($E50,2010)-2003,AD$28-2003)),0))</f>
        <v>1.1564115192918856</v>
      </c>
      <c r="AE50" s="118">
        <f>IF($C50="TD",INDEX('4. CPI-tabel'!$D$20:$Z$42,$E50-2003,AE$28-2003),
IF(AE$28&gt;=$E50,MAX(1,INDEX('4. CPI-tabel'!$D$20:$Z$42,MAX($E50,2010)-2003,AE$28-2003)),0))</f>
        <v>1.1726012805619719</v>
      </c>
      <c r="AF50" s="118">
        <f>IF($C50="TD",INDEX('4. CPI-tabel'!$D$20:$Z$42,$E50-2003,AF$28-2003),
IF(AF$28&gt;=$E50,MAX(1,INDEX('4. CPI-tabel'!$D$20:$Z$42,MAX($E50,2010)-2003,AF$28-2003)),0))</f>
        <v>1.1972259074537732</v>
      </c>
      <c r="AG50" s="118">
        <f>IF($C50="TD",INDEX('4. CPI-tabel'!$D$20:$Z$42,$E50-2003,AG$28-2003),
IF(AG$28&gt;=$E50,MAX(1,INDEX('4. CPI-tabel'!$D$20:$Z$42,MAX($E50,2010)-2003,AG$28-2003)),0))</f>
        <v>1.2307482328624788</v>
      </c>
      <c r="AH50" s="118">
        <f>IF($C50="TD",INDEX('4. CPI-tabel'!$D$20:$Z$42,$E50-2003,AH$28-2003),
IF(AH$28&gt;=$E50,MAX(1,INDEX('4. CPI-tabel'!$D$20:$Z$42,MAX($E50,2010)-2003,AH$28-2003)),0))</f>
        <v>1.2393634704925161</v>
      </c>
      <c r="AI50" s="118">
        <f>IF($C50="TD",INDEX('4. CPI-tabel'!$D$20:$Z$42,$E50-2003,AI$28-2003),
IF(AI$28&gt;=$E50,MAX(1,INDEX('4. CPI-tabel'!$D$20:$Z$42,MAX($E50,2010)-2003,AI$28-2003)),0))</f>
        <v>1.2393634704925161</v>
      </c>
      <c r="AJ50" s="118">
        <f>IF($C50="TD",INDEX('4. CPI-tabel'!$D$20:$Z$42,$E50-2003,AJ$28-2003),
IF(AJ$28&gt;=$E50,MAX(1,INDEX('4. CPI-tabel'!$D$20:$Z$42,MAX($E50,2010)-2003,AJ$28-2003)),0))</f>
        <v>1.2393634704925161</v>
      </c>
      <c r="AK50" s="118">
        <f>IF($C50="TD",INDEX('4. CPI-tabel'!$D$20:$Z$42,$E50-2003,AK$28-2003),
IF(AK$28&gt;=$E50,MAX(1,INDEX('4. CPI-tabel'!$D$20:$Z$42,MAX($E50,2010)-2003,AK$28-2003)),0))</f>
        <v>1.2393634704925161</v>
      </c>
      <c r="AL50" s="118">
        <f>IF($C50="TD",INDEX('4. CPI-tabel'!$D$20:$Z$42,$E50-2003,AL$28-2003),
IF(AL$28&gt;=$E50,MAX(1,INDEX('4. CPI-tabel'!$D$20:$Z$42,MAX($E50,2010)-2003,AL$28-2003)),0))</f>
        <v>1.2393634704925161</v>
      </c>
      <c r="AM50" s="118">
        <f>IF($C50="TD",INDEX('4. CPI-tabel'!$D$20:$Z$42,$E50-2003,AM$28-2003),
IF(AM$28&gt;=$E50,MAX(1,INDEX('4. CPI-tabel'!$D$20:$Z$42,MAX($E50,2010)-2003,AM$28-2003)),0))</f>
        <v>1.2393634704925161</v>
      </c>
      <c r="AO50" s="87">
        <f t="shared" si="5"/>
        <v>31607.765982912002</v>
      </c>
      <c r="AP50" s="87">
        <f t="shared" si="6"/>
        <v>32429.567898467707</v>
      </c>
      <c r="AQ50" s="87">
        <f t="shared" si="7"/>
        <v>16587.723980066228</v>
      </c>
      <c r="AR50" s="87">
        <f t="shared" si="8"/>
        <v>0</v>
      </c>
      <c r="AS50" s="87">
        <f t="shared" si="9"/>
        <v>0</v>
      </c>
      <c r="AT50" s="87">
        <f t="shared" si="10"/>
        <v>0</v>
      </c>
      <c r="AU50" s="87">
        <f t="shared" si="11"/>
        <v>0</v>
      </c>
      <c r="AV50" s="87">
        <f t="shared" si="12"/>
        <v>0</v>
      </c>
      <c r="AW50" s="87">
        <f t="shared" si="13"/>
        <v>0</v>
      </c>
      <c r="AX50" s="87">
        <f t="shared" si="14"/>
        <v>0</v>
      </c>
      <c r="AY50" s="87">
        <f t="shared" si="15"/>
        <v>0</v>
      </c>
      <c r="AZ50" s="87">
        <f t="shared" si="16"/>
        <v>0</v>
      </c>
      <c r="BA50" s="87">
        <f t="shared" si="17"/>
        <v>0</v>
      </c>
      <c r="BB50" s="87">
        <f t="shared" si="18"/>
        <v>0</v>
      </c>
      <c r="BC50" s="87">
        <f t="shared" si="19"/>
        <v>0</v>
      </c>
      <c r="BD50" s="87">
        <f t="shared" si="20"/>
        <v>0</v>
      </c>
    </row>
    <row r="51" spans="1:56" s="20" customFormat="1" x14ac:dyDescent="0.2">
      <c r="A51" s="41"/>
      <c r="B51" s="86">
        <f>'3. Investeringen'!B37</f>
        <v>23</v>
      </c>
      <c r="C51" s="86" t="str">
        <f>'3. Investeringen'!F37</f>
        <v>TD</v>
      </c>
      <c r="D51" s="86" t="str">
        <f>'3. Investeringen'!G37</f>
        <v>Nieuwe investeringen TD</v>
      </c>
      <c r="E51" s="121">
        <f>'3. Investeringen'!K37</f>
        <v>2009</v>
      </c>
      <c r="G51" s="86">
        <f>'7. Nominale afschrijvingen'!R40</f>
        <v>13127.272727272728</v>
      </c>
      <c r="H51" s="86">
        <f>'7. Nominale afschrijvingen'!S40</f>
        <v>13127.272727272728</v>
      </c>
      <c r="I51" s="86">
        <f>'7. Nominale afschrijvingen'!T40</f>
        <v>13127.272727272728</v>
      </c>
      <c r="J51" s="86">
        <f>'7. Nominale afschrijvingen'!U40</f>
        <v>13127.272727272728</v>
      </c>
      <c r="K51" s="86">
        <f>'7. Nominale afschrijvingen'!V40</f>
        <v>13127.272727272728</v>
      </c>
      <c r="L51" s="86">
        <f>'7. Nominale afschrijvingen'!W40</f>
        <v>13127.272727272728</v>
      </c>
      <c r="M51" s="86">
        <f>'7. Nominale afschrijvingen'!X40</f>
        <v>13127.272727272728</v>
      </c>
      <c r="N51" s="86">
        <f>'7. Nominale afschrijvingen'!Y40</f>
        <v>13127.272727272728</v>
      </c>
      <c r="O51" s="86">
        <f>'7. Nominale afschrijvingen'!Z40</f>
        <v>13127.272727272728</v>
      </c>
      <c r="P51" s="86">
        <f>'7. Nominale afschrijvingen'!AA40</f>
        <v>13127.272727272728</v>
      </c>
      <c r="Q51" s="86">
        <f>'7. Nominale afschrijvingen'!AB40</f>
        <v>13127.272727272728</v>
      </c>
      <c r="R51" s="86">
        <f>'7. Nominale afschrijvingen'!AC40</f>
        <v>15752.727272727268</v>
      </c>
      <c r="S51" s="86">
        <f>'7. Nominale afschrijvingen'!AD40</f>
        <v>15307.944385026734</v>
      </c>
      <c r="T51" s="86">
        <f>'7. Nominale afschrijvingen'!AE40</f>
        <v>14875.72007297892</v>
      </c>
      <c r="U51" s="86">
        <f>'7. Nominale afschrijvingen'!AF40</f>
        <v>14455.699741506574</v>
      </c>
      <c r="V51" s="86">
        <f>'7. Nominale afschrijvingen'!AG40</f>
        <v>14047.538807628742</v>
      </c>
      <c r="W51" s="40"/>
      <c r="X51" s="118">
        <f>IF($C51="TD",INDEX('4. CPI-tabel'!$D$20:$Z$42,$E51-2003,X$28-2003),
IF(X$28&gt;=$E51,MAX(1,INDEX('4. CPI-tabel'!$D$20:$Z$42,MAX($E51,2010)-2003,X$28-2003)),0))</f>
        <v>1.0180449999999999</v>
      </c>
      <c r="Y51" s="118">
        <f>IF($C51="TD",INDEX('4. CPI-tabel'!$D$20:$Z$42,$E51-2003,Y$28-2003),
IF(Y$28&gt;=$E51,MAX(1,INDEX('4. CPI-tabel'!$D$20:$Z$42,MAX($E51,2010)-2003,Y$28-2003)),0))</f>
        <v>1.0445141699999998</v>
      </c>
      <c r="Z51" s="118">
        <f>IF($C51="TD",INDEX('4. CPI-tabel'!$D$20:$Z$42,$E51-2003,Z$28-2003),
IF(Z$28&gt;=$E51,MAX(1,INDEX('4. CPI-tabel'!$D$20:$Z$42,MAX($E51,2010)-2003,Z$28-2003)),0))</f>
        <v>1.0685379959099996</v>
      </c>
      <c r="AA51" s="118">
        <f>IF($C51="TD",INDEX('4. CPI-tabel'!$D$20:$Z$42,$E51-2003,AA$28-2003),
IF(AA$28&gt;=$E51,MAX(1,INDEX('4. CPI-tabel'!$D$20:$Z$42,MAX($E51,2010)-2003,AA$28-2003)),0))</f>
        <v>1.0984570597954797</v>
      </c>
      <c r="AB51" s="118">
        <f>IF($C51="TD",INDEX('4. CPI-tabel'!$D$20:$Z$42,$E51-2003,AB$28-2003),
IF(AB$28&gt;=$E51,MAX(1,INDEX('4. CPI-tabel'!$D$20:$Z$42,MAX($E51,2010)-2003,AB$28-2003)),0))</f>
        <v>1.1094416303934345</v>
      </c>
      <c r="AC51" s="118">
        <f>IF($C51="TD",INDEX('4. CPI-tabel'!$D$20:$Z$42,$E51-2003,AC$28-2003),
IF(AC$28&gt;=$E51,MAX(1,INDEX('4. CPI-tabel'!$D$20:$Z$42,MAX($E51,2010)-2003,AC$28-2003)),0))</f>
        <v>1.1183171634365821</v>
      </c>
      <c r="AD51" s="118">
        <f>IF($C51="TD",INDEX('4. CPI-tabel'!$D$20:$Z$42,$E51-2003,AD$28-2003),
IF(AD$28&gt;=$E51,MAX(1,INDEX('4. CPI-tabel'!$D$20:$Z$42,MAX($E51,2010)-2003,AD$28-2003)),0))</f>
        <v>1.1205537977634552</v>
      </c>
      <c r="AE51" s="118">
        <f>IF($C51="TD",INDEX('4. CPI-tabel'!$D$20:$Z$42,$E51-2003,AE$28-2003),
IF(AE$28&gt;=$E51,MAX(1,INDEX('4. CPI-tabel'!$D$20:$Z$42,MAX($E51,2010)-2003,AE$28-2003)),0))</f>
        <v>1.1362415509321435</v>
      </c>
      <c r="AF51" s="118">
        <f>IF($C51="TD",INDEX('4. CPI-tabel'!$D$20:$Z$42,$E51-2003,AF$28-2003),
IF(AF$28&gt;=$E51,MAX(1,INDEX('4. CPI-tabel'!$D$20:$Z$42,MAX($E51,2010)-2003,AF$28-2003)),0))</f>
        <v>1.1601026235017184</v>
      </c>
      <c r="AG51" s="118">
        <f>IF($C51="TD",INDEX('4. CPI-tabel'!$D$20:$Z$42,$E51-2003,AG$28-2003),
IF(AG$28&gt;=$E51,MAX(1,INDEX('4. CPI-tabel'!$D$20:$Z$42,MAX($E51,2010)-2003,AG$28-2003)),0))</f>
        <v>1.1925854969597667</v>
      </c>
      <c r="AH51" s="118">
        <f>IF($C51="TD",INDEX('4. CPI-tabel'!$D$20:$Z$42,$E51-2003,AH$28-2003),
IF(AH$28&gt;=$E51,MAX(1,INDEX('4. CPI-tabel'!$D$20:$Z$42,MAX($E51,2010)-2003,AH$28-2003)),0))</f>
        <v>1.200933595438485</v>
      </c>
      <c r="AI51" s="118">
        <f>IF($C51="TD",INDEX('4. CPI-tabel'!$D$20:$Z$42,$E51-2003,AI$28-2003),
IF(AI$28&gt;=$E51,MAX(1,INDEX('4. CPI-tabel'!$D$20:$Z$42,MAX($E51,2010)-2003,AI$28-2003)),0))</f>
        <v>1.200933595438485</v>
      </c>
      <c r="AJ51" s="118">
        <f>IF($C51="TD",INDEX('4. CPI-tabel'!$D$20:$Z$42,$E51-2003,AJ$28-2003),
IF(AJ$28&gt;=$E51,MAX(1,INDEX('4. CPI-tabel'!$D$20:$Z$42,MAX($E51,2010)-2003,AJ$28-2003)),0))</f>
        <v>1.200933595438485</v>
      </c>
      <c r="AK51" s="118">
        <f>IF($C51="TD",INDEX('4. CPI-tabel'!$D$20:$Z$42,$E51-2003,AK$28-2003),
IF(AK$28&gt;=$E51,MAX(1,INDEX('4. CPI-tabel'!$D$20:$Z$42,MAX($E51,2010)-2003,AK$28-2003)),0))</f>
        <v>1.200933595438485</v>
      </c>
      <c r="AL51" s="118">
        <f>IF($C51="TD",INDEX('4. CPI-tabel'!$D$20:$Z$42,$E51-2003,AL$28-2003),
IF(AL$28&gt;=$E51,MAX(1,INDEX('4. CPI-tabel'!$D$20:$Z$42,MAX($E51,2010)-2003,AL$28-2003)),0))</f>
        <v>1.200933595438485</v>
      </c>
      <c r="AM51" s="118">
        <f>IF($C51="TD",INDEX('4. CPI-tabel'!$D$20:$Z$42,$E51-2003,AM$28-2003),
IF(AM$28&gt;=$E51,MAX(1,INDEX('4. CPI-tabel'!$D$20:$Z$42,MAX($E51,2010)-2003,AM$28-2003)),0))</f>
        <v>1.200933595438485</v>
      </c>
      <c r="AO51" s="87">
        <f t="shared" si="5"/>
        <v>13364.154363636362</v>
      </c>
      <c r="AP51" s="87">
        <f t="shared" si="6"/>
        <v>13711.622377090907</v>
      </c>
      <c r="AQ51" s="87">
        <f t="shared" si="7"/>
        <v>14026.989691763996</v>
      </c>
      <c r="AR51" s="87">
        <f t="shared" si="8"/>
        <v>14419.745403133389</v>
      </c>
      <c r="AS51" s="87">
        <f t="shared" si="9"/>
        <v>14563.942857164722</v>
      </c>
      <c r="AT51" s="87">
        <f t="shared" si="10"/>
        <v>14680.454400022041</v>
      </c>
      <c r="AU51" s="87">
        <f t="shared" si="11"/>
        <v>14709.815308822086</v>
      </c>
      <c r="AV51" s="87">
        <f t="shared" si="12"/>
        <v>14915.752723145593</v>
      </c>
      <c r="AW51" s="87">
        <f t="shared" si="13"/>
        <v>15228.98353033165</v>
      </c>
      <c r="AX51" s="87">
        <f t="shared" si="14"/>
        <v>15655.395069180939</v>
      </c>
      <c r="AY51" s="87">
        <f t="shared" si="15"/>
        <v>15764.982834665203</v>
      </c>
      <c r="AZ51" s="87">
        <f t="shared" si="16"/>
        <v>18917.979401598237</v>
      </c>
      <c r="BA51" s="87">
        <f t="shared" si="17"/>
        <v>18383.824689082525</v>
      </c>
      <c r="BB51" s="87">
        <f t="shared" si="18"/>
        <v>17864.751991979017</v>
      </c>
      <c r="BC51" s="87">
        <f t="shared" si="19"/>
        <v>17360.335465146669</v>
      </c>
      <c r="BD51" s="87">
        <f t="shared" si="20"/>
        <v>16870.161287307234</v>
      </c>
    </row>
    <row r="52" spans="1:56" s="20" customFormat="1" x14ac:dyDescent="0.2">
      <c r="A52" s="41"/>
      <c r="B52" s="86">
        <f>'3. Investeringen'!B38</f>
        <v>24</v>
      </c>
      <c r="C52" s="86" t="str">
        <f>'3. Investeringen'!F38</f>
        <v>TD</v>
      </c>
      <c r="D52" s="86" t="str">
        <f>'3. Investeringen'!G38</f>
        <v>Nieuwe investeringen TD</v>
      </c>
      <c r="E52" s="121">
        <f>'3. Investeringen'!K38</f>
        <v>2009</v>
      </c>
      <c r="G52" s="86">
        <f>'7. Nominale afschrijvingen'!R41</f>
        <v>23688.888888888887</v>
      </c>
      <c r="H52" s="86">
        <f>'7. Nominale afschrijvingen'!S41</f>
        <v>23688.888888888887</v>
      </c>
      <c r="I52" s="86">
        <f>'7. Nominale afschrijvingen'!T41</f>
        <v>23688.888888888887</v>
      </c>
      <c r="J52" s="86">
        <f>'7. Nominale afschrijvingen'!U41</f>
        <v>23688.888888888887</v>
      </c>
      <c r="K52" s="86">
        <f>'7. Nominale afschrijvingen'!V41</f>
        <v>23688.888888888887</v>
      </c>
      <c r="L52" s="86">
        <f>'7. Nominale afschrijvingen'!W41</f>
        <v>23688.888888888887</v>
      </c>
      <c r="M52" s="86">
        <f>'7. Nominale afschrijvingen'!X41</f>
        <v>23688.888888888887</v>
      </c>
      <c r="N52" s="86">
        <f>'7. Nominale afschrijvingen'!Y41</f>
        <v>23688.888888888887</v>
      </c>
      <c r="O52" s="86">
        <f>'7. Nominale afschrijvingen'!Z41</f>
        <v>23688.888888888887</v>
      </c>
      <c r="P52" s="86">
        <f>'7. Nominale afschrijvingen'!AA41</f>
        <v>23688.888888888887</v>
      </c>
      <c r="Q52" s="86">
        <f>'7. Nominale afschrijvingen'!AB41</f>
        <v>23688.888888888887</v>
      </c>
      <c r="R52" s="86">
        <f>'7. Nominale afschrijvingen'!AC41</f>
        <v>28426.666666666668</v>
      </c>
      <c r="S52" s="86">
        <f>'7. Nominale afschrijvingen'!AD41</f>
        <v>27377.066666666669</v>
      </c>
      <c r="T52" s="86">
        <f>'7. Nominale afschrijvingen'!AE41</f>
        <v>26366.221128205132</v>
      </c>
      <c r="U52" s="86">
        <f>'7. Nominale afschrijvingen'!AF41</f>
        <v>25392.699117317556</v>
      </c>
      <c r="V52" s="86">
        <f>'7. Nominale afschrijvingen'!AG41</f>
        <v>24455.122534524293</v>
      </c>
      <c r="W52" s="40"/>
      <c r="X52" s="118">
        <f>IF($C52="TD",INDEX('4. CPI-tabel'!$D$20:$Z$42,$E52-2003,X$28-2003),
IF(X$28&gt;=$E52,MAX(1,INDEX('4. CPI-tabel'!$D$20:$Z$42,MAX($E52,2010)-2003,X$28-2003)),0))</f>
        <v>1.0180449999999999</v>
      </c>
      <c r="Y52" s="118">
        <f>IF($C52="TD",INDEX('4. CPI-tabel'!$D$20:$Z$42,$E52-2003,Y$28-2003),
IF(Y$28&gt;=$E52,MAX(1,INDEX('4. CPI-tabel'!$D$20:$Z$42,MAX($E52,2010)-2003,Y$28-2003)),0))</f>
        <v>1.0445141699999998</v>
      </c>
      <c r="Z52" s="118">
        <f>IF($C52="TD",INDEX('4. CPI-tabel'!$D$20:$Z$42,$E52-2003,Z$28-2003),
IF(Z$28&gt;=$E52,MAX(1,INDEX('4. CPI-tabel'!$D$20:$Z$42,MAX($E52,2010)-2003,Z$28-2003)),0))</f>
        <v>1.0685379959099996</v>
      </c>
      <c r="AA52" s="118">
        <f>IF($C52="TD",INDEX('4. CPI-tabel'!$D$20:$Z$42,$E52-2003,AA$28-2003),
IF(AA$28&gt;=$E52,MAX(1,INDEX('4. CPI-tabel'!$D$20:$Z$42,MAX($E52,2010)-2003,AA$28-2003)),0))</f>
        <v>1.0984570597954797</v>
      </c>
      <c r="AB52" s="118">
        <f>IF($C52="TD",INDEX('4. CPI-tabel'!$D$20:$Z$42,$E52-2003,AB$28-2003),
IF(AB$28&gt;=$E52,MAX(1,INDEX('4. CPI-tabel'!$D$20:$Z$42,MAX($E52,2010)-2003,AB$28-2003)),0))</f>
        <v>1.1094416303934345</v>
      </c>
      <c r="AC52" s="118">
        <f>IF($C52="TD",INDEX('4. CPI-tabel'!$D$20:$Z$42,$E52-2003,AC$28-2003),
IF(AC$28&gt;=$E52,MAX(1,INDEX('4. CPI-tabel'!$D$20:$Z$42,MAX($E52,2010)-2003,AC$28-2003)),0))</f>
        <v>1.1183171634365821</v>
      </c>
      <c r="AD52" s="118">
        <f>IF($C52="TD",INDEX('4. CPI-tabel'!$D$20:$Z$42,$E52-2003,AD$28-2003),
IF(AD$28&gt;=$E52,MAX(1,INDEX('4. CPI-tabel'!$D$20:$Z$42,MAX($E52,2010)-2003,AD$28-2003)),0))</f>
        <v>1.1205537977634552</v>
      </c>
      <c r="AE52" s="118">
        <f>IF($C52="TD",INDEX('4. CPI-tabel'!$D$20:$Z$42,$E52-2003,AE$28-2003),
IF(AE$28&gt;=$E52,MAX(1,INDEX('4. CPI-tabel'!$D$20:$Z$42,MAX($E52,2010)-2003,AE$28-2003)),0))</f>
        <v>1.1362415509321435</v>
      </c>
      <c r="AF52" s="118">
        <f>IF($C52="TD",INDEX('4. CPI-tabel'!$D$20:$Z$42,$E52-2003,AF$28-2003),
IF(AF$28&gt;=$E52,MAX(1,INDEX('4. CPI-tabel'!$D$20:$Z$42,MAX($E52,2010)-2003,AF$28-2003)),0))</f>
        <v>1.1601026235017184</v>
      </c>
      <c r="AG52" s="118">
        <f>IF($C52="TD",INDEX('4. CPI-tabel'!$D$20:$Z$42,$E52-2003,AG$28-2003),
IF(AG$28&gt;=$E52,MAX(1,INDEX('4. CPI-tabel'!$D$20:$Z$42,MAX($E52,2010)-2003,AG$28-2003)),0))</f>
        <v>1.1925854969597667</v>
      </c>
      <c r="AH52" s="118">
        <f>IF($C52="TD",INDEX('4. CPI-tabel'!$D$20:$Z$42,$E52-2003,AH$28-2003),
IF(AH$28&gt;=$E52,MAX(1,INDEX('4. CPI-tabel'!$D$20:$Z$42,MAX($E52,2010)-2003,AH$28-2003)),0))</f>
        <v>1.200933595438485</v>
      </c>
      <c r="AI52" s="118">
        <f>IF($C52="TD",INDEX('4. CPI-tabel'!$D$20:$Z$42,$E52-2003,AI$28-2003),
IF(AI$28&gt;=$E52,MAX(1,INDEX('4. CPI-tabel'!$D$20:$Z$42,MAX($E52,2010)-2003,AI$28-2003)),0))</f>
        <v>1.200933595438485</v>
      </c>
      <c r="AJ52" s="118">
        <f>IF($C52="TD",INDEX('4. CPI-tabel'!$D$20:$Z$42,$E52-2003,AJ$28-2003),
IF(AJ$28&gt;=$E52,MAX(1,INDEX('4. CPI-tabel'!$D$20:$Z$42,MAX($E52,2010)-2003,AJ$28-2003)),0))</f>
        <v>1.200933595438485</v>
      </c>
      <c r="AK52" s="118">
        <f>IF($C52="TD",INDEX('4. CPI-tabel'!$D$20:$Z$42,$E52-2003,AK$28-2003),
IF(AK$28&gt;=$E52,MAX(1,INDEX('4. CPI-tabel'!$D$20:$Z$42,MAX($E52,2010)-2003,AK$28-2003)),0))</f>
        <v>1.200933595438485</v>
      </c>
      <c r="AL52" s="118">
        <f>IF($C52="TD",INDEX('4. CPI-tabel'!$D$20:$Z$42,$E52-2003,AL$28-2003),
IF(AL$28&gt;=$E52,MAX(1,INDEX('4. CPI-tabel'!$D$20:$Z$42,MAX($E52,2010)-2003,AL$28-2003)),0))</f>
        <v>1.200933595438485</v>
      </c>
      <c r="AM52" s="118">
        <f>IF($C52="TD",INDEX('4. CPI-tabel'!$D$20:$Z$42,$E52-2003,AM$28-2003),
IF(AM$28&gt;=$E52,MAX(1,INDEX('4. CPI-tabel'!$D$20:$Z$42,MAX($E52,2010)-2003,AM$28-2003)),0))</f>
        <v>1.200933595438485</v>
      </c>
      <c r="AO52" s="87">
        <f t="shared" si="5"/>
        <v>24116.354888888884</v>
      </c>
      <c r="AP52" s="87">
        <f t="shared" si="6"/>
        <v>24743.380115999993</v>
      </c>
      <c r="AQ52" s="87">
        <f t="shared" si="7"/>
        <v>25312.477858667989</v>
      </c>
      <c r="AR52" s="87">
        <f t="shared" si="8"/>
        <v>26021.227238710693</v>
      </c>
      <c r="AS52" s="87">
        <f t="shared" si="9"/>
        <v>26281.4395110978</v>
      </c>
      <c r="AT52" s="87">
        <f t="shared" si="10"/>
        <v>26491.691027186585</v>
      </c>
      <c r="AU52" s="87">
        <f t="shared" si="11"/>
        <v>26544.674409240957</v>
      </c>
      <c r="AV52" s="87">
        <f t="shared" si="12"/>
        <v>26916.299850970332</v>
      </c>
      <c r="AW52" s="87">
        <f t="shared" si="13"/>
        <v>27481.542147840704</v>
      </c>
      <c r="AX52" s="87">
        <f t="shared" si="14"/>
        <v>28251.025327980249</v>
      </c>
      <c r="AY52" s="87">
        <f t="shared" si="15"/>
        <v>28448.782505276107</v>
      </c>
      <c r="AZ52" s="87">
        <f t="shared" si="16"/>
        <v>34138.539006331332</v>
      </c>
      <c r="BA52" s="87">
        <f t="shared" si="17"/>
        <v>32878.039104559102</v>
      </c>
      <c r="BB52" s="87">
        <f t="shared" si="18"/>
        <v>31664.080737621538</v>
      </c>
      <c r="BC52" s="87">
        <f t="shared" si="19"/>
        <v>30494.945448847815</v>
      </c>
      <c r="BD52" s="87">
        <f t="shared" si="20"/>
        <v>29368.978232274974</v>
      </c>
    </row>
    <row r="53" spans="1:56" s="20" customFormat="1" x14ac:dyDescent="0.2">
      <c r="A53" s="41"/>
      <c r="B53" s="86">
        <f>'3. Investeringen'!B39</f>
        <v>25</v>
      </c>
      <c r="C53" s="86" t="str">
        <f>'3. Investeringen'!F39</f>
        <v>TD</v>
      </c>
      <c r="D53" s="86" t="str">
        <f>'3. Investeringen'!G39</f>
        <v>Nieuwe investeringen TD</v>
      </c>
      <c r="E53" s="121">
        <f>'3. Investeringen'!K39</f>
        <v>2009</v>
      </c>
      <c r="G53" s="86">
        <f>'7. Nominale afschrijvingen'!R42</f>
        <v>8300</v>
      </c>
      <c r="H53" s="86">
        <f>'7. Nominale afschrijvingen'!S42</f>
        <v>8300</v>
      </c>
      <c r="I53" s="86">
        <f>'7. Nominale afschrijvingen'!T42</f>
        <v>8300</v>
      </c>
      <c r="J53" s="86">
        <f>'7. Nominale afschrijvingen'!U42</f>
        <v>8300</v>
      </c>
      <c r="K53" s="86">
        <f>'7. Nominale afschrijvingen'!V42</f>
        <v>8300</v>
      </c>
      <c r="L53" s="86">
        <f>'7. Nominale afschrijvingen'!W42</f>
        <v>8300</v>
      </c>
      <c r="M53" s="86">
        <f>'7. Nominale afschrijvingen'!X42</f>
        <v>8300</v>
      </c>
      <c r="N53" s="86">
        <f>'7. Nominale afschrijvingen'!Y42</f>
        <v>8300</v>
      </c>
      <c r="O53" s="86">
        <f>'7. Nominale afschrijvingen'!Z42</f>
        <v>8300</v>
      </c>
      <c r="P53" s="86">
        <f>'7. Nominale afschrijvingen'!AA42</f>
        <v>8300</v>
      </c>
      <c r="Q53" s="86">
        <f>'7. Nominale afschrijvingen'!AB42</f>
        <v>8300</v>
      </c>
      <c r="R53" s="86">
        <f>'7. Nominale afschrijvingen'!AC42</f>
        <v>9960</v>
      </c>
      <c r="S53" s="86">
        <f>'7. Nominale afschrijvingen'!AD42</f>
        <v>9277.028571428571</v>
      </c>
      <c r="T53" s="86">
        <f>'7. Nominale afschrijvingen'!AE42</f>
        <v>8640.8894693877555</v>
      </c>
      <c r="U53" s="86">
        <f>'7. Nominale afschrijvingen'!AF42</f>
        <v>8094.626342012667</v>
      </c>
      <c r="V53" s="86">
        <f>'7. Nominale afschrijvingen'!AG42</f>
        <v>8094.626342012667</v>
      </c>
      <c r="W53" s="40"/>
      <c r="X53" s="118">
        <f>IF($C53="TD",INDEX('4. CPI-tabel'!$D$20:$Z$42,$E53-2003,X$28-2003),
IF(X$28&gt;=$E53,MAX(1,INDEX('4. CPI-tabel'!$D$20:$Z$42,MAX($E53,2010)-2003,X$28-2003)),0))</f>
        <v>1.0180449999999999</v>
      </c>
      <c r="Y53" s="118">
        <f>IF($C53="TD",INDEX('4. CPI-tabel'!$D$20:$Z$42,$E53-2003,Y$28-2003),
IF(Y$28&gt;=$E53,MAX(1,INDEX('4. CPI-tabel'!$D$20:$Z$42,MAX($E53,2010)-2003,Y$28-2003)),0))</f>
        <v>1.0445141699999998</v>
      </c>
      <c r="Z53" s="118">
        <f>IF($C53="TD",INDEX('4. CPI-tabel'!$D$20:$Z$42,$E53-2003,Z$28-2003),
IF(Z$28&gt;=$E53,MAX(1,INDEX('4. CPI-tabel'!$D$20:$Z$42,MAX($E53,2010)-2003,Z$28-2003)),0))</f>
        <v>1.0685379959099996</v>
      </c>
      <c r="AA53" s="118">
        <f>IF($C53="TD",INDEX('4. CPI-tabel'!$D$20:$Z$42,$E53-2003,AA$28-2003),
IF(AA$28&gt;=$E53,MAX(1,INDEX('4. CPI-tabel'!$D$20:$Z$42,MAX($E53,2010)-2003,AA$28-2003)),0))</f>
        <v>1.0984570597954797</v>
      </c>
      <c r="AB53" s="118">
        <f>IF($C53="TD",INDEX('4. CPI-tabel'!$D$20:$Z$42,$E53-2003,AB$28-2003),
IF(AB$28&gt;=$E53,MAX(1,INDEX('4. CPI-tabel'!$D$20:$Z$42,MAX($E53,2010)-2003,AB$28-2003)),0))</f>
        <v>1.1094416303934345</v>
      </c>
      <c r="AC53" s="118">
        <f>IF($C53="TD",INDEX('4. CPI-tabel'!$D$20:$Z$42,$E53-2003,AC$28-2003),
IF(AC$28&gt;=$E53,MAX(1,INDEX('4. CPI-tabel'!$D$20:$Z$42,MAX($E53,2010)-2003,AC$28-2003)),0))</f>
        <v>1.1183171634365821</v>
      </c>
      <c r="AD53" s="118">
        <f>IF($C53="TD",INDEX('4. CPI-tabel'!$D$20:$Z$42,$E53-2003,AD$28-2003),
IF(AD$28&gt;=$E53,MAX(1,INDEX('4. CPI-tabel'!$D$20:$Z$42,MAX($E53,2010)-2003,AD$28-2003)),0))</f>
        <v>1.1205537977634552</v>
      </c>
      <c r="AE53" s="118">
        <f>IF($C53="TD",INDEX('4. CPI-tabel'!$D$20:$Z$42,$E53-2003,AE$28-2003),
IF(AE$28&gt;=$E53,MAX(1,INDEX('4. CPI-tabel'!$D$20:$Z$42,MAX($E53,2010)-2003,AE$28-2003)),0))</f>
        <v>1.1362415509321435</v>
      </c>
      <c r="AF53" s="118">
        <f>IF($C53="TD",INDEX('4. CPI-tabel'!$D$20:$Z$42,$E53-2003,AF$28-2003),
IF(AF$28&gt;=$E53,MAX(1,INDEX('4. CPI-tabel'!$D$20:$Z$42,MAX($E53,2010)-2003,AF$28-2003)),0))</f>
        <v>1.1601026235017184</v>
      </c>
      <c r="AG53" s="118">
        <f>IF($C53="TD",INDEX('4. CPI-tabel'!$D$20:$Z$42,$E53-2003,AG$28-2003),
IF(AG$28&gt;=$E53,MAX(1,INDEX('4. CPI-tabel'!$D$20:$Z$42,MAX($E53,2010)-2003,AG$28-2003)),0))</f>
        <v>1.1925854969597667</v>
      </c>
      <c r="AH53" s="118">
        <f>IF($C53="TD",INDEX('4. CPI-tabel'!$D$20:$Z$42,$E53-2003,AH$28-2003),
IF(AH$28&gt;=$E53,MAX(1,INDEX('4. CPI-tabel'!$D$20:$Z$42,MAX($E53,2010)-2003,AH$28-2003)),0))</f>
        <v>1.200933595438485</v>
      </c>
      <c r="AI53" s="118">
        <f>IF($C53="TD",INDEX('4. CPI-tabel'!$D$20:$Z$42,$E53-2003,AI$28-2003),
IF(AI$28&gt;=$E53,MAX(1,INDEX('4. CPI-tabel'!$D$20:$Z$42,MAX($E53,2010)-2003,AI$28-2003)),0))</f>
        <v>1.200933595438485</v>
      </c>
      <c r="AJ53" s="118">
        <f>IF($C53="TD",INDEX('4. CPI-tabel'!$D$20:$Z$42,$E53-2003,AJ$28-2003),
IF(AJ$28&gt;=$E53,MAX(1,INDEX('4. CPI-tabel'!$D$20:$Z$42,MAX($E53,2010)-2003,AJ$28-2003)),0))</f>
        <v>1.200933595438485</v>
      </c>
      <c r="AK53" s="118">
        <f>IF($C53="TD",INDEX('4. CPI-tabel'!$D$20:$Z$42,$E53-2003,AK$28-2003),
IF(AK$28&gt;=$E53,MAX(1,INDEX('4. CPI-tabel'!$D$20:$Z$42,MAX($E53,2010)-2003,AK$28-2003)),0))</f>
        <v>1.200933595438485</v>
      </c>
      <c r="AL53" s="118">
        <f>IF($C53="TD",INDEX('4. CPI-tabel'!$D$20:$Z$42,$E53-2003,AL$28-2003),
IF(AL$28&gt;=$E53,MAX(1,INDEX('4. CPI-tabel'!$D$20:$Z$42,MAX($E53,2010)-2003,AL$28-2003)),0))</f>
        <v>1.200933595438485</v>
      </c>
      <c r="AM53" s="118">
        <f>IF($C53="TD",INDEX('4. CPI-tabel'!$D$20:$Z$42,$E53-2003,AM$28-2003),
IF(AM$28&gt;=$E53,MAX(1,INDEX('4. CPI-tabel'!$D$20:$Z$42,MAX($E53,2010)-2003,AM$28-2003)),0))</f>
        <v>1.200933595438485</v>
      </c>
      <c r="AO53" s="87">
        <f t="shared" si="5"/>
        <v>8449.7734999999993</v>
      </c>
      <c r="AP53" s="87">
        <f t="shared" si="6"/>
        <v>8669.4676109999982</v>
      </c>
      <c r="AQ53" s="87">
        <f t="shared" si="7"/>
        <v>8868.8653660529963</v>
      </c>
      <c r="AR53" s="87">
        <f t="shared" si="8"/>
        <v>9117.1935963024807</v>
      </c>
      <c r="AS53" s="87">
        <f t="shared" si="9"/>
        <v>9208.3655322655068</v>
      </c>
      <c r="AT53" s="87">
        <f t="shared" si="10"/>
        <v>9282.0324565236315</v>
      </c>
      <c r="AU53" s="87">
        <f t="shared" si="11"/>
        <v>9300.5965214366788</v>
      </c>
      <c r="AV53" s="87">
        <f t="shared" si="12"/>
        <v>9430.8048727367914</v>
      </c>
      <c r="AW53" s="87">
        <f t="shared" si="13"/>
        <v>9628.8517750642623</v>
      </c>
      <c r="AX53" s="87">
        <f t="shared" si="14"/>
        <v>9898.4596247660629</v>
      </c>
      <c r="AY53" s="87">
        <f t="shared" si="15"/>
        <v>9967.7488421394246</v>
      </c>
      <c r="AZ53" s="87">
        <f t="shared" si="16"/>
        <v>11961.29861056731</v>
      </c>
      <c r="BA53" s="87">
        <f t="shared" si="17"/>
        <v>11141.095277271266</v>
      </c>
      <c r="BB53" s="87">
        <f t="shared" si="18"/>
        <v>10377.134458258381</v>
      </c>
      <c r="BC53" s="87">
        <f t="shared" si="19"/>
        <v>9721.1087166443431</v>
      </c>
      <c r="BD53" s="87">
        <f t="shared" si="20"/>
        <v>9721.1087166443431</v>
      </c>
    </row>
    <row r="54" spans="1:56" s="20" customFormat="1" x14ac:dyDescent="0.2">
      <c r="A54" s="41"/>
      <c r="B54" s="86">
        <f>'3. Investeringen'!B40</f>
        <v>26</v>
      </c>
      <c r="C54" s="86" t="str">
        <f>'3. Investeringen'!F40</f>
        <v>TD</v>
      </c>
      <c r="D54" s="86" t="str">
        <f>'3. Investeringen'!G40</f>
        <v>Nieuwe investeringen TD</v>
      </c>
      <c r="E54" s="121">
        <f>'3. Investeringen'!K40</f>
        <v>2009</v>
      </c>
      <c r="G54" s="86">
        <f>'7. Nominale afschrijvingen'!R43</f>
        <v>20400</v>
      </c>
      <c r="H54" s="86">
        <f>'7. Nominale afschrijvingen'!S43</f>
        <v>20400</v>
      </c>
      <c r="I54" s="86">
        <f>'7. Nominale afschrijvingen'!T43</f>
        <v>20400</v>
      </c>
      <c r="J54" s="86">
        <f>'7. Nominale afschrijvingen'!U43</f>
        <v>10200</v>
      </c>
      <c r="K54" s="86">
        <f>'7. Nominale afschrijvingen'!V43</f>
        <v>0</v>
      </c>
      <c r="L54" s="86">
        <f>'7. Nominale afschrijvingen'!W43</f>
        <v>0</v>
      </c>
      <c r="M54" s="86">
        <f>'7. Nominale afschrijvingen'!X43</f>
        <v>0</v>
      </c>
      <c r="N54" s="86">
        <f>'7. Nominale afschrijvingen'!Y43</f>
        <v>0</v>
      </c>
      <c r="O54" s="86">
        <f>'7. Nominale afschrijvingen'!Z43</f>
        <v>0</v>
      </c>
      <c r="P54" s="86">
        <f>'7. Nominale afschrijvingen'!AA43</f>
        <v>0</v>
      </c>
      <c r="Q54" s="86">
        <f>'7. Nominale afschrijvingen'!AB43</f>
        <v>0</v>
      </c>
      <c r="R54" s="86">
        <f>'7. Nominale afschrijvingen'!AC43</f>
        <v>0</v>
      </c>
      <c r="S54" s="86">
        <f>'7. Nominale afschrijvingen'!AD43</f>
        <v>0</v>
      </c>
      <c r="T54" s="86">
        <f>'7. Nominale afschrijvingen'!AE43</f>
        <v>0</v>
      </c>
      <c r="U54" s="86">
        <f>'7. Nominale afschrijvingen'!AF43</f>
        <v>0</v>
      </c>
      <c r="V54" s="86">
        <f>'7. Nominale afschrijvingen'!AG43</f>
        <v>0</v>
      </c>
      <c r="W54" s="40"/>
      <c r="X54" s="118">
        <f>IF($C54="TD",INDEX('4. CPI-tabel'!$D$20:$Z$42,$E54-2003,X$28-2003),
IF(X$28&gt;=$E54,MAX(1,INDEX('4. CPI-tabel'!$D$20:$Z$42,MAX($E54,2010)-2003,X$28-2003)),0))</f>
        <v>1.0180449999999999</v>
      </c>
      <c r="Y54" s="118">
        <f>IF($C54="TD",INDEX('4. CPI-tabel'!$D$20:$Z$42,$E54-2003,Y$28-2003),
IF(Y$28&gt;=$E54,MAX(1,INDEX('4. CPI-tabel'!$D$20:$Z$42,MAX($E54,2010)-2003,Y$28-2003)),0))</f>
        <v>1.0445141699999998</v>
      </c>
      <c r="Z54" s="118">
        <f>IF($C54="TD",INDEX('4. CPI-tabel'!$D$20:$Z$42,$E54-2003,Z$28-2003),
IF(Z$28&gt;=$E54,MAX(1,INDEX('4. CPI-tabel'!$D$20:$Z$42,MAX($E54,2010)-2003,Z$28-2003)),0))</f>
        <v>1.0685379959099996</v>
      </c>
      <c r="AA54" s="118">
        <f>IF($C54="TD",INDEX('4. CPI-tabel'!$D$20:$Z$42,$E54-2003,AA$28-2003),
IF(AA$28&gt;=$E54,MAX(1,INDEX('4. CPI-tabel'!$D$20:$Z$42,MAX($E54,2010)-2003,AA$28-2003)),0))</f>
        <v>1.0984570597954797</v>
      </c>
      <c r="AB54" s="118">
        <f>IF($C54="TD",INDEX('4. CPI-tabel'!$D$20:$Z$42,$E54-2003,AB$28-2003),
IF(AB$28&gt;=$E54,MAX(1,INDEX('4. CPI-tabel'!$D$20:$Z$42,MAX($E54,2010)-2003,AB$28-2003)),0))</f>
        <v>1.1094416303934345</v>
      </c>
      <c r="AC54" s="118">
        <f>IF($C54="TD",INDEX('4. CPI-tabel'!$D$20:$Z$42,$E54-2003,AC$28-2003),
IF(AC$28&gt;=$E54,MAX(1,INDEX('4. CPI-tabel'!$D$20:$Z$42,MAX($E54,2010)-2003,AC$28-2003)),0))</f>
        <v>1.1183171634365821</v>
      </c>
      <c r="AD54" s="118">
        <f>IF($C54="TD",INDEX('4. CPI-tabel'!$D$20:$Z$42,$E54-2003,AD$28-2003),
IF(AD$28&gt;=$E54,MAX(1,INDEX('4. CPI-tabel'!$D$20:$Z$42,MAX($E54,2010)-2003,AD$28-2003)),0))</f>
        <v>1.1205537977634552</v>
      </c>
      <c r="AE54" s="118">
        <f>IF($C54="TD",INDEX('4. CPI-tabel'!$D$20:$Z$42,$E54-2003,AE$28-2003),
IF(AE$28&gt;=$E54,MAX(1,INDEX('4. CPI-tabel'!$D$20:$Z$42,MAX($E54,2010)-2003,AE$28-2003)),0))</f>
        <v>1.1362415509321435</v>
      </c>
      <c r="AF54" s="118">
        <f>IF($C54="TD",INDEX('4. CPI-tabel'!$D$20:$Z$42,$E54-2003,AF$28-2003),
IF(AF$28&gt;=$E54,MAX(1,INDEX('4. CPI-tabel'!$D$20:$Z$42,MAX($E54,2010)-2003,AF$28-2003)),0))</f>
        <v>1.1601026235017184</v>
      </c>
      <c r="AG54" s="118">
        <f>IF($C54="TD",INDEX('4. CPI-tabel'!$D$20:$Z$42,$E54-2003,AG$28-2003),
IF(AG$28&gt;=$E54,MAX(1,INDEX('4. CPI-tabel'!$D$20:$Z$42,MAX($E54,2010)-2003,AG$28-2003)),0))</f>
        <v>1.1925854969597667</v>
      </c>
      <c r="AH54" s="118">
        <f>IF($C54="TD",INDEX('4. CPI-tabel'!$D$20:$Z$42,$E54-2003,AH$28-2003),
IF(AH$28&gt;=$E54,MAX(1,INDEX('4. CPI-tabel'!$D$20:$Z$42,MAX($E54,2010)-2003,AH$28-2003)),0))</f>
        <v>1.200933595438485</v>
      </c>
      <c r="AI54" s="118">
        <f>IF($C54="TD",INDEX('4. CPI-tabel'!$D$20:$Z$42,$E54-2003,AI$28-2003),
IF(AI$28&gt;=$E54,MAX(1,INDEX('4. CPI-tabel'!$D$20:$Z$42,MAX($E54,2010)-2003,AI$28-2003)),0))</f>
        <v>1.200933595438485</v>
      </c>
      <c r="AJ54" s="118">
        <f>IF($C54="TD",INDEX('4. CPI-tabel'!$D$20:$Z$42,$E54-2003,AJ$28-2003),
IF(AJ$28&gt;=$E54,MAX(1,INDEX('4. CPI-tabel'!$D$20:$Z$42,MAX($E54,2010)-2003,AJ$28-2003)),0))</f>
        <v>1.200933595438485</v>
      </c>
      <c r="AK54" s="118">
        <f>IF($C54="TD",INDEX('4. CPI-tabel'!$D$20:$Z$42,$E54-2003,AK$28-2003),
IF(AK$28&gt;=$E54,MAX(1,INDEX('4. CPI-tabel'!$D$20:$Z$42,MAX($E54,2010)-2003,AK$28-2003)),0))</f>
        <v>1.200933595438485</v>
      </c>
      <c r="AL54" s="118">
        <f>IF($C54="TD",INDEX('4. CPI-tabel'!$D$20:$Z$42,$E54-2003,AL$28-2003),
IF(AL$28&gt;=$E54,MAX(1,INDEX('4. CPI-tabel'!$D$20:$Z$42,MAX($E54,2010)-2003,AL$28-2003)),0))</f>
        <v>1.200933595438485</v>
      </c>
      <c r="AM54" s="118">
        <f>IF($C54="TD",INDEX('4. CPI-tabel'!$D$20:$Z$42,$E54-2003,AM$28-2003),
IF(AM$28&gt;=$E54,MAX(1,INDEX('4. CPI-tabel'!$D$20:$Z$42,MAX($E54,2010)-2003,AM$28-2003)),0))</f>
        <v>1.200933595438485</v>
      </c>
      <c r="AO54" s="87">
        <f t="shared" si="5"/>
        <v>20768.117999999999</v>
      </c>
      <c r="AP54" s="87">
        <f t="shared" si="6"/>
        <v>21308.089067999997</v>
      </c>
      <c r="AQ54" s="87">
        <f t="shared" si="7"/>
        <v>21798.175116563994</v>
      </c>
      <c r="AR54" s="87">
        <f t="shared" si="8"/>
        <v>11204.262009913893</v>
      </c>
      <c r="AS54" s="87">
        <f t="shared" si="9"/>
        <v>0</v>
      </c>
      <c r="AT54" s="87">
        <f t="shared" si="10"/>
        <v>0</v>
      </c>
      <c r="AU54" s="87">
        <f t="shared" si="11"/>
        <v>0</v>
      </c>
      <c r="AV54" s="87">
        <f t="shared" si="12"/>
        <v>0</v>
      </c>
      <c r="AW54" s="87">
        <f t="shared" si="13"/>
        <v>0</v>
      </c>
      <c r="AX54" s="87">
        <f t="shared" si="14"/>
        <v>0</v>
      </c>
      <c r="AY54" s="87">
        <f t="shared" si="15"/>
        <v>0</v>
      </c>
      <c r="AZ54" s="87">
        <f t="shared" si="16"/>
        <v>0</v>
      </c>
      <c r="BA54" s="87">
        <f t="shared" si="17"/>
        <v>0</v>
      </c>
      <c r="BB54" s="87">
        <f t="shared" si="18"/>
        <v>0</v>
      </c>
      <c r="BC54" s="87">
        <f t="shared" si="19"/>
        <v>0</v>
      </c>
      <c r="BD54" s="87">
        <f t="shared" si="20"/>
        <v>0</v>
      </c>
    </row>
    <row r="55" spans="1:56" s="20" customFormat="1" x14ac:dyDescent="0.2">
      <c r="A55" s="41"/>
      <c r="B55" s="86">
        <f>'3. Investeringen'!B41</f>
        <v>27</v>
      </c>
      <c r="C55" s="86" t="str">
        <f>'3. Investeringen'!F41</f>
        <v>TD</v>
      </c>
      <c r="D55" s="86" t="str">
        <f>'3. Investeringen'!G41</f>
        <v>Nieuwe investeringen TD</v>
      </c>
      <c r="E55" s="121">
        <f>'3. Investeringen'!K41</f>
        <v>2010</v>
      </c>
      <c r="G55" s="86">
        <f>'7. Nominale afschrijvingen'!R44</f>
        <v>6036.3636363636369</v>
      </c>
      <c r="H55" s="86">
        <f>'7. Nominale afschrijvingen'!S44</f>
        <v>6036.363636363636</v>
      </c>
      <c r="I55" s="86">
        <f>'7. Nominale afschrijvingen'!T44</f>
        <v>6036.363636363636</v>
      </c>
      <c r="J55" s="86">
        <f>'7. Nominale afschrijvingen'!U44</f>
        <v>6036.363636363636</v>
      </c>
      <c r="K55" s="86">
        <f>'7. Nominale afschrijvingen'!V44</f>
        <v>6036.363636363636</v>
      </c>
      <c r="L55" s="86">
        <f>'7. Nominale afschrijvingen'!W44</f>
        <v>6036.363636363636</v>
      </c>
      <c r="M55" s="86">
        <f>'7. Nominale afschrijvingen'!X44</f>
        <v>6036.363636363636</v>
      </c>
      <c r="N55" s="86">
        <f>'7. Nominale afschrijvingen'!Y44</f>
        <v>6036.363636363636</v>
      </c>
      <c r="O55" s="86">
        <f>'7. Nominale afschrijvingen'!Z44</f>
        <v>6036.363636363636</v>
      </c>
      <c r="P55" s="86">
        <f>'7. Nominale afschrijvingen'!AA44</f>
        <v>6036.363636363636</v>
      </c>
      <c r="Q55" s="86">
        <f>'7. Nominale afschrijvingen'!AB44</f>
        <v>6036.363636363636</v>
      </c>
      <c r="R55" s="86">
        <f>'7. Nominale afschrijvingen'!AC44</f>
        <v>7243.6363636363631</v>
      </c>
      <c r="S55" s="86">
        <f>'7. Nominale afschrijvingen'!AD44</f>
        <v>7043.8119122257058</v>
      </c>
      <c r="T55" s="86">
        <f>'7. Nominale afschrijvingen'!AE44</f>
        <v>6849.4998594746512</v>
      </c>
      <c r="U55" s="86">
        <f>'7. Nominale afschrijvingen'!AF44</f>
        <v>6660.5481392132815</v>
      </c>
      <c r="V55" s="86">
        <f>'7. Nominale afschrijvingen'!AG44</f>
        <v>6476.8088802005013</v>
      </c>
      <c r="W55" s="40"/>
      <c r="X55" s="118">
        <f>IF($C55="TD",INDEX('4. CPI-tabel'!$D$20:$Z$42,$E55-2003,X$28-2003),
IF(X$28&gt;=$E55,MAX(1,INDEX('4. CPI-tabel'!$D$20:$Z$42,MAX($E55,2010)-2003,X$28-2003)),0))</f>
        <v>1.0149999999999999</v>
      </c>
      <c r="Y55" s="118">
        <f>IF($C55="TD",INDEX('4. CPI-tabel'!$D$20:$Z$42,$E55-2003,Y$28-2003),
IF(Y$28&gt;=$E55,MAX(1,INDEX('4. CPI-tabel'!$D$20:$Z$42,MAX($E55,2010)-2003,Y$28-2003)),0))</f>
        <v>1.0413899999999998</v>
      </c>
      <c r="Z55" s="118">
        <f>IF($C55="TD",INDEX('4. CPI-tabel'!$D$20:$Z$42,$E55-2003,Z$28-2003),
IF(Z$28&gt;=$E55,MAX(1,INDEX('4. CPI-tabel'!$D$20:$Z$42,MAX($E55,2010)-2003,Z$28-2003)),0))</f>
        <v>1.0653419699999997</v>
      </c>
      <c r="AA55" s="118">
        <f>IF($C55="TD",INDEX('4. CPI-tabel'!$D$20:$Z$42,$E55-2003,AA$28-2003),
IF(AA$28&gt;=$E55,MAX(1,INDEX('4. CPI-tabel'!$D$20:$Z$42,MAX($E55,2010)-2003,AA$28-2003)),0))</f>
        <v>1.0951715451599997</v>
      </c>
      <c r="AB55" s="118">
        <f>IF($C55="TD",INDEX('4. CPI-tabel'!$D$20:$Z$42,$E55-2003,AB$28-2003),
IF(AB$28&gt;=$E55,MAX(1,INDEX('4. CPI-tabel'!$D$20:$Z$42,MAX($E55,2010)-2003,AB$28-2003)),0))</f>
        <v>1.1061232606115996</v>
      </c>
      <c r="AC55" s="118">
        <f>IF($C55="TD",INDEX('4. CPI-tabel'!$D$20:$Z$42,$E55-2003,AC$28-2003),
IF(AC$28&gt;=$E55,MAX(1,INDEX('4. CPI-tabel'!$D$20:$Z$42,MAX($E55,2010)-2003,AC$28-2003)),0))</f>
        <v>1.1149722466964924</v>
      </c>
      <c r="AD55" s="118">
        <f>IF($C55="TD",INDEX('4. CPI-tabel'!$D$20:$Z$42,$E55-2003,AD$28-2003),
IF(AD$28&gt;=$E55,MAX(1,INDEX('4. CPI-tabel'!$D$20:$Z$42,MAX($E55,2010)-2003,AD$28-2003)),0))</f>
        <v>1.1172021911898855</v>
      </c>
      <c r="AE55" s="118">
        <f>IF($C55="TD",INDEX('4. CPI-tabel'!$D$20:$Z$42,$E55-2003,AE$28-2003),
IF(AE$28&gt;=$E55,MAX(1,INDEX('4. CPI-tabel'!$D$20:$Z$42,MAX($E55,2010)-2003,AE$28-2003)),0))</f>
        <v>1.132843021866544</v>
      </c>
      <c r="AF55" s="118">
        <f>IF($C55="TD",INDEX('4. CPI-tabel'!$D$20:$Z$42,$E55-2003,AF$28-2003),
IF(AF$28&gt;=$E55,MAX(1,INDEX('4. CPI-tabel'!$D$20:$Z$42,MAX($E55,2010)-2003,AF$28-2003)),0))</f>
        <v>1.1566327253257414</v>
      </c>
      <c r="AG55" s="118">
        <f>IF($C55="TD",INDEX('4. CPI-tabel'!$D$20:$Z$42,$E55-2003,AG$28-2003),
IF(AG$28&gt;=$E55,MAX(1,INDEX('4. CPI-tabel'!$D$20:$Z$42,MAX($E55,2010)-2003,AG$28-2003)),0))</f>
        <v>1.1890184416348621</v>
      </c>
      <c r="AH55" s="118">
        <f>IF($C55="TD",INDEX('4. CPI-tabel'!$D$20:$Z$42,$E55-2003,AH$28-2003),
IF(AH$28&gt;=$E55,MAX(1,INDEX('4. CPI-tabel'!$D$20:$Z$42,MAX($E55,2010)-2003,AH$28-2003)),0))</f>
        <v>1.197341570726306</v>
      </c>
      <c r="AI55" s="118">
        <f>IF($C55="TD",INDEX('4. CPI-tabel'!$D$20:$Z$42,$E55-2003,AI$28-2003),
IF(AI$28&gt;=$E55,MAX(1,INDEX('4. CPI-tabel'!$D$20:$Z$42,MAX($E55,2010)-2003,AI$28-2003)),0))</f>
        <v>1.197341570726306</v>
      </c>
      <c r="AJ55" s="118">
        <f>IF($C55="TD",INDEX('4. CPI-tabel'!$D$20:$Z$42,$E55-2003,AJ$28-2003),
IF(AJ$28&gt;=$E55,MAX(1,INDEX('4. CPI-tabel'!$D$20:$Z$42,MAX($E55,2010)-2003,AJ$28-2003)),0))</f>
        <v>1.197341570726306</v>
      </c>
      <c r="AK55" s="118">
        <f>IF($C55="TD",INDEX('4. CPI-tabel'!$D$20:$Z$42,$E55-2003,AK$28-2003),
IF(AK$28&gt;=$E55,MAX(1,INDEX('4. CPI-tabel'!$D$20:$Z$42,MAX($E55,2010)-2003,AK$28-2003)),0))</f>
        <v>1.197341570726306</v>
      </c>
      <c r="AL55" s="118">
        <f>IF($C55="TD",INDEX('4. CPI-tabel'!$D$20:$Z$42,$E55-2003,AL$28-2003),
IF(AL$28&gt;=$E55,MAX(1,INDEX('4. CPI-tabel'!$D$20:$Z$42,MAX($E55,2010)-2003,AL$28-2003)),0))</f>
        <v>1.197341570726306</v>
      </c>
      <c r="AM55" s="118">
        <f>IF($C55="TD",INDEX('4. CPI-tabel'!$D$20:$Z$42,$E55-2003,AM$28-2003),
IF(AM$28&gt;=$E55,MAX(1,INDEX('4. CPI-tabel'!$D$20:$Z$42,MAX($E55,2010)-2003,AM$28-2003)),0))</f>
        <v>1.197341570726306</v>
      </c>
      <c r="AO55" s="87">
        <f t="shared" si="5"/>
        <v>6126.909090909091</v>
      </c>
      <c r="AP55" s="87">
        <f t="shared" si="6"/>
        <v>6286.2087272727258</v>
      </c>
      <c r="AQ55" s="87">
        <f t="shared" si="7"/>
        <v>6430.7915279999979</v>
      </c>
      <c r="AR55" s="87">
        <f t="shared" si="8"/>
        <v>6610.853690783998</v>
      </c>
      <c r="AS55" s="87">
        <f t="shared" si="9"/>
        <v>6676.9622276918371</v>
      </c>
      <c r="AT55" s="87">
        <f t="shared" si="10"/>
        <v>6730.3779255133722</v>
      </c>
      <c r="AU55" s="87">
        <f t="shared" si="11"/>
        <v>6743.8386813643992</v>
      </c>
      <c r="AV55" s="87">
        <f t="shared" si="12"/>
        <v>6838.2524229035016</v>
      </c>
      <c r="AW55" s="87">
        <f t="shared" si="13"/>
        <v>6981.8557237844743</v>
      </c>
      <c r="AX55" s="87">
        <f t="shared" si="14"/>
        <v>7177.34768405044</v>
      </c>
      <c r="AY55" s="87">
        <f t="shared" si="15"/>
        <v>7227.5891178387919</v>
      </c>
      <c r="AZ55" s="87">
        <f t="shared" si="16"/>
        <v>8673.1069414065496</v>
      </c>
      <c r="BA55" s="87">
        <f t="shared" si="17"/>
        <v>8433.8488188849915</v>
      </c>
      <c r="BB55" s="87">
        <f t="shared" si="18"/>
        <v>8201.1909204329913</v>
      </c>
      <c r="BC55" s="87">
        <f t="shared" si="19"/>
        <v>7974.9511709038052</v>
      </c>
      <c r="BD55" s="87">
        <f t="shared" si="20"/>
        <v>7754.9525179133552</v>
      </c>
    </row>
    <row r="56" spans="1:56" s="20" customFormat="1" x14ac:dyDescent="0.2">
      <c r="A56" s="41"/>
      <c r="B56" s="86">
        <f>'3. Investeringen'!B42</f>
        <v>28</v>
      </c>
      <c r="C56" s="86" t="str">
        <f>'3. Investeringen'!F42</f>
        <v>TD</v>
      </c>
      <c r="D56" s="86" t="str">
        <f>'3. Investeringen'!G42</f>
        <v>Nieuwe investeringen TD</v>
      </c>
      <c r="E56" s="121">
        <f>'3. Investeringen'!K42</f>
        <v>2010</v>
      </c>
      <c r="G56" s="86">
        <f>'7. Nominale afschrijvingen'!R45</f>
        <v>30466.666666666668</v>
      </c>
      <c r="H56" s="86">
        <f>'7. Nominale afschrijvingen'!S45</f>
        <v>30466.666666666668</v>
      </c>
      <c r="I56" s="86">
        <f>'7. Nominale afschrijvingen'!T45</f>
        <v>30466.666666666668</v>
      </c>
      <c r="J56" s="86">
        <f>'7. Nominale afschrijvingen'!U45</f>
        <v>30466.666666666668</v>
      </c>
      <c r="K56" s="86">
        <f>'7. Nominale afschrijvingen'!V45</f>
        <v>30466.666666666668</v>
      </c>
      <c r="L56" s="86">
        <f>'7. Nominale afschrijvingen'!W45</f>
        <v>30466.666666666668</v>
      </c>
      <c r="M56" s="86">
        <f>'7. Nominale afschrijvingen'!X45</f>
        <v>30466.666666666668</v>
      </c>
      <c r="N56" s="86">
        <f>'7. Nominale afschrijvingen'!Y45</f>
        <v>30466.666666666668</v>
      </c>
      <c r="O56" s="86">
        <f>'7. Nominale afschrijvingen'!Z45</f>
        <v>30466.666666666668</v>
      </c>
      <c r="P56" s="86">
        <f>'7. Nominale afschrijvingen'!AA45</f>
        <v>30466.666666666668</v>
      </c>
      <c r="Q56" s="86">
        <f>'7. Nominale afschrijvingen'!AB45</f>
        <v>30466.666666666668</v>
      </c>
      <c r="R56" s="86">
        <f>'7. Nominale afschrijvingen'!AC45</f>
        <v>36560</v>
      </c>
      <c r="S56" s="86">
        <f>'7. Nominale afschrijvingen'!AD45</f>
        <v>35250.388059701494</v>
      </c>
      <c r="T56" s="86">
        <f>'7. Nominale afschrijvingen'!AE45</f>
        <v>33987.687591891292</v>
      </c>
      <c r="U56" s="86">
        <f>'7. Nominale afschrijvingen'!AF45</f>
        <v>32770.218185614591</v>
      </c>
      <c r="V56" s="86">
        <f>'7. Nominale afschrijvingen'!AG45</f>
        <v>31596.359623741828</v>
      </c>
      <c r="W56" s="40"/>
      <c r="X56" s="118">
        <f>IF($C56="TD",INDEX('4. CPI-tabel'!$D$20:$Z$42,$E56-2003,X$28-2003),
IF(X$28&gt;=$E56,MAX(1,INDEX('4. CPI-tabel'!$D$20:$Z$42,MAX($E56,2010)-2003,X$28-2003)),0))</f>
        <v>1.0149999999999999</v>
      </c>
      <c r="Y56" s="118">
        <f>IF($C56="TD",INDEX('4. CPI-tabel'!$D$20:$Z$42,$E56-2003,Y$28-2003),
IF(Y$28&gt;=$E56,MAX(1,INDEX('4. CPI-tabel'!$D$20:$Z$42,MAX($E56,2010)-2003,Y$28-2003)),0))</f>
        <v>1.0413899999999998</v>
      </c>
      <c r="Z56" s="118">
        <f>IF($C56="TD",INDEX('4. CPI-tabel'!$D$20:$Z$42,$E56-2003,Z$28-2003),
IF(Z$28&gt;=$E56,MAX(1,INDEX('4. CPI-tabel'!$D$20:$Z$42,MAX($E56,2010)-2003,Z$28-2003)),0))</f>
        <v>1.0653419699999997</v>
      </c>
      <c r="AA56" s="118">
        <f>IF($C56="TD",INDEX('4. CPI-tabel'!$D$20:$Z$42,$E56-2003,AA$28-2003),
IF(AA$28&gt;=$E56,MAX(1,INDEX('4. CPI-tabel'!$D$20:$Z$42,MAX($E56,2010)-2003,AA$28-2003)),0))</f>
        <v>1.0951715451599997</v>
      </c>
      <c r="AB56" s="118">
        <f>IF($C56="TD",INDEX('4. CPI-tabel'!$D$20:$Z$42,$E56-2003,AB$28-2003),
IF(AB$28&gt;=$E56,MAX(1,INDEX('4. CPI-tabel'!$D$20:$Z$42,MAX($E56,2010)-2003,AB$28-2003)),0))</f>
        <v>1.1061232606115996</v>
      </c>
      <c r="AC56" s="118">
        <f>IF($C56="TD",INDEX('4. CPI-tabel'!$D$20:$Z$42,$E56-2003,AC$28-2003),
IF(AC$28&gt;=$E56,MAX(1,INDEX('4. CPI-tabel'!$D$20:$Z$42,MAX($E56,2010)-2003,AC$28-2003)),0))</f>
        <v>1.1149722466964924</v>
      </c>
      <c r="AD56" s="118">
        <f>IF($C56="TD",INDEX('4. CPI-tabel'!$D$20:$Z$42,$E56-2003,AD$28-2003),
IF(AD$28&gt;=$E56,MAX(1,INDEX('4. CPI-tabel'!$D$20:$Z$42,MAX($E56,2010)-2003,AD$28-2003)),0))</f>
        <v>1.1172021911898855</v>
      </c>
      <c r="AE56" s="118">
        <f>IF($C56="TD",INDEX('4. CPI-tabel'!$D$20:$Z$42,$E56-2003,AE$28-2003),
IF(AE$28&gt;=$E56,MAX(1,INDEX('4. CPI-tabel'!$D$20:$Z$42,MAX($E56,2010)-2003,AE$28-2003)),0))</f>
        <v>1.132843021866544</v>
      </c>
      <c r="AF56" s="118">
        <f>IF($C56="TD",INDEX('4. CPI-tabel'!$D$20:$Z$42,$E56-2003,AF$28-2003),
IF(AF$28&gt;=$E56,MAX(1,INDEX('4. CPI-tabel'!$D$20:$Z$42,MAX($E56,2010)-2003,AF$28-2003)),0))</f>
        <v>1.1566327253257414</v>
      </c>
      <c r="AG56" s="118">
        <f>IF($C56="TD",INDEX('4. CPI-tabel'!$D$20:$Z$42,$E56-2003,AG$28-2003),
IF(AG$28&gt;=$E56,MAX(1,INDEX('4. CPI-tabel'!$D$20:$Z$42,MAX($E56,2010)-2003,AG$28-2003)),0))</f>
        <v>1.1890184416348621</v>
      </c>
      <c r="AH56" s="118">
        <f>IF($C56="TD",INDEX('4. CPI-tabel'!$D$20:$Z$42,$E56-2003,AH$28-2003),
IF(AH$28&gt;=$E56,MAX(1,INDEX('4. CPI-tabel'!$D$20:$Z$42,MAX($E56,2010)-2003,AH$28-2003)),0))</f>
        <v>1.197341570726306</v>
      </c>
      <c r="AI56" s="118">
        <f>IF($C56="TD",INDEX('4. CPI-tabel'!$D$20:$Z$42,$E56-2003,AI$28-2003),
IF(AI$28&gt;=$E56,MAX(1,INDEX('4. CPI-tabel'!$D$20:$Z$42,MAX($E56,2010)-2003,AI$28-2003)),0))</f>
        <v>1.197341570726306</v>
      </c>
      <c r="AJ56" s="118">
        <f>IF($C56="TD",INDEX('4. CPI-tabel'!$D$20:$Z$42,$E56-2003,AJ$28-2003),
IF(AJ$28&gt;=$E56,MAX(1,INDEX('4. CPI-tabel'!$D$20:$Z$42,MAX($E56,2010)-2003,AJ$28-2003)),0))</f>
        <v>1.197341570726306</v>
      </c>
      <c r="AK56" s="118">
        <f>IF($C56="TD",INDEX('4. CPI-tabel'!$D$20:$Z$42,$E56-2003,AK$28-2003),
IF(AK$28&gt;=$E56,MAX(1,INDEX('4. CPI-tabel'!$D$20:$Z$42,MAX($E56,2010)-2003,AK$28-2003)),0))</f>
        <v>1.197341570726306</v>
      </c>
      <c r="AL56" s="118">
        <f>IF($C56="TD",INDEX('4. CPI-tabel'!$D$20:$Z$42,$E56-2003,AL$28-2003),
IF(AL$28&gt;=$E56,MAX(1,INDEX('4. CPI-tabel'!$D$20:$Z$42,MAX($E56,2010)-2003,AL$28-2003)),0))</f>
        <v>1.197341570726306</v>
      </c>
      <c r="AM56" s="118">
        <f>IF($C56="TD",INDEX('4. CPI-tabel'!$D$20:$Z$42,$E56-2003,AM$28-2003),
IF(AM$28&gt;=$E56,MAX(1,INDEX('4. CPI-tabel'!$D$20:$Z$42,MAX($E56,2010)-2003,AM$28-2003)),0))</f>
        <v>1.197341570726306</v>
      </c>
      <c r="AO56" s="87">
        <f t="shared" si="5"/>
        <v>30923.666666666664</v>
      </c>
      <c r="AP56" s="87">
        <f t="shared" si="6"/>
        <v>31727.681999999997</v>
      </c>
      <c r="AQ56" s="87">
        <f t="shared" si="7"/>
        <v>32457.418685999994</v>
      </c>
      <c r="AR56" s="87">
        <f t="shared" si="8"/>
        <v>33366.226409207993</v>
      </c>
      <c r="AS56" s="87">
        <f t="shared" si="9"/>
        <v>33699.888673300069</v>
      </c>
      <c r="AT56" s="87">
        <f t="shared" si="10"/>
        <v>33969.487782686469</v>
      </c>
      <c r="AU56" s="87">
        <f t="shared" si="11"/>
        <v>34037.426758251844</v>
      </c>
      <c r="AV56" s="87">
        <f t="shared" si="12"/>
        <v>34513.950732867372</v>
      </c>
      <c r="AW56" s="87">
        <f t="shared" si="13"/>
        <v>35238.743698257589</v>
      </c>
      <c r="AX56" s="87">
        <f t="shared" si="14"/>
        <v>36225.428521808804</v>
      </c>
      <c r="AY56" s="87">
        <f t="shared" si="15"/>
        <v>36479.006521461459</v>
      </c>
      <c r="AZ56" s="87">
        <f t="shared" si="16"/>
        <v>43774.807825753749</v>
      </c>
      <c r="BA56" s="87">
        <f t="shared" si="17"/>
        <v>42206.755008114807</v>
      </c>
      <c r="BB56" s="87">
        <f t="shared" si="18"/>
        <v>40694.8712466301</v>
      </c>
      <c r="BC56" s="87">
        <f t="shared" si="19"/>
        <v>39237.144515407534</v>
      </c>
      <c r="BD56" s="87">
        <f t="shared" si="20"/>
        <v>37831.634861124272</v>
      </c>
    </row>
    <row r="57" spans="1:56" s="20" customFormat="1" x14ac:dyDescent="0.2">
      <c r="A57" s="41"/>
      <c r="B57" s="86">
        <f>'3. Investeringen'!B43</f>
        <v>29</v>
      </c>
      <c r="C57" s="86" t="str">
        <f>'3. Investeringen'!F43</f>
        <v>TD</v>
      </c>
      <c r="D57" s="86" t="str">
        <f>'3. Investeringen'!G43</f>
        <v>Nieuwe investeringen TD</v>
      </c>
      <c r="E57" s="121">
        <f>'3. Investeringen'!K43</f>
        <v>2010</v>
      </c>
      <c r="G57" s="86">
        <f>'7. Nominale afschrijvingen'!R46</f>
        <v>18000</v>
      </c>
      <c r="H57" s="86">
        <f>'7. Nominale afschrijvingen'!S46</f>
        <v>18000</v>
      </c>
      <c r="I57" s="86">
        <f>'7. Nominale afschrijvingen'!T46</f>
        <v>18000</v>
      </c>
      <c r="J57" s="86">
        <f>'7. Nominale afschrijvingen'!U46</f>
        <v>18000</v>
      </c>
      <c r="K57" s="86">
        <f>'7. Nominale afschrijvingen'!V46</f>
        <v>18000</v>
      </c>
      <c r="L57" s="86">
        <f>'7. Nominale afschrijvingen'!W46</f>
        <v>18000</v>
      </c>
      <c r="M57" s="86">
        <f>'7. Nominale afschrijvingen'!X46</f>
        <v>18000</v>
      </c>
      <c r="N57" s="86">
        <f>'7. Nominale afschrijvingen'!Y46</f>
        <v>18000</v>
      </c>
      <c r="O57" s="86">
        <f>'7. Nominale afschrijvingen'!Z46</f>
        <v>18000</v>
      </c>
      <c r="P57" s="86">
        <f>'7. Nominale afschrijvingen'!AA46</f>
        <v>18000</v>
      </c>
      <c r="Q57" s="86">
        <f>'7. Nominale afschrijvingen'!AB46</f>
        <v>18000</v>
      </c>
      <c r="R57" s="86">
        <f>'7. Nominale afschrijvingen'!AC46</f>
        <v>21600</v>
      </c>
      <c r="S57" s="86">
        <f>'7. Nominale afschrijvingen'!AD46</f>
        <v>20198.91891891892</v>
      </c>
      <c r="T57" s="86">
        <f>'7. Nominale afschrijvingen'!AE46</f>
        <v>18888.71877282688</v>
      </c>
      <c r="U57" s="86">
        <f>'7. Nominale afschrijvingen'!AF46</f>
        <v>17663.504582157027</v>
      </c>
      <c r="V57" s="86">
        <f>'7. Nominale afschrijvingen'!AG46</f>
        <v>17561.990188006697</v>
      </c>
      <c r="W57" s="40"/>
      <c r="X57" s="118">
        <f>IF($C57="TD",INDEX('4. CPI-tabel'!$D$20:$Z$42,$E57-2003,X$28-2003),
IF(X$28&gt;=$E57,MAX(1,INDEX('4. CPI-tabel'!$D$20:$Z$42,MAX($E57,2010)-2003,X$28-2003)),0))</f>
        <v>1.0149999999999999</v>
      </c>
      <c r="Y57" s="118">
        <f>IF($C57="TD",INDEX('4. CPI-tabel'!$D$20:$Z$42,$E57-2003,Y$28-2003),
IF(Y$28&gt;=$E57,MAX(1,INDEX('4. CPI-tabel'!$D$20:$Z$42,MAX($E57,2010)-2003,Y$28-2003)),0))</f>
        <v>1.0413899999999998</v>
      </c>
      <c r="Z57" s="118">
        <f>IF($C57="TD",INDEX('4. CPI-tabel'!$D$20:$Z$42,$E57-2003,Z$28-2003),
IF(Z$28&gt;=$E57,MAX(1,INDEX('4. CPI-tabel'!$D$20:$Z$42,MAX($E57,2010)-2003,Z$28-2003)),0))</f>
        <v>1.0653419699999997</v>
      </c>
      <c r="AA57" s="118">
        <f>IF($C57="TD",INDEX('4. CPI-tabel'!$D$20:$Z$42,$E57-2003,AA$28-2003),
IF(AA$28&gt;=$E57,MAX(1,INDEX('4. CPI-tabel'!$D$20:$Z$42,MAX($E57,2010)-2003,AA$28-2003)),0))</f>
        <v>1.0951715451599997</v>
      </c>
      <c r="AB57" s="118">
        <f>IF($C57="TD",INDEX('4. CPI-tabel'!$D$20:$Z$42,$E57-2003,AB$28-2003),
IF(AB$28&gt;=$E57,MAX(1,INDEX('4. CPI-tabel'!$D$20:$Z$42,MAX($E57,2010)-2003,AB$28-2003)),0))</f>
        <v>1.1061232606115996</v>
      </c>
      <c r="AC57" s="118">
        <f>IF($C57="TD",INDEX('4. CPI-tabel'!$D$20:$Z$42,$E57-2003,AC$28-2003),
IF(AC$28&gt;=$E57,MAX(1,INDEX('4. CPI-tabel'!$D$20:$Z$42,MAX($E57,2010)-2003,AC$28-2003)),0))</f>
        <v>1.1149722466964924</v>
      </c>
      <c r="AD57" s="118">
        <f>IF($C57="TD",INDEX('4. CPI-tabel'!$D$20:$Z$42,$E57-2003,AD$28-2003),
IF(AD$28&gt;=$E57,MAX(1,INDEX('4. CPI-tabel'!$D$20:$Z$42,MAX($E57,2010)-2003,AD$28-2003)),0))</f>
        <v>1.1172021911898855</v>
      </c>
      <c r="AE57" s="118">
        <f>IF($C57="TD",INDEX('4. CPI-tabel'!$D$20:$Z$42,$E57-2003,AE$28-2003),
IF(AE$28&gt;=$E57,MAX(1,INDEX('4. CPI-tabel'!$D$20:$Z$42,MAX($E57,2010)-2003,AE$28-2003)),0))</f>
        <v>1.132843021866544</v>
      </c>
      <c r="AF57" s="118">
        <f>IF($C57="TD",INDEX('4. CPI-tabel'!$D$20:$Z$42,$E57-2003,AF$28-2003),
IF(AF$28&gt;=$E57,MAX(1,INDEX('4. CPI-tabel'!$D$20:$Z$42,MAX($E57,2010)-2003,AF$28-2003)),0))</f>
        <v>1.1566327253257414</v>
      </c>
      <c r="AG57" s="118">
        <f>IF($C57="TD",INDEX('4. CPI-tabel'!$D$20:$Z$42,$E57-2003,AG$28-2003),
IF(AG$28&gt;=$E57,MAX(1,INDEX('4. CPI-tabel'!$D$20:$Z$42,MAX($E57,2010)-2003,AG$28-2003)),0))</f>
        <v>1.1890184416348621</v>
      </c>
      <c r="AH57" s="118">
        <f>IF($C57="TD",INDEX('4. CPI-tabel'!$D$20:$Z$42,$E57-2003,AH$28-2003),
IF(AH$28&gt;=$E57,MAX(1,INDEX('4. CPI-tabel'!$D$20:$Z$42,MAX($E57,2010)-2003,AH$28-2003)),0))</f>
        <v>1.197341570726306</v>
      </c>
      <c r="AI57" s="118">
        <f>IF($C57="TD",INDEX('4. CPI-tabel'!$D$20:$Z$42,$E57-2003,AI$28-2003),
IF(AI$28&gt;=$E57,MAX(1,INDEX('4. CPI-tabel'!$D$20:$Z$42,MAX($E57,2010)-2003,AI$28-2003)),0))</f>
        <v>1.197341570726306</v>
      </c>
      <c r="AJ57" s="118">
        <f>IF($C57="TD",INDEX('4. CPI-tabel'!$D$20:$Z$42,$E57-2003,AJ$28-2003),
IF(AJ$28&gt;=$E57,MAX(1,INDEX('4. CPI-tabel'!$D$20:$Z$42,MAX($E57,2010)-2003,AJ$28-2003)),0))</f>
        <v>1.197341570726306</v>
      </c>
      <c r="AK57" s="118">
        <f>IF($C57="TD",INDEX('4. CPI-tabel'!$D$20:$Z$42,$E57-2003,AK$28-2003),
IF(AK$28&gt;=$E57,MAX(1,INDEX('4. CPI-tabel'!$D$20:$Z$42,MAX($E57,2010)-2003,AK$28-2003)),0))</f>
        <v>1.197341570726306</v>
      </c>
      <c r="AL57" s="118">
        <f>IF($C57="TD",INDEX('4. CPI-tabel'!$D$20:$Z$42,$E57-2003,AL$28-2003),
IF(AL$28&gt;=$E57,MAX(1,INDEX('4. CPI-tabel'!$D$20:$Z$42,MAX($E57,2010)-2003,AL$28-2003)),0))</f>
        <v>1.197341570726306</v>
      </c>
      <c r="AM57" s="118">
        <f>IF($C57="TD",INDEX('4. CPI-tabel'!$D$20:$Z$42,$E57-2003,AM$28-2003),
IF(AM$28&gt;=$E57,MAX(1,INDEX('4. CPI-tabel'!$D$20:$Z$42,MAX($E57,2010)-2003,AM$28-2003)),0))</f>
        <v>1.197341570726306</v>
      </c>
      <c r="AO57" s="87">
        <f t="shared" si="5"/>
        <v>18270</v>
      </c>
      <c r="AP57" s="87">
        <f t="shared" si="6"/>
        <v>18745.019999999997</v>
      </c>
      <c r="AQ57" s="87">
        <f t="shared" si="7"/>
        <v>19176.155459999994</v>
      </c>
      <c r="AR57" s="87">
        <f t="shared" si="8"/>
        <v>19713.087812879996</v>
      </c>
      <c r="AS57" s="87">
        <f t="shared" si="9"/>
        <v>19910.218691008791</v>
      </c>
      <c r="AT57" s="87">
        <f t="shared" si="10"/>
        <v>20069.500440536864</v>
      </c>
      <c r="AU57" s="87">
        <f t="shared" si="11"/>
        <v>20109.639441417938</v>
      </c>
      <c r="AV57" s="87">
        <f t="shared" si="12"/>
        <v>20391.17439359779</v>
      </c>
      <c r="AW57" s="87">
        <f t="shared" si="13"/>
        <v>20819.389055863343</v>
      </c>
      <c r="AX57" s="87">
        <f t="shared" si="14"/>
        <v>21402.33194942752</v>
      </c>
      <c r="AY57" s="87">
        <f t="shared" si="15"/>
        <v>21552.148273073508</v>
      </c>
      <c r="AZ57" s="87">
        <f t="shared" si="16"/>
        <v>25862.577927688209</v>
      </c>
      <c r="BA57" s="87">
        <f t="shared" si="17"/>
        <v>24185.005305351679</v>
      </c>
      <c r="BB57" s="87">
        <f t="shared" si="18"/>
        <v>22616.248204463998</v>
      </c>
      <c r="BC57" s="87">
        <f t="shared" si="19"/>
        <v>21149.248320931198</v>
      </c>
      <c r="BD57" s="87">
        <f t="shared" si="20"/>
        <v>21027.700916787911</v>
      </c>
    </row>
    <row r="58" spans="1:56" s="20" customFormat="1" x14ac:dyDescent="0.2">
      <c r="A58" s="41"/>
      <c r="B58" s="86">
        <f>'3. Investeringen'!B44</f>
        <v>30</v>
      </c>
      <c r="C58" s="86" t="str">
        <f>'3. Investeringen'!F44</f>
        <v>TD</v>
      </c>
      <c r="D58" s="86" t="str">
        <f>'3. Investeringen'!G44</f>
        <v>Nieuwe investeringen TD</v>
      </c>
      <c r="E58" s="121">
        <f>'3. Investeringen'!K44</f>
        <v>2010</v>
      </c>
      <c r="G58" s="86">
        <f>'7. Nominale afschrijvingen'!R47</f>
        <v>21600</v>
      </c>
      <c r="H58" s="86">
        <f>'7. Nominale afschrijvingen'!S47</f>
        <v>21600</v>
      </c>
      <c r="I58" s="86">
        <f>'7. Nominale afschrijvingen'!T47</f>
        <v>21600</v>
      </c>
      <c r="J58" s="86">
        <f>'7. Nominale afschrijvingen'!U47</f>
        <v>21600</v>
      </c>
      <c r="K58" s="86">
        <f>'7. Nominale afschrijvingen'!V47</f>
        <v>10800</v>
      </c>
      <c r="L58" s="86">
        <f>'7. Nominale afschrijvingen'!W47</f>
        <v>0</v>
      </c>
      <c r="M58" s="86">
        <f>'7. Nominale afschrijvingen'!X47</f>
        <v>0</v>
      </c>
      <c r="N58" s="86">
        <f>'7. Nominale afschrijvingen'!Y47</f>
        <v>0</v>
      </c>
      <c r="O58" s="86">
        <f>'7. Nominale afschrijvingen'!Z47</f>
        <v>0</v>
      </c>
      <c r="P58" s="86">
        <f>'7. Nominale afschrijvingen'!AA47</f>
        <v>0</v>
      </c>
      <c r="Q58" s="86">
        <f>'7. Nominale afschrijvingen'!AB47</f>
        <v>0</v>
      </c>
      <c r="R58" s="86">
        <f>'7. Nominale afschrijvingen'!AC47</f>
        <v>0</v>
      </c>
      <c r="S58" s="86">
        <f>'7. Nominale afschrijvingen'!AD47</f>
        <v>0</v>
      </c>
      <c r="T58" s="86">
        <f>'7. Nominale afschrijvingen'!AE47</f>
        <v>0</v>
      </c>
      <c r="U58" s="86">
        <f>'7. Nominale afschrijvingen'!AF47</f>
        <v>0</v>
      </c>
      <c r="V58" s="86">
        <f>'7. Nominale afschrijvingen'!AG47</f>
        <v>0</v>
      </c>
      <c r="W58" s="40"/>
      <c r="X58" s="118">
        <f>IF($C58="TD",INDEX('4. CPI-tabel'!$D$20:$Z$42,$E58-2003,X$28-2003),
IF(X$28&gt;=$E58,MAX(1,INDEX('4. CPI-tabel'!$D$20:$Z$42,MAX($E58,2010)-2003,X$28-2003)),0))</f>
        <v>1.0149999999999999</v>
      </c>
      <c r="Y58" s="118">
        <f>IF($C58="TD",INDEX('4. CPI-tabel'!$D$20:$Z$42,$E58-2003,Y$28-2003),
IF(Y$28&gt;=$E58,MAX(1,INDEX('4. CPI-tabel'!$D$20:$Z$42,MAX($E58,2010)-2003,Y$28-2003)),0))</f>
        <v>1.0413899999999998</v>
      </c>
      <c r="Z58" s="118">
        <f>IF($C58="TD",INDEX('4. CPI-tabel'!$D$20:$Z$42,$E58-2003,Z$28-2003),
IF(Z$28&gt;=$E58,MAX(1,INDEX('4. CPI-tabel'!$D$20:$Z$42,MAX($E58,2010)-2003,Z$28-2003)),0))</f>
        <v>1.0653419699999997</v>
      </c>
      <c r="AA58" s="118">
        <f>IF($C58="TD",INDEX('4. CPI-tabel'!$D$20:$Z$42,$E58-2003,AA$28-2003),
IF(AA$28&gt;=$E58,MAX(1,INDEX('4. CPI-tabel'!$D$20:$Z$42,MAX($E58,2010)-2003,AA$28-2003)),0))</f>
        <v>1.0951715451599997</v>
      </c>
      <c r="AB58" s="118">
        <f>IF($C58="TD",INDEX('4. CPI-tabel'!$D$20:$Z$42,$E58-2003,AB$28-2003),
IF(AB$28&gt;=$E58,MAX(1,INDEX('4. CPI-tabel'!$D$20:$Z$42,MAX($E58,2010)-2003,AB$28-2003)),0))</f>
        <v>1.1061232606115996</v>
      </c>
      <c r="AC58" s="118">
        <f>IF($C58="TD",INDEX('4. CPI-tabel'!$D$20:$Z$42,$E58-2003,AC$28-2003),
IF(AC$28&gt;=$E58,MAX(1,INDEX('4. CPI-tabel'!$D$20:$Z$42,MAX($E58,2010)-2003,AC$28-2003)),0))</f>
        <v>1.1149722466964924</v>
      </c>
      <c r="AD58" s="118">
        <f>IF($C58="TD",INDEX('4. CPI-tabel'!$D$20:$Z$42,$E58-2003,AD$28-2003),
IF(AD$28&gt;=$E58,MAX(1,INDEX('4. CPI-tabel'!$D$20:$Z$42,MAX($E58,2010)-2003,AD$28-2003)),0))</f>
        <v>1.1172021911898855</v>
      </c>
      <c r="AE58" s="118">
        <f>IF($C58="TD",INDEX('4. CPI-tabel'!$D$20:$Z$42,$E58-2003,AE$28-2003),
IF(AE$28&gt;=$E58,MAX(1,INDEX('4. CPI-tabel'!$D$20:$Z$42,MAX($E58,2010)-2003,AE$28-2003)),0))</f>
        <v>1.132843021866544</v>
      </c>
      <c r="AF58" s="118">
        <f>IF($C58="TD",INDEX('4. CPI-tabel'!$D$20:$Z$42,$E58-2003,AF$28-2003),
IF(AF$28&gt;=$E58,MAX(1,INDEX('4. CPI-tabel'!$D$20:$Z$42,MAX($E58,2010)-2003,AF$28-2003)),0))</f>
        <v>1.1566327253257414</v>
      </c>
      <c r="AG58" s="118">
        <f>IF($C58="TD",INDEX('4. CPI-tabel'!$D$20:$Z$42,$E58-2003,AG$28-2003),
IF(AG$28&gt;=$E58,MAX(1,INDEX('4. CPI-tabel'!$D$20:$Z$42,MAX($E58,2010)-2003,AG$28-2003)),0))</f>
        <v>1.1890184416348621</v>
      </c>
      <c r="AH58" s="118">
        <f>IF($C58="TD",INDEX('4. CPI-tabel'!$D$20:$Z$42,$E58-2003,AH$28-2003),
IF(AH$28&gt;=$E58,MAX(1,INDEX('4. CPI-tabel'!$D$20:$Z$42,MAX($E58,2010)-2003,AH$28-2003)),0))</f>
        <v>1.197341570726306</v>
      </c>
      <c r="AI58" s="118">
        <f>IF($C58="TD",INDEX('4. CPI-tabel'!$D$20:$Z$42,$E58-2003,AI$28-2003),
IF(AI$28&gt;=$E58,MAX(1,INDEX('4. CPI-tabel'!$D$20:$Z$42,MAX($E58,2010)-2003,AI$28-2003)),0))</f>
        <v>1.197341570726306</v>
      </c>
      <c r="AJ58" s="118">
        <f>IF($C58="TD",INDEX('4. CPI-tabel'!$D$20:$Z$42,$E58-2003,AJ$28-2003),
IF(AJ$28&gt;=$E58,MAX(1,INDEX('4. CPI-tabel'!$D$20:$Z$42,MAX($E58,2010)-2003,AJ$28-2003)),0))</f>
        <v>1.197341570726306</v>
      </c>
      <c r="AK58" s="118">
        <f>IF($C58="TD",INDEX('4. CPI-tabel'!$D$20:$Z$42,$E58-2003,AK$28-2003),
IF(AK$28&gt;=$E58,MAX(1,INDEX('4. CPI-tabel'!$D$20:$Z$42,MAX($E58,2010)-2003,AK$28-2003)),0))</f>
        <v>1.197341570726306</v>
      </c>
      <c r="AL58" s="118">
        <f>IF($C58="TD",INDEX('4. CPI-tabel'!$D$20:$Z$42,$E58-2003,AL$28-2003),
IF(AL$28&gt;=$E58,MAX(1,INDEX('4. CPI-tabel'!$D$20:$Z$42,MAX($E58,2010)-2003,AL$28-2003)),0))</f>
        <v>1.197341570726306</v>
      </c>
      <c r="AM58" s="118">
        <f>IF($C58="TD",INDEX('4. CPI-tabel'!$D$20:$Z$42,$E58-2003,AM$28-2003),
IF(AM$28&gt;=$E58,MAX(1,INDEX('4. CPI-tabel'!$D$20:$Z$42,MAX($E58,2010)-2003,AM$28-2003)),0))</f>
        <v>1.197341570726306</v>
      </c>
      <c r="AO58" s="87">
        <f t="shared" si="5"/>
        <v>21923.999999999996</v>
      </c>
      <c r="AP58" s="87">
        <f t="shared" si="6"/>
        <v>22494.023999999998</v>
      </c>
      <c r="AQ58" s="87">
        <f t="shared" si="7"/>
        <v>23011.386551999996</v>
      </c>
      <c r="AR58" s="87">
        <f t="shared" si="8"/>
        <v>23655.705375455993</v>
      </c>
      <c r="AS58" s="87">
        <f t="shared" si="9"/>
        <v>11946.131214605275</v>
      </c>
      <c r="AT58" s="87">
        <f t="shared" si="10"/>
        <v>0</v>
      </c>
      <c r="AU58" s="87">
        <f t="shared" si="11"/>
        <v>0</v>
      </c>
      <c r="AV58" s="87">
        <f t="shared" si="12"/>
        <v>0</v>
      </c>
      <c r="AW58" s="87">
        <f t="shared" si="13"/>
        <v>0</v>
      </c>
      <c r="AX58" s="87">
        <f t="shared" si="14"/>
        <v>0</v>
      </c>
      <c r="AY58" s="87">
        <f t="shared" si="15"/>
        <v>0</v>
      </c>
      <c r="AZ58" s="87">
        <f t="shared" si="16"/>
        <v>0</v>
      </c>
      <c r="BA58" s="87">
        <f t="shared" si="17"/>
        <v>0</v>
      </c>
      <c r="BB58" s="87">
        <f t="shared" si="18"/>
        <v>0</v>
      </c>
      <c r="BC58" s="87">
        <f t="shared" si="19"/>
        <v>0</v>
      </c>
      <c r="BD58" s="87">
        <f t="shared" si="20"/>
        <v>0</v>
      </c>
    </row>
    <row r="59" spans="1:56" s="20" customFormat="1" x14ac:dyDescent="0.2">
      <c r="A59" s="41"/>
      <c r="B59" s="86">
        <f>'3. Investeringen'!B45</f>
        <v>31</v>
      </c>
      <c r="C59" s="86" t="str">
        <f>'3. Investeringen'!F45</f>
        <v>TD</v>
      </c>
      <c r="D59" s="86" t="str">
        <f>'3. Investeringen'!G45</f>
        <v>Nieuwe investeringen TD</v>
      </c>
      <c r="E59" s="121">
        <f>'3. Investeringen'!K45</f>
        <v>2011</v>
      </c>
      <c r="G59" s="86">
        <f>'7. Nominale afschrijvingen'!R48</f>
        <v>13772.576083181817</v>
      </c>
      <c r="H59" s="86">
        <f>'7. Nominale afschrijvingen'!S48</f>
        <v>27545.152166363634</v>
      </c>
      <c r="I59" s="86">
        <f>'7. Nominale afschrijvingen'!T48</f>
        <v>27545.152166363634</v>
      </c>
      <c r="J59" s="86">
        <f>'7. Nominale afschrijvingen'!U48</f>
        <v>27545.152166363634</v>
      </c>
      <c r="K59" s="86">
        <f>'7. Nominale afschrijvingen'!V48</f>
        <v>27545.152166363634</v>
      </c>
      <c r="L59" s="86">
        <f>'7. Nominale afschrijvingen'!W48</f>
        <v>27545.152166363634</v>
      </c>
      <c r="M59" s="86">
        <f>'7. Nominale afschrijvingen'!X48</f>
        <v>27545.152166363634</v>
      </c>
      <c r="N59" s="86">
        <f>'7. Nominale afschrijvingen'!Y48</f>
        <v>27545.152166363634</v>
      </c>
      <c r="O59" s="86">
        <f>'7. Nominale afschrijvingen'!Z48</f>
        <v>27545.152166363634</v>
      </c>
      <c r="P59" s="86">
        <f>'7. Nominale afschrijvingen'!AA48</f>
        <v>27545.152166363634</v>
      </c>
      <c r="Q59" s="86">
        <f>'7. Nominale afschrijvingen'!AB48</f>
        <v>27545.152166363634</v>
      </c>
      <c r="R59" s="86">
        <f>'7. Nominale afschrijvingen'!AC48</f>
        <v>33054.182599636362</v>
      </c>
      <c r="S59" s="86">
        <f>'7. Nominale afschrijvingen'!AD48</f>
        <v>32162.83385537651</v>
      </c>
      <c r="T59" s="86">
        <f>'7. Nominale afschrijvingen'!AE48</f>
        <v>31295.521481748379</v>
      </c>
      <c r="U59" s="86">
        <f>'7. Nominale afschrijvingen'!AF48</f>
        <v>30451.597306959655</v>
      </c>
      <c r="V59" s="86">
        <f>'7. Nominale afschrijvingen'!AG48</f>
        <v>29630.430638007936</v>
      </c>
      <c r="W59" s="40"/>
      <c r="X59" s="118">
        <f>IF($C59="TD",INDEX('4. CPI-tabel'!$D$20:$Z$42,$E59-2003,X$28-2003),
IF(X$28&gt;=$E59,MAX(1,INDEX('4. CPI-tabel'!$D$20:$Z$42,MAX($E59,2010)-2003,X$28-2003)),0))</f>
        <v>1</v>
      </c>
      <c r="Y59" s="118">
        <f>IF($C59="TD",INDEX('4. CPI-tabel'!$D$20:$Z$42,$E59-2003,Y$28-2003),
IF(Y$28&gt;=$E59,MAX(1,INDEX('4. CPI-tabel'!$D$20:$Z$42,MAX($E59,2010)-2003,Y$28-2003)),0))</f>
        <v>1.026</v>
      </c>
      <c r="Z59" s="118">
        <f>IF($C59="TD",INDEX('4. CPI-tabel'!$D$20:$Z$42,$E59-2003,Z$28-2003),
IF(Z$28&gt;=$E59,MAX(1,INDEX('4. CPI-tabel'!$D$20:$Z$42,MAX($E59,2010)-2003,Z$28-2003)),0))</f>
        <v>1.049598</v>
      </c>
      <c r="AA59" s="118">
        <f>IF($C59="TD",INDEX('4. CPI-tabel'!$D$20:$Z$42,$E59-2003,AA$28-2003),
IF(AA$28&gt;=$E59,MAX(1,INDEX('4. CPI-tabel'!$D$20:$Z$42,MAX($E59,2010)-2003,AA$28-2003)),0))</f>
        <v>1.0789867440000001</v>
      </c>
      <c r="AB59" s="118">
        <f>IF($C59="TD",INDEX('4. CPI-tabel'!$D$20:$Z$42,$E59-2003,AB$28-2003),
IF(AB$28&gt;=$E59,MAX(1,INDEX('4. CPI-tabel'!$D$20:$Z$42,MAX($E59,2010)-2003,AB$28-2003)),0))</f>
        <v>1.08977661144</v>
      </c>
      <c r="AC59" s="118">
        <f>IF($C59="TD",INDEX('4. CPI-tabel'!$D$20:$Z$42,$E59-2003,AC$28-2003),
IF(AC$28&gt;=$E59,MAX(1,INDEX('4. CPI-tabel'!$D$20:$Z$42,MAX($E59,2010)-2003,AC$28-2003)),0))</f>
        <v>1.09849482433152</v>
      </c>
      <c r="AD59" s="118">
        <f>IF($C59="TD",INDEX('4. CPI-tabel'!$D$20:$Z$42,$E59-2003,AD$28-2003),
IF(AD$28&gt;=$E59,MAX(1,INDEX('4. CPI-tabel'!$D$20:$Z$42,MAX($E59,2010)-2003,AD$28-2003)),0))</f>
        <v>1.1006918139801831</v>
      </c>
      <c r="AE59" s="118">
        <f>IF($C59="TD",INDEX('4. CPI-tabel'!$D$20:$Z$42,$E59-2003,AE$28-2003),
IF(AE$28&gt;=$E59,MAX(1,INDEX('4. CPI-tabel'!$D$20:$Z$42,MAX($E59,2010)-2003,AE$28-2003)),0))</f>
        <v>1.1161014993759057</v>
      </c>
      <c r="AF59" s="118">
        <f>IF($C59="TD",INDEX('4. CPI-tabel'!$D$20:$Z$42,$E59-2003,AF$28-2003),
IF(AF$28&gt;=$E59,MAX(1,INDEX('4. CPI-tabel'!$D$20:$Z$42,MAX($E59,2010)-2003,AF$28-2003)),0))</f>
        <v>1.1395396308627996</v>
      </c>
      <c r="AG59" s="118">
        <f>IF($C59="TD",INDEX('4. CPI-tabel'!$D$20:$Z$42,$E59-2003,AG$28-2003),
IF(AG$28&gt;=$E59,MAX(1,INDEX('4. CPI-tabel'!$D$20:$Z$42,MAX($E59,2010)-2003,AG$28-2003)),0))</f>
        <v>1.171446740526958</v>
      </c>
      <c r="AH59" s="118">
        <f>IF($C59="TD",INDEX('4. CPI-tabel'!$D$20:$Z$42,$E59-2003,AH$28-2003),
IF(AH$28&gt;=$E59,MAX(1,INDEX('4. CPI-tabel'!$D$20:$Z$42,MAX($E59,2010)-2003,AH$28-2003)),0))</f>
        <v>1.1796468677106466</v>
      </c>
      <c r="AI59" s="118">
        <f>IF($C59="TD",INDEX('4. CPI-tabel'!$D$20:$Z$42,$E59-2003,AI$28-2003),
IF(AI$28&gt;=$E59,MAX(1,INDEX('4. CPI-tabel'!$D$20:$Z$42,MAX($E59,2010)-2003,AI$28-2003)),0))</f>
        <v>1.1796468677106466</v>
      </c>
      <c r="AJ59" s="118">
        <f>IF($C59="TD",INDEX('4. CPI-tabel'!$D$20:$Z$42,$E59-2003,AJ$28-2003),
IF(AJ$28&gt;=$E59,MAX(1,INDEX('4. CPI-tabel'!$D$20:$Z$42,MAX($E59,2010)-2003,AJ$28-2003)),0))</f>
        <v>1.1796468677106466</v>
      </c>
      <c r="AK59" s="118">
        <f>IF($C59="TD",INDEX('4. CPI-tabel'!$D$20:$Z$42,$E59-2003,AK$28-2003),
IF(AK$28&gt;=$E59,MAX(1,INDEX('4. CPI-tabel'!$D$20:$Z$42,MAX($E59,2010)-2003,AK$28-2003)),0))</f>
        <v>1.1796468677106466</v>
      </c>
      <c r="AL59" s="118">
        <f>IF($C59="TD",INDEX('4. CPI-tabel'!$D$20:$Z$42,$E59-2003,AL$28-2003),
IF(AL$28&gt;=$E59,MAX(1,INDEX('4. CPI-tabel'!$D$20:$Z$42,MAX($E59,2010)-2003,AL$28-2003)),0))</f>
        <v>1.1796468677106466</v>
      </c>
      <c r="AM59" s="118">
        <f>IF($C59="TD",INDEX('4. CPI-tabel'!$D$20:$Z$42,$E59-2003,AM$28-2003),
IF(AM$28&gt;=$E59,MAX(1,INDEX('4. CPI-tabel'!$D$20:$Z$42,MAX($E59,2010)-2003,AM$28-2003)),0))</f>
        <v>1.1796468677106466</v>
      </c>
      <c r="AO59" s="87">
        <f t="shared" si="5"/>
        <v>13772.576083181817</v>
      </c>
      <c r="AP59" s="87">
        <f t="shared" si="6"/>
        <v>28261.32612268909</v>
      </c>
      <c r="AQ59" s="87">
        <f t="shared" si="7"/>
        <v>28911.336623510939</v>
      </c>
      <c r="AR59" s="87">
        <f t="shared" si="8"/>
        <v>29720.854048969246</v>
      </c>
      <c r="AS59" s="87">
        <f t="shared" si="9"/>
        <v>30018.062589458936</v>
      </c>
      <c r="AT59" s="87">
        <f t="shared" si="10"/>
        <v>30258.207090174608</v>
      </c>
      <c r="AU59" s="87">
        <f t="shared" si="11"/>
        <v>30318.723504354959</v>
      </c>
      <c r="AV59" s="87">
        <f t="shared" si="12"/>
        <v>30743.185633415931</v>
      </c>
      <c r="AW59" s="87">
        <f t="shared" si="13"/>
        <v>31388.79253171766</v>
      </c>
      <c r="AX59" s="87">
        <f t="shared" si="14"/>
        <v>32267.678722605753</v>
      </c>
      <c r="AY59" s="87">
        <f t="shared" si="15"/>
        <v>32493.552473663993</v>
      </c>
      <c r="AZ59" s="87">
        <f t="shared" si="16"/>
        <v>38992.262968396797</v>
      </c>
      <c r="BA59" s="87">
        <f t="shared" si="17"/>
        <v>37940.786214192842</v>
      </c>
      <c r="BB59" s="87">
        <f t="shared" si="18"/>
        <v>36917.663889315729</v>
      </c>
      <c r="BC59" s="87">
        <f t="shared" si="19"/>
        <v>35922.131379940918</v>
      </c>
      <c r="BD59" s="87">
        <f t="shared" si="20"/>
        <v>34953.444691043638</v>
      </c>
    </row>
    <row r="60" spans="1:56" s="20" customFormat="1" x14ac:dyDescent="0.2">
      <c r="A60" s="41"/>
      <c r="B60" s="86">
        <f>'3. Investeringen'!B46</f>
        <v>32</v>
      </c>
      <c r="C60" s="86" t="str">
        <f>'3. Investeringen'!F46</f>
        <v>TD</v>
      </c>
      <c r="D60" s="86" t="str">
        <f>'3. Investeringen'!G46</f>
        <v>Nieuwe investeringen TD</v>
      </c>
      <c r="E60" s="121">
        <f>'3. Investeringen'!K46</f>
        <v>2011</v>
      </c>
      <c r="G60" s="86">
        <f>'7. Nominale afschrijvingen'!R49</f>
        <v>19079.120095555558</v>
      </c>
      <c r="H60" s="86">
        <f>'7. Nominale afschrijvingen'!S49</f>
        <v>38158.240191111108</v>
      </c>
      <c r="I60" s="86">
        <f>'7. Nominale afschrijvingen'!T49</f>
        <v>38158.240191111108</v>
      </c>
      <c r="J60" s="86">
        <f>'7. Nominale afschrijvingen'!U49</f>
        <v>38158.240191111108</v>
      </c>
      <c r="K60" s="86">
        <f>'7. Nominale afschrijvingen'!V49</f>
        <v>38158.240191111108</v>
      </c>
      <c r="L60" s="86">
        <f>'7. Nominale afschrijvingen'!W49</f>
        <v>38158.240191111108</v>
      </c>
      <c r="M60" s="86">
        <f>'7. Nominale afschrijvingen'!X49</f>
        <v>38158.240191111108</v>
      </c>
      <c r="N60" s="86">
        <f>'7. Nominale afschrijvingen'!Y49</f>
        <v>38158.240191111108</v>
      </c>
      <c r="O60" s="86">
        <f>'7. Nominale afschrijvingen'!Z49</f>
        <v>38158.240191111108</v>
      </c>
      <c r="P60" s="86">
        <f>'7. Nominale afschrijvingen'!AA49</f>
        <v>38158.240191111108</v>
      </c>
      <c r="Q60" s="86">
        <f>'7. Nominale afschrijvingen'!AB49</f>
        <v>38158.240191111108</v>
      </c>
      <c r="R60" s="86">
        <f>'7. Nominale afschrijvingen'!AC49</f>
        <v>45789.888229333337</v>
      </c>
      <c r="S60" s="86">
        <f>'7. Nominale afschrijvingen'!AD49</f>
        <v>44197.196464834786</v>
      </c>
      <c r="T60" s="86">
        <f>'7. Nominale afschrijvingen'!AE49</f>
        <v>42659.902674753575</v>
      </c>
      <c r="U60" s="86">
        <f>'7. Nominale afschrijvingen'!AF49</f>
        <v>41176.079973023014</v>
      </c>
      <c r="V60" s="86">
        <f>'7. Nominale afschrijvingen'!AG49</f>
        <v>39743.868495700473</v>
      </c>
      <c r="W60" s="40"/>
      <c r="X60" s="118">
        <f>IF($C60="TD",INDEX('4. CPI-tabel'!$D$20:$Z$42,$E60-2003,X$28-2003),
IF(X$28&gt;=$E60,MAX(1,INDEX('4. CPI-tabel'!$D$20:$Z$42,MAX($E60,2010)-2003,X$28-2003)),0))</f>
        <v>1</v>
      </c>
      <c r="Y60" s="118">
        <f>IF($C60="TD",INDEX('4. CPI-tabel'!$D$20:$Z$42,$E60-2003,Y$28-2003),
IF(Y$28&gt;=$E60,MAX(1,INDEX('4. CPI-tabel'!$D$20:$Z$42,MAX($E60,2010)-2003,Y$28-2003)),0))</f>
        <v>1.026</v>
      </c>
      <c r="Z60" s="118">
        <f>IF($C60="TD",INDEX('4. CPI-tabel'!$D$20:$Z$42,$E60-2003,Z$28-2003),
IF(Z$28&gt;=$E60,MAX(1,INDEX('4. CPI-tabel'!$D$20:$Z$42,MAX($E60,2010)-2003,Z$28-2003)),0))</f>
        <v>1.049598</v>
      </c>
      <c r="AA60" s="118">
        <f>IF($C60="TD",INDEX('4. CPI-tabel'!$D$20:$Z$42,$E60-2003,AA$28-2003),
IF(AA$28&gt;=$E60,MAX(1,INDEX('4. CPI-tabel'!$D$20:$Z$42,MAX($E60,2010)-2003,AA$28-2003)),0))</f>
        <v>1.0789867440000001</v>
      </c>
      <c r="AB60" s="118">
        <f>IF($C60="TD",INDEX('4. CPI-tabel'!$D$20:$Z$42,$E60-2003,AB$28-2003),
IF(AB$28&gt;=$E60,MAX(1,INDEX('4. CPI-tabel'!$D$20:$Z$42,MAX($E60,2010)-2003,AB$28-2003)),0))</f>
        <v>1.08977661144</v>
      </c>
      <c r="AC60" s="118">
        <f>IF($C60="TD",INDEX('4. CPI-tabel'!$D$20:$Z$42,$E60-2003,AC$28-2003),
IF(AC$28&gt;=$E60,MAX(1,INDEX('4. CPI-tabel'!$D$20:$Z$42,MAX($E60,2010)-2003,AC$28-2003)),0))</f>
        <v>1.09849482433152</v>
      </c>
      <c r="AD60" s="118">
        <f>IF($C60="TD",INDEX('4. CPI-tabel'!$D$20:$Z$42,$E60-2003,AD$28-2003),
IF(AD$28&gt;=$E60,MAX(1,INDEX('4. CPI-tabel'!$D$20:$Z$42,MAX($E60,2010)-2003,AD$28-2003)),0))</f>
        <v>1.1006918139801831</v>
      </c>
      <c r="AE60" s="118">
        <f>IF($C60="TD",INDEX('4. CPI-tabel'!$D$20:$Z$42,$E60-2003,AE$28-2003),
IF(AE$28&gt;=$E60,MAX(1,INDEX('4. CPI-tabel'!$D$20:$Z$42,MAX($E60,2010)-2003,AE$28-2003)),0))</f>
        <v>1.1161014993759057</v>
      </c>
      <c r="AF60" s="118">
        <f>IF($C60="TD",INDEX('4. CPI-tabel'!$D$20:$Z$42,$E60-2003,AF$28-2003),
IF(AF$28&gt;=$E60,MAX(1,INDEX('4. CPI-tabel'!$D$20:$Z$42,MAX($E60,2010)-2003,AF$28-2003)),0))</f>
        <v>1.1395396308627996</v>
      </c>
      <c r="AG60" s="118">
        <f>IF($C60="TD",INDEX('4. CPI-tabel'!$D$20:$Z$42,$E60-2003,AG$28-2003),
IF(AG$28&gt;=$E60,MAX(1,INDEX('4. CPI-tabel'!$D$20:$Z$42,MAX($E60,2010)-2003,AG$28-2003)),0))</f>
        <v>1.171446740526958</v>
      </c>
      <c r="AH60" s="118">
        <f>IF($C60="TD",INDEX('4. CPI-tabel'!$D$20:$Z$42,$E60-2003,AH$28-2003),
IF(AH$28&gt;=$E60,MAX(1,INDEX('4. CPI-tabel'!$D$20:$Z$42,MAX($E60,2010)-2003,AH$28-2003)),0))</f>
        <v>1.1796468677106466</v>
      </c>
      <c r="AI60" s="118">
        <f>IF($C60="TD",INDEX('4. CPI-tabel'!$D$20:$Z$42,$E60-2003,AI$28-2003),
IF(AI$28&gt;=$E60,MAX(1,INDEX('4. CPI-tabel'!$D$20:$Z$42,MAX($E60,2010)-2003,AI$28-2003)),0))</f>
        <v>1.1796468677106466</v>
      </c>
      <c r="AJ60" s="118">
        <f>IF($C60="TD",INDEX('4. CPI-tabel'!$D$20:$Z$42,$E60-2003,AJ$28-2003),
IF(AJ$28&gt;=$E60,MAX(1,INDEX('4. CPI-tabel'!$D$20:$Z$42,MAX($E60,2010)-2003,AJ$28-2003)),0))</f>
        <v>1.1796468677106466</v>
      </c>
      <c r="AK60" s="118">
        <f>IF($C60="TD",INDEX('4. CPI-tabel'!$D$20:$Z$42,$E60-2003,AK$28-2003),
IF(AK$28&gt;=$E60,MAX(1,INDEX('4. CPI-tabel'!$D$20:$Z$42,MAX($E60,2010)-2003,AK$28-2003)),0))</f>
        <v>1.1796468677106466</v>
      </c>
      <c r="AL60" s="118">
        <f>IF($C60="TD",INDEX('4. CPI-tabel'!$D$20:$Z$42,$E60-2003,AL$28-2003),
IF(AL$28&gt;=$E60,MAX(1,INDEX('4. CPI-tabel'!$D$20:$Z$42,MAX($E60,2010)-2003,AL$28-2003)),0))</f>
        <v>1.1796468677106466</v>
      </c>
      <c r="AM60" s="118">
        <f>IF($C60="TD",INDEX('4. CPI-tabel'!$D$20:$Z$42,$E60-2003,AM$28-2003),
IF(AM$28&gt;=$E60,MAX(1,INDEX('4. CPI-tabel'!$D$20:$Z$42,MAX($E60,2010)-2003,AM$28-2003)),0))</f>
        <v>1.1796468677106466</v>
      </c>
      <c r="AO60" s="87">
        <f t="shared" si="5"/>
        <v>19079.120095555558</v>
      </c>
      <c r="AP60" s="87">
        <f t="shared" si="6"/>
        <v>39150.354436080001</v>
      </c>
      <c r="AQ60" s="87">
        <f t="shared" si="7"/>
        <v>40050.812588109839</v>
      </c>
      <c r="AR60" s="87">
        <f t="shared" si="8"/>
        <v>41172.235340576917</v>
      </c>
      <c r="AS60" s="87">
        <f t="shared" si="9"/>
        <v>41583.95769398268</v>
      </c>
      <c r="AT60" s="87">
        <f t="shared" si="10"/>
        <v>41916.62935553454</v>
      </c>
      <c r="AU60" s="87">
        <f t="shared" si="11"/>
        <v>42000.462614245618</v>
      </c>
      <c r="AV60" s="87">
        <f t="shared" si="12"/>
        <v>42588.469090845058</v>
      </c>
      <c r="AW60" s="87">
        <f t="shared" si="13"/>
        <v>43482.826941752799</v>
      </c>
      <c r="AX60" s="87">
        <f t="shared" si="14"/>
        <v>44700.346096121873</v>
      </c>
      <c r="AY60" s="87">
        <f t="shared" si="15"/>
        <v>45013.248518794724</v>
      </c>
      <c r="AZ60" s="87">
        <f t="shared" si="16"/>
        <v>54015.898222553682</v>
      </c>
      <c r="BA60" s="87">
        <f t="shared" si="17"/>
        <v>52137.084371334422</v>
      </c>
      <c r="BB60" s="87">
        <f t="shared" si="18"/>
        <v>50323.620567114092</v>
      </c>
      <c r="BC60" s="87">
        <f t="shared" si="19"/>
        <v>48573.233764779688</v>
      </c>
      <c r="BD60" s="87">
        <f t="shared" si="20"/>
        <v>46883.729981656914</v>
      </c>
    </row>
    <row r="61" spans="1:56" s="20" customFormat="1" x14ac:dyDescent="0.2">
      <c r="A61" s="41"/>
      <c r="B61" s="86">
        <f>'3. Investeringen'!B47</f>
        <v>33</v>
      </c>
      <c r="C61" s="86" t="str">
        <f>'3. Investeringen'!F47</f>
        <v>TD</v>
      </c>
      <c r="D61" s="86" t="str">
        <f>'3. Investeringen'!G47</f>
        <v>Nieuwe investeringen TD</v>
      </c>
      <c r="E61" s="121">
        <f>'3. Investeringen'!K47</f>
        <v>2011</v>
      </c>
      <c r="G61" s="86">
        <f>'7. Nominale afschrijvingen'!R50</f>
        <v>9464.994291666666</v>
      </c>
      <c r="H61" s="86">
        <f>'7. Nominale afschrijvingen'!S50</f>
        <v>18929.988583333332</v>
      </c>
      <c r="I61" s="86">
        <f>'7. Nominale afschrijvingen'!T50</f>
        <v>18929.988583333332</v>
      </c>
      <c r="J61" s="86">
        <f>'7. Nominale afschrijvingen'!U50</f>
        <v>18929.988583333332</v>
      </c>
      <c r="K61" s="86">
        <f>'7. Nominale afschrijvingen'!V50</f>
        <v>18929.988583333332</v>
      </c>
      <c r="L61" s="86">
        <f>'7. Nominale afschrijvingen'!W50</f>
        <v>18929.988583333332</v>
      </c>
      <c r="M61" s="86">
        <f>'7. Nominale afschrijvingen'!X50</f>
        <v>18929.988583333332</v>
      </c>
      <c r="N61" s="86">
        <f>'7. Nominale afschrijvingen'!Y50</f>
        <v>18929.988583333332</v>
      </c>
      <c r="O61" s="86">
        <f>'7. Nominale afschrijvingen'!Z50</f>
        <v>18929.988583333332</v>
      </c>
      <c r="P61" s="86">
        <f>'7. Nominale afschrijvingen'!AA50</f>
        <v>18929.988583333332</v>
      </c>
      <c r="Q61" s="86">
        <f>'7. Nominale afschrijvingen'!AB50</f>
        <v>18929.988583333332</v>
      </c>
      <c r="R61" s="86">
        <f>'7. Nominale afschrijvingen'!AC50</f>
        <v>22715.986300000004</v>
      </c>
      <c r="S61" s="86">
        <f>'7. Nominale afschrijvingen'!AD50</f>
        <v>21318.079450769234</v>
      </c>
      <c r="T61" s="86">
        <f>'7. Nominale afschrijvingen'!AE50</f>
        <v>20006.197638414204</v>
      </c>
      <c r="U61" s="86">
        <f>'7. Nominale afschrijvingen'!AF50</f>
        <v>18775.047014511791</v>
      </c>
      <c r="V61" s="86">
        <f>'7. Nominale afschrijvingen'!AG50</f>
        <v>18472.223675568053</v>
      </c>
      <c r="W61" s="40"/>
      <c r="X61" s="118">
        <f>IF($C61="TD",INDEX('4. CPI-tabel'!$D$20:$Z$42,$E61-2003,X$28-2003),
IF(X$28&gt;=$E61,MAX(1,INDEX('4. CPI-tabel'!$D$20:$Z$42,MAX($E61,2010)-2003,X$28-2003)),0))</f>
        <v>1</v>
      </c>
      <c r="Y61" s="118">
        <f>IF($C61="TD",INDEX('4. CPI-tabel'!$D$20:$Z$42,$E61-2003,Y$28-2003),
IF(Y$28&gt;=$E61,MAX(1,INDEX('4. CPI-tabel'!$D$20:$Z$42,MAX($E61,2010)-2003,Y$28-2003)),0))</f>
        <v>1.026</v>
      </c>
      <c r="Z61" s="118">
        <f>IF($C61="TD",INDEX('4. CPI-tabel'!$D$20:$Z$42,$E61-2003,Z$28-2003),
IF(Z$28&gt;=$E61,MAX(1,INDEX('4. CPI-tabel'!$D$20:$Z$42,MAX($E61,2010)-2003,Z$28-2003)),0))</f>
        <v>1.049598</v>
      </c>
      <c r="AA61" s="118">
        <f>IF($C61="TD",INDEX('4. CPI-tabel'!$D$20:$Z$42,$E61-2003,AA$28-2003),
IF(AA$28&gt;=$E61,MAX(1,INDEX('4. CPI-tabel'!$D$20:$Z$42,MAX($E61,2010)-2003,AA$28-2003)),0))</f>
        <v>1.0789867440000001</v>
      </c>
      <c r="AB61" s="118">
        <f>IF($C61="TD",INDEX('4. CPI-tabel'!$D$20:$Z$42,$E61-2003,AB$28-2003),
IF(AB$28&gt;=$E61,MAX(1,INDEX('4. CPI-tabel'!$D$20:$Z$42,MAX($E61,2010)-2003,AB$28-2003)),0))</f>
        <v>1.08977661144</v>
      </c>
      <c r="AC61" s="118">
        <f>IF($C61="TD",INDEX('4. CPI-tabel'!$D$20:$Z$42,$E61-2003,AC$28-2003),
IF(AC$28&gt;=$E61,MAX(1,INDEX('4. CPI-tabel'!$D$20:$Z$42,MAX($E61,2010)-2003,AC$28-2003)),0))</f>
        <v>1.09849482433152</v>
      </c>
      <c r="AD61" s="118">
        <f>IF($C61="TD",INDEX('4. CPI-tabel'!$D$20:$Z$42,$E61-2003,AD$28-2003),
IF(AD$28&gt;=$E61,MAX(1,INDEX('4. CPI-tabel'!$D$20:$Z$42,MAX($E61,2010)-2003,AD$28-2003)),0))</f>
        <v>1.1006918139801831</v>
      </c>
      <c r="AE61" s="118">
        <f>IF($C61="TD",INDEX('4. CPI-tabel'!$D$20:$Z$42,$E61-2003,AE$28-2003),
IF(AE$28&gt;=$E61,MAX(1,INDEX('4. CPI-tabel'!$D$20:$Z$42,MAX($E61,2010)-2003,AE$28-2003)),0))</f>
        <v>1.1161014993759057</v>
      </c>
      <c r="AF61" s="118">
        <f>IF($C61="TD",INDEX('4. CPI-tabel'!$D$20:$Z$42,$E61-2003,AF$28-2003),
IF(AF$28&gt;=$E61,MAX(1,INDEX('4. CPI-tabel'!$D$20:$Z$42,MAX($E61,2010)-2003,AF$28-2003)),0))</f>
        <v>1.1395396308627996</v>
      </c>
      <c r="AG61" s="118">
        <f>IF($C61="TD",INDEX('4. CPI-tabel'!$D$20:$Z$42,$E61-2003,AG$28-2003),
IF(AG$28&gt;=$E61,MAX(1,INDEX('4. CPI-tabel'!$D$20:$Z$42,MAX($E61,2010)-2003,AG$28-2003)),0))</f>
        <v>1.171446740526958</v>
      </c>
      <c r="AH61" s="118">
        <f>IF($C61="TD",INDEX('4. CPI-tabel'!$D$20:$Z$42,$E61-2003,AH$28-2003),
IF(AH$28&gt;=$E61,MAX(1,INDEX('4. CPI-tabel'!$D$20:$Z$42,MAX($E61,2010)-2003,AH$28-2003)),0))</f>
        <v>1.1796468677106466</v>
      </c>
      <c r="AI61" s="118">
        <f>IF($C61="TD",INDEX('4. CPI-tabel'!$D$20:$Z$42,$E61-2003,AI$28-2003),
IF(AI$28&gt;=$E61,MAX(1,INDEX('4. CPI-tabel'!$D$20:$Z$42,MAX($E61,2010)-2003,AI$28-2003)),0))</f>
        <v>1.1796468677106466</v>
      </c>
      <c r="AJ61" s="118">
        <f>IF($C61="TD",INDEX('4. CPI-tabel'!$D$20:$Z$42,$E61-2003,AJ$28-2003),
IF(AJ$28&gt;=$E61,MAX(1,INDEX('4. CPI-tabel'!$D$20:$Z$42,MAX($E61,2010)-2003,AJ$28-2003)),0))</f>
        <v>1.1796468677106466</v>
      </c>
      <c r="AK61" s="118">
        <f>IF($C61="TD",INDEX('4. CPI-tabel'!$D$20:$Z$42,$E61-2003,AK$28-2003),
IF(AK$28&gt;=$E61,MAX(1,INDEX('4. CPI-tabel'!$D$20:$Z$42,MAX($E61,2010)-2003,AK$28-2003)),0))</f>
        <v>1.1796468677106466</v>
      </c>
      <c r="AL61" s="118">
        <f>IF($C61="TD",INDEX('4. CPI-tabel'!$D$20:$Z$42,$E61-2003,AL$28-2003),
IF(AL$28&gt;=$E61,MAX(1,INDEX('4. CPI-tabel'!$D$20:$Z$42,MAX($E61,2010)-2003,AL$28-2003)),0))</f>
        <v>1.1796468677106466</v>
      </c>
      <c r="AM61" s="118">
        <f>IF($C61="TD",INDEX('4. CPI-tabel'!$D$20:$Z$42,$E61-2003,AM$28-2003),
IF(AM$28&gt;=$E61,MAX(1,INDEX('4. CPI-tabel'!$D$20:$Z$42,MAX($E61,2010)-2003,AM$28-2003)),0))</f>
        <v>1.1796468677106466</v>
      </c>
      <c r="AO61" s="87">
        <f t="shared" si="5"/>
        <v>9464.994291666666</v>
      </c>
      <c r="AP61" s="87">
        <f t="shared" si="6"/>
        <v>19422.1682865</v>
      </c>
      <c r="AQ61" s="87">
        <f t="shared" si="7"/>
        <v>19868.878157089501</v>
      </c>
      <c r="AR61" s="87">
        <f t="shared" si="8"/>
        <v>20425.206745488005</v>
      </c>
      <c r="AS61" s="87">
        <f t="shared" si="9"/>
        <v>20629.458812942885</v>
      </c>
      <c r="AT61" s="87">
        <f t="shared" si="10"/>
        <v>20794.49448344643</v>
      </c>
      <c r="AU61" s="87">
        <f t="shared" si="11"/>
        <v>20836.083472413324</v>
      </c>
      <c r="AV61" s="87">
        <f t="shared" si="12"/>
        <v>21127.788641027109</v>
      </c>
      <c r="AW61" s="87">
        <f t="shared" si="13"/>
        <v>21571.472202488676</v>
      </c>
      <c r="AX61" s="87">
        <f t="shared" si="14"/>
        <v>22175.473424158357</v>
      </c>
      <c r="AY61" s="87">
        <f t="shared" si="15"/>
        <v>22330.701738127467</v>
      </c>
      <c r="AZ61" s="87">
        <f t="shared" si="16"/>
        <v>26796.842085752967</v>
      </c>
      <c r="BA61" s="87">
        <f t="shared" si="17"/>
        <v>25147.805649706628</v>
      </c>
      <c r="BB61" s="87">
        <f t="shared" si="18"/>
        <v>23600.24837895545</v>
      </c>
      <c r="BC61" s="87">
        <f t="shared" si="19"/>
        <v>22147.925401788962</v>
      </c>
      <c r="BD61" s="87">
        <f t="shared" si="20"/>
        <v>21790.700798534301</v>
      </c>
    </row>
    <row r="62" spans="1:56" s="20" customFormat="1" x14ac:dyDescent="0.2">
      <c r="A62" s="41"/>
      <c r="B62" s="86">
        <f>'3. Investeringen'!B48</f>
        <v>34</v>
      </c>
      <c r="C62" s="86" t="str">
        <f>'3. Investeringen'!F48</f>
        <v>TD</v>
      </c>
      <c r="D62" s="86" t="str">
        <f>'3. Investeringen'!G48</f>
        <v>Nieuwe investeringen TD</v>
      </c>
      <c r="E62" s="121">
        <f>'3. Investeringen'!K48</f>
        <v>2011</v>
      </c>
      <c r="G62" s="86">
        <f>'7. Nominale afschrijvingen'!R51</f>
        <v>94304.040813636399</v>
      </c>
      <c r="H62" s="86">
        <f>'7. Nominale afschrijvingen'!S51</f>
        <v>188608.0816272728</v>
      </c>
      <c r="I62" s="86">
        <f>'7. Nominale afschrijvingen'!T51</f>
        <v>188608.0816272728</v>
      </c>
      <c r="J62" s="86">
        <f>'7. Nominale afschrijvingen'!U51</f>
        <v>188608.0816272728</v>
      </c>
      <c r="K62" s="86">
        <f>'7. Nominale afschrijvingen'!V51</f>
        <v>188608.0816272728</v>
      </c>
      <c r="L62" s="86">
        <f>'7. Nominale afschrijvingen'!W51</f>
        <v>94304.040813636399</v>
      </c>
      <c r="M62" s="86">
        <f>'7. Nominale afschrijvingen'!X51</f>
        <v>0</v>
      </c>
      <c r="N62" s="86">
        <f>'7. Nominale afschrijvingen'!Y51</f>
        <v>0</v>
      </c>
      <c r="O62" s="86">
        <f>'7. Nominale afschrijvingen'!Z51</f>
        <v>0</v>
      </c>
      <c r="P62" s="86">
        <f>'7. Nominale afschrijvingen'!AA51</f>
        <v>0</v>
      </c>
      <c r="Q62" s="86">
        <f>'7. Nominale afschrijvingen'!AB51</f>
        <v>0</v>
      </c>
      <c r="R62" s="86">
        <f>'7. Nominale afschrijvingen'!AC51</f>
        <v>0</v>
      </c>
      <c r="S62" s="86">
        <f>'7. Nominale afschrijvingen'!AD51</f>
        <v>0</v>
      </c>
      <c r="T62" s="86">
        <f>'7. Nominale afschrijvingen'!AE51</f>
        <v>0</v>
      </c>
      <c r="U62" s="86">
        <f>'7. Nominale afschrijvingen'!AF51</f>
        <v>0</v>
      </c>
      <c r="V62" s="86">
        <f>'7. Nominale afschrijvingen'!AG51</f>
        <v>0</v>
      </c>
      <c r="W62" s="40"/>
      <c r="X62" s="118">
        <f>IF($C62="TD",INDEX('4. CPI-tabel'!$D$20:$Z$42,$E62-2003,X$28-2003),
IF(X$28&gt;=$E62,MAX(1,INDEX('4. CPI-tabel'!$D$20:$Z$42,MAX($E62,2010)-2003,X$28-2003)),0))</f>
        <v>1</v>
      </c>
      <c r="Y62" s="118">
        <f>IF($C62="TD",INDEX('4. CPI-tabel'!$D$20:$Z$42,$E62-2003,Y$28-2003),
IF(Y$28&gt;=$E62,MAX(1,INDEX('4. CPI-tabel'!$D$20:$Z$42,MAX($E62,2010)-2003,Y$28-2003)),0))</f>
        <v>1.026</v>
      </c>
      <c r="Z62" s="118">
        <f>IF($C62="TD",INDEX('4. CPI-tabel'!$D$20:$Z$42,$E62-2003,Z$28-2003),
IF(Z$28&gt;=$E62,MAX(1,INDEX('4. CPI-tabel'!$D$20:$Z$42,MAX($E62,2010)-2003,Z$28-2003)),0))</f>
        <v>1.049598</v>
      </c>
      <c r="AA62" s="118">
        <f>IF($C62="TD",INDEX('4. CPI-tabel'!$D$20:$Z$42,$E62-2003,AA$28-2003),
IF(AA$28&gt;=$E62,MAX(1,INDEX('4. CPI-tabel'!$D$20:$Z$42,MAX($E62,2010)-2003,AA$28-2003)),0))</f>
        <v>1.0789867440000001</v>
      </c>
      <c r="AB62" s="118">
        <f>IF($C62="TD",INDEX('4. CPI-tabel'!$D$20:$Z$42,$E62-2003,AB$28-2003),
IF(AB$28&gt;=$E62,MAX(1,INDEX('4. CPI-tabel'!$D$20:$Z$42,MAX($E62,2010)-2003,AB$28-2003)),0))</f>
        <v>1.08977661144</v>
      </c>
      <c r="AC62" s="118">
        <f>IF($C62="TD",INDEX('4. CPI-tabel'!$D$20:$Z$42,$E62-2003,AC$28-2003),
IF(AC$28&gt;=$E62,MAX(1,INDEX('4. CPI-tabel'!$D$20:$Z$42,MAX($E62,2010)-2003,AC$28-2003)),0))</f>
        <v>1.09849482433152</v>
      </c>
      <c r="AD62" s="118">
        <f>IF($C62="TD",INDEX('4. CPI-tabel'!$D$20:$Z$42,$E62-2003,AD$28-2003),
IF(AD$28&gt;=$E62,MAX(1,INDEX('4. CPI-tabel'!$D$20:$Z$42,MAX($E62,2010)-2003,AD$28-2003)),0))</f>
        <v>1.1006918139801831</v>
      </c>
      <c r="AE62" s="118">
        <f>IF($C62="TD",INDEX('4. CPI-tabel'!$D$20:$Z$42,$E62-2003,AE$28-2003),
IF(AE$28&gt;=$E62,MAX(1,INDEX('4. CPI-tabel'!$D$20:$Z$42,MAX($E62,2010)-2003,AE$28-2003)),0))</f>
        <v>1.1161014993759057</v>
      </c>
      <c r="AF62" s="118">
        <f>IF($C62="TD",INDEX('4. CPI-tabel'!$D$20:$Z$42,$E62-2003,AF$28-2003),
IF(AF$28&gt;=$E62,MAX(1,INDEX('4. CPI-tabel'!$D$20:$Z$42,MAX($E62,2010)-2003,AF$28-2003)),0))</f>
        <v>1.1395396308627996</v>
      </c>
      <c r="AG62" s="118">
        <f>IF($C62="TD",INDEX('4. CPI-tabel'!$D$20:$Z$42,$E62-2003,AG$28-2003),
IF(AG$28&gt;=$E62,MAX(1,INDEX('4. CPI-tabel'!$D$20:$Z$42,MAX($E62,2010)-2003,AG$28-2003)),0))</f>
        <v>1.171446740526958</v>
      </c>
      <c r="AH62" s="118">
        <f>IF($C62="TD",INDEX('4. CPI-tabel'!$D$20:$Z$42,$E62-2003,AH$28-2003),
IF(AH$28&gt;=$E62,MAX(1,INDEX('4. CPI-tabel'!$D$20:$Z$42,MAX($E62,2010)-2003,AH$28-2003)),0))</f>
        <v>1.1796468677106466</v>
      </c>
      <c r="AI62" s="118">
        <f>IF($C62="TD",INDEX('4. CPI-tabel'!$D$20:$Z$42,$E62-2003,AI$28-2003),
IF(AI$28&gt;=$E62,MAX(1,INDEX('4. CPI-tabel'!$D$20:$Z$42,MAX($E62,2010)-2003,AI$28-2003)),0))</f>
        <v>1.1796468677106466</v>
      </c>
      <c r="AJ62" s="118">
        <f>IF($C62="TD",INDEX('4. CPI-tabel'!$D$20:$Z$42,$E62-2003,AJ$28-2003),
IF(AJ$28&gt;=$E62,MAX(1,INDEX('4. CPI-tabel'!$D$20:$Z$42,MAX($E62,2010)-2003,AJ$28-2003)),0))</f>
        <v>1.1796468677106466</v>
      </c>
      <c r="AK62" s="118">
        <f>IF($C62="TD",INDEX('4. CPI-tabel'!$D$20:$Z$42,$E62-2003,AK$28-2003),
IF(AK$28&gt;=$E62,MAX(1,INDEX('4. CPI-tabel'!$D$20:$Z$42,MAX($E62,2010)-2003,AK$28-2003)),0))</f>
        <v>1.1796468677106466</v>
      </c>
      <c r="AL62" s="118">
        <f>IF($C62="TD",INDEX('4. CPI-tabel'!$D$20:$Z$42,$E62-2003,AL$28-2003),
IF(AL$28&gt;=$E62,MAX(1,INDEX('4. CPI-tabel'!$D$20:$Z$42,MAX($E62,2010)-2003,AL$28-2003)),0))</f>
        <v>1.1796468677106466</v>
      </c>
      <c r="AM62" s="118">
        <f>IF($C62="TD",INDEX('4. CPI-tabel'!$D$20:$Z$42,$E62-2003,AM$28-2003),
IF(AM$28&gt;=$E62,MAX(1,INDEX('4. CPI-tabel'!$D$20:$Z$42,MAX($E62,2010)-2003,AM$28-2003)),0))</f>
        <v>1.1796468677106466</v>
      </c>
      <c r="AO62" s="87">
        <f t="shared" si="5"/>
        <v>94304.040813636399</v>
      </c>
      <c r="AP62" s="87">
        <f t="shared" si="6"/>
        <v>193511.8917495819</v>
      </c>
      <c r="AQ62" s="87">
        <f t="shared" si="7"/>
        <v>197962.66525982227</v>
      </c>
      <c r="AR62" s="87">
        <f t="shared" si="8"/>
        <v>203505.6198870973</v>
      </c>
      <c r="AS62" s="87">
        <f t="shared" si="9"/>
        <v>205540.67608596827</v>
      </c>
      <c r="AT62" s="87">
        <f t="shared" si="10"/>
        <v>103592.50074732801</v>
      </c>
      <c r="AU62" s="87">
        <f t="shared" si="11"/>
        <v>0</v>
      </c>
      <c r="AV62" s="87">
        <f t="shared" si="12"/>
        <v>0</v>
      </c>
      <c r="AW62" s="87">
        <f t="shared" si="13"/>
        <v>0</v>
      </c>
      <c r="AX62" s="87">
        <f t="shared" si="14"/>
        <v>0</v>
      </c>
      <c r="AY62" s="87">
        <f t="shared" si="15"/>
        <v>0</v>
      </c>
      <c r="AZ62" s="87">
        <f t="shared" si="16"/>
        <v>0</v>
      </c>
      <c r="BA62" s="87">
        <f t="shared" si="17"/>
        <v>0</v>
      </c>
      <c r="BB62" s="87">
        <f t="shared" si="18"/>
        <v>0</v>
      </c>
      <c r="BC62" s="87">
        <f t="shared" si="19"/>
        <v>0</v>
      </c>
      <c r="BD62" s="87">
        <f t="shared" si="20"/>
        <v>0</v>
      </c>
    </row>
    <row r="63" spans="1:56" s="20" customFormat="1" x14ac:dyDescent="0.2">
      <c r="A63" s="41"/>
      <c r="B63" s="86">
        <f>'3. Investeringen'!B49</f>
        <v>35</v>
      </c>
      <c r="C63" s="86" t="str">
        <f>'3. Investeringen'!F49</f>
        <v>TD</v>
      </c>
      <c r="D63" s="86" t="str">
        <f>'3. Investeringen'!G49</f>
        <v>Nieuwe investeringen TD</v>
      </c>
      <c r="E63" s="121">
        <f>'3. Investeringen'!K49</f>
        <v>2012</v>
      </c>
      <c r="G63" s="86">
        <f>'7. Nominale afschrijvingen'!R52</f>
        <v>0</v>
      </c>
      <c r="H63" s="86">
        <f>'7. Nominale afschrijvingen'!S52</f>
        <v>7120.3748674586814</v>
      </c>
      <c r="I63" s="86">
        <f>'7. Nominale afschrijvingen'!T52</f>
        <v>14240.749734917363</v>
      </c>
      <c r="J63" s="86">
        <f>'7. Nominale afschrijvingen'!U52</f>
        <v>14240.749734917363</v>
      </c>
      <c r="K63" s="86">
        <f>'7. Nominale afschrijvingen'!V52</f>
        <v>14240.749734917363</v>
      </c>
      <c r="L63" s="86">
        <f>'7. Nominale afschrijvingen'!W52</f>
        <v>14240.749734917363</v>
      </c>
      <c r="M63" s="86">
        <f>'7. Nominale afschrijvingen'!X52</f>
        <v>14240.749734917363</v>
      </c>
      <c r="N63" s="86">
        <f>'7. Nominale afschrijvingen'!Y52</f>
        <v>14240.749734917363</v>
      </c>
      <c r="O63" s="86">
        <f>'7. Nominale afschrijvingen'!Z52</f>
        <v>14240.749734917363</v>
      </c>
      <c r="P63" s="86">
        <f>'7. Nominale afschrijvingen'!AA52</f>
        <v>14240.749734917363</v>
      </c>
      <c r="Q63" s="86">
        <f>'7. Nominale afschrijvingen'!AB52</f>
        <v>14240.749734917363</v>
      </c>
      <c r="R63" s="86">
        <f>'7. Nominale afschrijvingen'!AC52</f>
        <v>17088.899681900835</v>
      </c>
      <c r="S63" s="86">
        <f>'7. Nominale afschrijvingen'!AD52</f>
        <v>16638.203426554002</v>
      </c>
      <c r="T63" s="86">
        <f>'7. Nominale afschrijvingen'!AE52</f>
        <v>16199.393665853677</v>
      </c>
      <c r="U63" s="86">
        <f>'7. Nominale afschrijvingen'!AF52</f>
        <v>15772.156909831161</v>
      </c>
      <c r="V63" s="86">
        <f>'7. Nominale afschrijvingen'!AG52</f>
        <v>15356.187936385064</v>
      </c>
      <c r="W63" s="40"/>
      <c r="X63" s="118">
        <f>IF($C63="TD",INDEX('4. CPI-tabel'!$D$20:$Z$42,$E63-2003,X$28-2003),
IF(X$28&gt;=$E63,MAX(1,INDEX('4. CPI-tabel'!$D$20:$Z$42,MAX($E63,2010)-2003,X$28-2003)),0))</f>
        <v>0</v>
      </c>
      <c r="Y63" s="118">
        <f>IF($C63="TD",INDEX('4. CPI-tabel'!$D$20:$Z$42,$E63-2003,Y$28-2003),
IF(Y$28&gt;=$E63,MAX(1,INDEX('4. CPI-tabel'!$D$20:$Z$42,MAX($E63,2010)-2003,Y$28-2003)),0))</f>
        <v>1</v>
      </c>
      <c r="Z63" s="118">
        <f>IF($C63="TD",INDEX('4. CPI-tabel'!$D$20:$Z$42,$E63-2003,Z$28-2003),
IF(Z$28&gt;=$E63,MAX(1,INDEX('4. CPI-tabel'!$D$20:$Z$42,MAX($E63,2010)-2003,Z$28-2003)),0))</f>
        <v>1.0229999999999999</v>
      </c>
      <c r="AA63" s="118">
        <f>IF($C63="TD",INDEX('4. CPI-tabel'!$D$20:$Z$42,$E63-2003,AA$28-2003),
IF(AA$28&gt;=$E63,MAX(1,INDEX('4. CPI-tabel'!$D$20:$Z$42,MAX($E63,2010)-2003,AA$28-2003)),0))</f>
        <v>1.051644</v>
      </c>
      <c r="AB63" s="118">
        <f>IF($C63="TD",INDEX('4. CPI-tabel'!$D$20:$Z$42,$E63-2003,AB$28-2003),
IF(AB$28&gt;=$E63,MAX(1,INDEX('4. CPI-tabel'!$D$20:$Z$42,MAX($E63,2010)-2003,AB$28-2003)),0))</f>
        <v>1.06216044</v>
      </c>
      <c r="AC63" s="118">
        <f>IF($C63="TD",INDEX('4. CPI-tabel'!$D$20:$Z$42,$E63-2003,AC$28-2003),
IF(AC$28&gt;=$E63,MAX(1,INDEX('4. CPI-tabel'!$D$20:$Z$42,MAX($E63,2010)-2003,AC$28-2003)),0))</f>
        <v>1.0706577235199999</v>
      </c>
      <c r="AD63" s="118">
        <f>IF($C63="TD",INDEX('4. CPI-tabel'!$D$20:$Z$42,$E63-2003,AD$28-2003),
IF(AD$28&gt;=$E63,MAX(1,INDEX('4. CPI-tabel'!$D$20:$Z$42,MAX($E63,2010)-2003,AD$28-2003)),0))</f>
        <v>1.0727990389670399</v>
      </c>
      <c r="AE63" s="118">
        <f>IF($C63="TD",INDEX('4. CPI-tabel'!$D$20:$Z$42,$E63-2003,AE$28-2003),
IF(AE$28&gt;=$E63,MAX(1,INDEX('4. CPI-tabel'!$D$20:$Z$42,MAX($E63,2010)-2003,AE$28-2003)),0))</f>
        <v>1.0878182255125783</v>
      </c>
      <c r="AF63" s="118">
        <f>IF($C63="TD",INDEX('4. CPI-tabel'!$D$20:$Z$42,$E63-2003,AF$28-2003),
IF(AF$28&gt;=$E63,MAX(1,INDEX('4. CPI-tabel'!$D$20:$Z$42,MAX($E63,2010)-2003,AF$28-2003)),0))</f>
        <v>1.1106624082483423</v>
      </c>
      <c r="AG63" s="118">
        <f>IF($C63="TD",INDEX('4. CPI-tabel'!$D$20:$Z$42,$E63-2003,AG$28-2003),
IF(AG$28&gt;=$E63,MAX(1,INDEX('4. CPI-tabel'!$D$20:$Z$42,MAX($E63,2010)-2003,AG$28-2003)),0))</f>
        <v>1.1417609556792958</v>
      </c>
      <c r="AH63" s="118">
        <f>IF($C63="TD",INDEX('4. CPI-tabel'!$D$20:$Z$42,$E63-2003,AH$28-2003),
IF(AH$28&gt;=$E63,MAX(1,INDEX('4. CPI-tabel'!$D$20:$Z$42,MAX($E63,2010)-2003,AH$28-2003)),0))</f>
        <v>1.1497532823690508</v>
      </c>
      <c r="AI63" s="118">
        <f>IF($C63="TD",INDEX('4. CPI-tabel'!$D$20:$Z$42,$E63-2003,AI$28-2003),
IF(AI$28&gt;=$E63,MAX(1,INDEX('4. CPI-tabel'!$D$20:$Z$42,MAX($E63,2010)-2003,AI$28-2003)),0))</f>
        <v>1.1497532823690508</v>
      </c>
      <c r="AJ63" s="118">
        <f>IF($C63="TD",INDEX('4. CPI-tabel'!$D$20:$Z$42,$E63-2003,AJ$28-2003),
IF(AJ$28&gt;=$E63,MAX(1,INDEX('4. CPI-tabel'!$D$20:$Z$42,MAX($E63,2010)-2003,AJ$28-2003)),0))</f>
        <v>1.1497532823690508</v>
      </c>
      <c r="AK63" s="118">
        <f>IF($C63="TD",INDEX('4. CPI-tabel'!$D$20:$Z$42,$E63-2003,AK$28-2003),
IF(AK$28&gt;=$E63,MAX(1,INDEX('4. CPI-tabel'!$D$20:$Z$42,MAX($E63,2010)-2003,AK$28-2003)),0))</f>
        <v>1.1497532823690508</v>
      </c>
      <c r="AL63" s="118">
        <f>IF($C63="TD",INDEX('4. CPI-tabel'!$D$20:$Z$42,$E63-2003,AL$28-2003),
IF(AL$28&gt;=$E63,MAX(1,INDEX('4. CPI-tabel'!$D$20:$Z$42,MAX($E63,2010)-2003,AL$28-2003)),0))</f>
        <v>1.1497532823690508</v>
      </c>
      <c r="AM63" s="118">
        <f>IF($C63="TD",INDEX('4. CPI-tabel'!$D$20:$Z$42,$E63-2003,AM$28-2003),
IF(AM$28&gt;=$E63,MAX(1,INDEX('4. CPI-tabel'!$D$20:$Z$42,MAX($E63,2010)-2003,AM$28-2003)),0))</f>
        <v>1.1497532823690508</v>
      </c>
      <c r="AO63" s="87">
        <f t="shared" si="5"/>
        <v>0</v>
      </c>
      <c r="AP63" s="87">
        <f t="shared" si="6"/>
        <v>7120.3748674586814</v>
      </c>
      <c r="AQ63" s="87">
        <f t="shared" si="7"/>
        <v>14568.286978820461</v>
      </c>
      <c r="AR63" s="87">
        <f t="shared" si="8"/>
        <v>14976.199014227435</v>
      </c>
      <c r="AS63" s="87">
        <f t="shared" si="9"/>
        <v>15125.961004369708</v>
      </c>
      <c r="AT63" s="87">
        <f t="shared" si="10"/>
        <v>15246.968692404665</v>
      </c>
      <c r="AU63" s="87">
        <f t="shared" si="11"/>
        <v>15277.462629789474</v>
      </c>
      <c r="AV63" s="87">
        <f t="shared" si="12"/>
        <v>15491.347106606527</v>
      </c>
      <c r="AW63" s="87">
        <f t="shared" si="13"/>
        <v>15816.665395845261</v>
      </c>
      <c r="AX63" s="87">
        <f t="shared" si="14"/>
        <v>16259.532026928926</v>
      </c>
      <c r="AY63" s="87">
        <f t="shared" si="15"/>
        <v>16373.348751117428</v>
      </c>
      <c r="AZ63" s="87">
        <f t="shared" si="16"/>
        <v>19648.018501340914</v>
      </c>
      <c r="BA63" s="87">
        <f t="shared" si="17"/>
        <v>19129.829002404455</v>
      </c>
      <c r="BB63" s="87">
        <f t="shared" si="18"/>
        <v>18625.306039703675</v>
      </c>
      <c r="BC63" s="87">
        <f t="shared" si="19"/>
        <v>18134.089177118083</v>
      </c>
      <c r="BD63" s="87">
        <f t="shared" si="20"/>
        <v>17655.827484534748</v>
      </c>
    </row>
    <row r="64" spans="1:56" s="20" customFormat="1" x14ac:dyDescent="0.2">
      <c r="A64" s="41"/>
      <c r="B64" s="86">
        <f>'3. Investeringen'!B50</f>
        <v>36</v>
      </c>
      <c r="C64" s="86" t="str">
        <f>'3. Investeringen'!F50</f>
        <v>TD</v>
      </c>
      <c r="D64" s="86" t="str">
        <f>'3. Investeringen'!G50</f>
        <v>Nieuwe investeringen TD</v>
      </c>
      <c r="E64" s="121">
        <f>'3. Investeringen'!K50</f>
        <v>2012</v>
      </c>
      <c r="G64" s="86">
        <f>'7. Nominale afschrijvingen'!R53</f>
        <v>0</v>
      </c>
      <c r="H64" s="86">
        <f>'7. Nominale afschrijvingen'!S53</f>
        <v>24720.982448919221</v>
      </c>
      <c r="I64" s="86">
        <f>'7. Nominale afschrijvingen'!T53</f>
        <v>49441.964897838443</v>
      </c>
      <c r="J64" s="86">
        <f>'7. Nominale afschrijvingen'!U53</f>
        <v>49441.964897838443</v>
      </c>
      <c r="K64" s="86">
        <f>'7. Nominale afschrijvingen'!V53</f>
        <v>49441.964897838443</v>
      </c>
      <c r="L64" s="86">
        <f>'7. Nominale afschrijvingen'!W53</f>
        <v>49441.964897838443</v>
      </c>
      <c r="M64" s="86">
        <f>'7. Nominale afschrijvingen'!X53</f>
        <v>49441.964897838443</v>
      </c>
      <c r="N64" s="86">
        <f>'7. Nominale afschrijvingen'!Y53</f>
        <v>49441.964897838443</v>
      </c>
      <c r="O64" s="86">
        <f>'7. Nominale afschrijvingen'!Z53</f>
        <v>49441.964897838443</v>
      </c>
      <c r="P64" s="86">
        <f>'7. Nominale afschrijvingen'!AA53</f>
        <v>49441.964897838443</v>
      </c>
      <c r="Q64" s="86">
        <f>'7. Nominale afschrijvingen'!AB53</f>
        <v>49441.964897838443</v>
      </c>
      <c r="R64" s="86">
        <f>'7. Nominale afschrijvingen'!AC53</f>
        <v>59330.357877406132</v>
      </c>
      <c r="S64" s="86">
        <f>'7. Nominale afschrijvingen'!AD53</f>
        <v>57324.82465338114</v>
      </c>
      <c r="T64" s="86">
        <f>'7. Nominale afschrijvingen'!AE53</f>
        <v>55387.084101717548</v>
      </c>
      <c r="U64" s="86">
        <f>'7. Nominale afschrijvingen'!AF53</f>
        <v>53514.844639124283</v>
      </c>
      <c r="V64" s="86">
        <f>'7. Nominale afschrijvingen'!AG53</f>
        <v>51705.892144280639</v>
      </c>
      <c r="W64" s="40"/>
      <c r="X64" s="118">
        <f>IF($C64="TD",INDEX('4. CPI-tabel'!$D$20:$Z$42,$E64-2003,X$28-2003),
IF(X$28&gt;=$E64,MAX(1,INDEX('4. CPI-tabel'!$D$20:$Z$42,MAX($E64,2010)-2003,X$28-2003)),0))</f>
        <v>0</v>
      </c>
      <c r="Y64" s="118">
        <f>IF($C64="TD",INDEX('4. CPI-tabel'!$D$20:$Z$42,$E64-2003,Y$28-2003),
IF(Y$28&gt;=$E64,MAX(1,INDEX('4. CPI-tabel'!$D$20:$Z$42,MAX($E64,2010)-2003,Y$28-2003)),0))</f>
        <v>1</v>
      </c>
      <c r="Z64" s="118">
        <f>IF($C64="TD",INDEX('4. CPI-tabel'!$D$20:$Z$42,$E64-2003,Z$28-2003),
IF(Z$28&gt;=$E64,MAX(1,INDEX('4. CPI-tabel'!$D$20:$Z$42,MAX($E64,2010)-2003,Z$28-2003)),0))</f>
        <v>1.0229999999999999</v>
      </c>
      <c r="AA64" s="118">
        <f>IF($C64="TD",INDEX('4. CPI-tabel'!$D$20:$Z$42,$E64-2003,AA$28-2003),
IF(AA$28&gt;=$E64,MAX(1,INDEX('4. CPI-tabel'!$D$20:$Z$42,MAX($E64,2010)-2003,AA$28-2003)),0))</f>
        <v>1.051644</v>
      </c>
      <c r="AB64" s="118">
        <f>IF($C64="TD",INDEX('4. CPI-tabel'!$D$20:$Z$42,$E64-2003,AB$28-2003),
IF(AB$28&gt;=$E64,MAX(1,INDEX('4. CPI-tabel'!$D$20:$Z$42,MAX($E64,2010)-2003,AB$28-2003)),0))</f>
        <v>1.06216044</v>
      </c>
      <c r="AC64" s="118">
        <f>IF($C64="TD",INDEX('4. CPI-tabel'!$D$20:$Z$42,$E64-2003,AC$28-2003),
IF(AC$28&gt;=$E64,MAX(1,INDEX('4. CPI-tabel'!$D$20:$Z$42,MAX($E64,2010)-2003,AC$28-2003)),0))</f>
        <v>1.0706577235199999</v>
      </c>
      <c r="AD64" s="118">
        <f>IF($C64="TD",INDEX('4. CPI-tabel'!$D$20:$Z$42,$E64-2003,AD$28-2003),
IF(AD$28&gt;=$E64,MAX(1,INDEX('4. CPI-tabel'!$D$20:$Z$42,MAX($E64,2010)-2003,AD$28-2003)),0))</f>
        <v>1.0727990389670399</v>
      </c>
      <c r="AE64" s="118">
        <f>IF($C64="TD",INDEX('4. CPI-tabel'!$D$20:$Z$42,$E64-2003,AE$28-2003),
IF(AE$28&gt;=$E64,MAX(1,INDEX('4. CPI-tabel'!$D$20:$Z$42,MAX($E64,2010)-2003,AE$28-2003)),0))</f>
        <v>1.0878182255125783</v>
      </c>
      <c r="AF64" s="118">
        <f>IF($C64="TD",INDEX('4. CPI-tabel'!$D$20:$Z$42,$E64-2003,AF$28-2003),
IF(AF$28&gt;=$E64,MAX(1,INDEX('4. CPI-tabel'!$D$20:$Z$42,MAX($E64,2010)-2003,AF$28-2003)),0))</f>
        <v>1.1106624082483423</v>
      </c>
      <c r="AG64" s="118">
        <f>IF($C64="TD",INDEX('4. CPI-tabel'!$D$20:$Z$42,$E64-2003,AG$28-2003),
IF(AG$28&gt;=$E64,MAX(1,INDEX('4. CPI-tabel'!$D$20:$Z$42,MAX($E64,2010)-2003,AG$28-2003)),0))</f>
        <v>1.1417609556792958</v>
      </c>
      <c r="AH64" s="118">
        <f>IF($C64="TD",INDEX('4. CPI-tabel'!$D$20:$Z$42,$E64-2003,AH$28-2003),
IF(AH$28&gt;=$E64,MAX(1,INDEX('4. CPI-tabel'!$D$20:$Z$42,MAX($E64,2010)-2003,AH$28-2003)),0))</f>
        <v>1.1497532823690508</v>
      </c>
      <c r="AI64" s="118">
        <f>IF($C64="TD",INDEX('4. CPI-tabel'!$D$20:$Z$42,$E64-2003,AI$28-2003),
IF(AI$28&gt;=$E64,MAX(1,INDEX('4. CPI-tabel'!$D$20:$Z$42,MAX($E64,2010)-2003,AI$28-2003)),0))</f>
        <v>1.1497532823690508</v>
      </c>
      <c r="AJ64" s="118">
        <f>IF($C64="TD",INDEX('4. CPI-tabel'!$D$20:$Z$42,$E64-2003,AJ$28-2003),
IF(AJ$28&gt;=$E64,MAX(1,INDEX('4. CPI-tabel'!$D$20:$Z$42,MAX($E64,2010)-2003,AJ$28-2003)),0))</f>
        <v>1.1497532823690508</v>
      </c>
      <c r="AK64" s="118">
        <f>IF($C64="TD",INDEX('4. CPI-tabel'!$D$20:$Z$42,$E64-2003,AK$28-2003),
IF(AK$28&gt;=$E64,MAX(1,INDEX('4. CPI-tabel'!$D$20:$Z$42,MAX($E64,2010)-2003,AK$28-2003)),0))</f>
        <v>1.1497532823690508</v>
      </c>
      <c r="AL64" s="118">
        <f>IF($C64="TD",INDEX('4. CPI-tabel'!$D$20:$Z$42,$E64-2003,AL$28-2003),
IF(AL$28&gt;=$E64,MAX(1,INDEX('4. CPI-tabel'!$D$20:$Z$42,MAX($E64,2010)-2003,AL$28-2003)),0))</f>
        <v>1.1497532823690508</v>
      </c>
      <c r="AM64" s="118">
        <f>IF($C64="TD",INDEX('4. CPI-tabel'!$D$20:$Z$42,$E64-2003,AM$28-2003),
IF(AM$28&gt;=$E64,MAX(1,INDEX('4. CPI-tabel'!$D$20:$Z$42,MAX($E64,2010)-2003,AM$28-2003)),0))</f>
        <v>1.1497532823690508</v>
      </c>
      <c r="AO64" s="87">
        <f t="shared" si="5"/>
        <v>0</v>
      </c>
      <c r="AP64" s="87">
        <f t="shared" si="6"/>
        <v>24720.982448919221</v>
      </c>
      <c r="AQ64" s="87">
        <f t="shared" si="7"/>
        <v>50579.130090488725</v>
      </c>
      <c r="AR64" s="87">
        <f t="shared" si="8"/>
        <v>51995.345733022412</v>
      </c>
      <c r="AS64" s="87">
        <f t="shared" si="9"/>
        <v>52515.299190352634</v>
      </c>
      <c r="AT64" s="87">
        <f t="shared" si="10"/>
        <v>52935.421583875454</v>
      </c>
      <c r="AU64" s="87">
        <f t="shared" si="11"/>
        <v>53041.292427043205</v>
      </c>
      <c r="AV64" s="87">
        <f t="shared" si="12"/>
        <v>53783.870521021803</v>
      </c>
      <c r="AW64" s="87">
        <f t="shared" si="13"/>
        <v>54913.33180196325</v>
      </c>
      <c r="AX64" s="87">
        <f t="shared" si="14"/>
        <v>56450.905092418216</v>
      </c>
      <c r="AY64" s="87">
        <f t="shared" si="15"/>
        <v>56846.061428065143</v>
      </c>
      <c r="AZ64" s="87">
        <f t="shared" si="16"/>
        <v>68215.273713678165</v>
      </c>
      <c r="BA64" s="87">
        <f t="shared" si="17"/>
        <v>65909.405306455257</v>
      </c>
      <c r="BB64" s="87">
        <f t="shared" si="18"/>
        <v>63681.481746800426</v>
      </c>
      <c r="BC64" s="87">
        <f t="shared" si="19"/>
        <v>61528.868279302951</v>
      </c>
      <c r="BD64" s="87">
        <f t="shared" si="20"/>
        <v>59449.019210706785</v>
      </c>
    </row>
    <row r="65" spans="1:56" s="20" customFormat="1" x14ac:dyDescent="0.2">
      <c r="A65" s="41"/>
      <c r="B65" s="86">
        <f>'3. Investeringen'!B51</f>
        <v>37</v>
      </c>
      <c r="C65" s="86" t="str">
        <f>'3. Investeringen'!F51</f>
        <v>TD</v>
      </c>
      <c r="D65" s="86" t="str">
        <f>'3. Investeringen'!G51</f>
        <v>Nieuwe investeringen TD</v>
      </c>
      <c r="E65" s="121">
        <f>'3. Investeringen'!K51</f>
        <v>2012</v>
      </c>
      <c r="G65" s="86">
        <f>'7. Nominale afschrijvingen'!R54</f>
        <v>0</v>
      </c>
      <c r="H65" s="86">
        <f>'7. Nominale afschrijvingen'!S54</f>
        <v>4841.9543201212173</v>
      </c>
      <c r="I65" s="86">
        <f>'7. Nominale afschrijvingen'!T54</f>
        <v>9683.9086402424346</v>
      </c>
      <c r="J65" s="86">
        <f>'7. Nominale afschrijvingen'!U54</f>
        <v>9683.9086402424346</v>
      </c>
      <c r="K65" s="86">
        <f>'7. Nominale afschrijvingen'!V54</f>
        <v>9683.9086402424346</v>
      </c>
      <c r="L65" s="86">
        <f>'7. Nominale afschrijvingen'!W54</f>
        <v>9683.9086402424346</v>
      </c>
      <c r="M65" s="86">
        <f>'7. Nominale afschrijvingen'!X54</f>
        <v>9683.9086402424346</v>
      </c>
      <c r="N65" s="86">
        <f>'7. Nominale afschrijvingen'!Y54</f>
        <v>9683.9086402424346</v>
      </c>
      <c r="O65" s="86">
        <f>'7. Nominale afschrijvingen'!Z54</f>
        <v>9683.9086402424346</v>
      </c>
      <c r="P65" s="86">
        <f>'7. Nominale afschrijvingen'!AA54</f>
        <v>9683.9086402424346</v>
      </c>
      <c r="Q65" s="86">
        <f>'7. Nominale afschrijvingen'!AB54</f>
        <v>9683.9086402424346</v>
      </c>
      <c r="R65" s="86">
        <f>'7. Nominale afschrijvingen'!AC54</f>
        <v>11620.690368290921</v>
      </c>
      <c r="S65" s="86">
        <f>'7. Nominale afschrijvingen'!AD54</f>
        <v>10940.454834537306</v>
      </c>
      <c r="T65" s="86">
        <f>'7. Nominale afschrijvingen'!AE54</f>
        <v>10300.037966174144</v>
      </c>
      <c r="U65" s="86">
        <f>'7. Nominale afschrijvingen'!AF54</f>
        <v>9697.1089144956586</v>
      </c>
      <c r="V65" s="86">
        <f>'7. Nominale afschrijvingen'!AG54</f>
        <v>9452.2324267558706</v>
      </c>
      <c r="W65" s="40"/>
      <c r="X65" s="118">
        <f>IF($C65="TD",INDEX('4. CPI-tabel'!$D$20:$Z$42,$E65-2003,X$28-2003),
IF(X$28&gt;=$E65,MAX(1,INDEX('4. CPI-tabel'!$D$20:$Z$42,MAX($E65,2010)-2003,X$28-2003)),0))</f>
        <v>0</v>
      </c>
      <c r="Y65" s="118">
        <f>IF($C65="TD",INDEX('4. CPI-tabel'!$D$20:$Z$42,$E65-2003,Y$28-2003),
IF(Y$28&gt;=$E65,MAX(1,INDEX('4. CPI-tabel'!$D$20:$Z$42,MAX($E65,2010)-2003,Y$28-2003)),0))</f>
        <v>1</v>
      </c>
      <c r="Z65" s="118">
        <f>IF($C65="TD",INDEX('4. CPI-tabel'!$D$20:$Z$42,$E65-2003,Z$28-2003),
IF(Z$28&gt;=$E65,MAX(1,INDEX('4. CPI-tabel'!$D$20:$Z$42,MAX($E65,2010)-2003,Z$28-2003)),0))</f>
        <v>1.0229999999999999</v>
      </c>
      <c r="AA65" s="118">
        <f>IF($C65="TD",INDEX('4. CPI-tabel'!$D$20:$Z$42,$E65-2003,AA$28-2003),
IF(AA$28&gt;=$E65,MAX(1,INDEX('4. CPI-tabel'!$D$20:$Z$42,MAX($E65,2010)-2003,AA$28-2003)),0))</f>
        <v>1.051644</v>
      </c>
      <c r="AB65" s="118">
        <f>IF($C65="TD",INDEX('4. CPI-tabel'!$D$20:$Z$42,$E65-2003,AB$28-2003),
IF(AB$28&gt;=$E65,MAX(1,INDEX('4. CPI-tabel'!$D$20:$Z$42,MAX($E65,2010)-2003,AB$28-2003)),0))</f>
        <v>1.06216044</v>
      </c>
      <c r="AC65" s="118">
        <f>IF($C65="TD",INDEX('4. CPI-tabel'!$D$20:$Z$42,$E65-2003,AC$28-2003),
IF(AC$28&gt;=$E65,MAX(1,INDEX('4. CPI-tabel'!$D$20:$Z$42,MAX($E65,2010)-2003,AC$28-2003)),0))</f>
        <v>1.0706577235199999</v>
      </c>
      <c r="AD65" s="118">
        <f>IF($C65="TD",INDEX('4. CPI-tabel'!$D$20:$Z$42,$E65-2003,AD$28-2003),
IF(AD$28&gt;=$E65,MAX(1,INDEX('4. CPI-tabel'!$D$20:$Z$42,MAX($E65,2010)-2003,AD$28-2003)),0))</f>
        <v>1.0727990389670399</v>
      </c>
      <c r="AE65" s="118">
        <f>IF($C65="TD",INDEX('4. CPI-tabel'!$D$20:$Z$42,$E65-2003,AE$28-2003),
IF(AE$28&gt;=$E65,MAX(1,INDEX('4. CPI-tabel'!$D$20:$Z$42,MAX($E65,2010)-2003,AE$28-2003)),0))</f>
        <v>1.0878182255125783</v>
      </c>
      <c r="AF65" s="118">
        <f>IF($C65="TD",INDEX('4. CPI-tabel'!$D$20:$Z$42,$E65-2003,AF$28-2003),
IF(AF$28&gt;=$E65,MAX(1,INDEX('4. CPI-tabel'!$D$20:$Z$42,MAX($E65,2010)-2003,AF$28-2003)),0))</f>
        <v>1.1106624082483423</v>
      </c>
      <c r="AG65" s="118">
        <f>IF($C65="TD",INDEX('4. CPI-tabel'!$D$20:$Z$42,$E65-2003,AG$28-2003),
IF(AG$28&gt;=$E65,MAX(1,INDEX('4. CPI-tabel'!$D$20:$Z$42,MAX($E65,2010)-2003,AG$28-2003)),0))</f>
        <v>1.1417609556792958</v>
      </c>
      <c r="AH65" s="118">
        <f>IF($C65="TD",INDEX('4. CPI-tabel'!$D$20:$Z$42,$E65-2003,AH$28-2003),
IF(AH$28&gt;=$E65,MAX(1,INDEX('4. CPI-tabel'!$D$20:$Z$42,MAX($E65,2010)-2003,AH$28-2003)),0))</f>
        <v>1.1497532823690508</v>
      </c>
      <c r="AI65" s="118">
        <f>IF($C65="TD",INDEX('4. CPI-tabel'!$D$20:$Z$42,$E65-2003,AI$28-2003),
IF(AI$28&gt;=$E65,MAX(1,INDEX('4. CPI-tabel'!$D$20:$Z$42,MAX($E65,2010)-2003,AI$28-2003)),0))</f>
        <v>1.1497532823690508</v>
      </c>
      <c r="AJ65" s="118">
        <f>IF($C65="TD",INDEX('4. CPI-tabel'!$D$20:$Z$42,$E65-2003,AJ$28-2003),
IF(AJ$28&gt;=$E65,MAX(1,INDEX('4. CPI-tabel'!$D$20:$Z$42,MAX($E65,2010)-2003,AJ$28-2003)),0))</f>
        <v>1.1497532823690508</v>
      </c>
      <c r="AK65" s="118">
        <f>IF($C65="TD",INDEX('4. CPI-tabel'!$D$20:$Z$42,$E65-2003,AK$28-2003),
IF(AK$28&gt;=$E65,MAX(1,INDEX('4. CPI-tabel'!$D$20:$Z$42,MAX($E65,2010)-2003,AK$28-2003)),0))</f>
        <v>1.1497532823690508</v>
      </c>
      <c r="AL65" s="118">
        <f>IF($C65="TD",INDEX('4. CPI-tabel'!$D$20:$Z$42,$E65-2003,AL$28-2003),
IF(AL$28&gt;=$E65,MAX(1,INDEX('4. CPI-tabel'!$D$20:$Z$42,MAX($E65,2010)-2003,AL$28-2003)),0))</f>
        <v>1.1497532823690508</v>
      </c>
      <c r="AM65" s="118">
        <f>IF($C65="TD",INDEX('4. CPI-tabel'!$D$20:$Z$42,$E65-2003,AM$28-2003),
IF(AM$28&gt;=$E65,MAX(1,INDEX('4. CPI-tabel'!$D$20:$Z$42,MAX($E65,2010)-2003,AM$28-2003)),0))</f>
        <v>1.1497532823690508</v>
      </c>
      <c r="AO65" s="87">
        <f t="shared" si="5"/>
        <v>0</v>
      </c>
      <c r="AP65" s="87">
        <f t="shared" si="6"/>
        <v>4841.9543201212173</v>
      </c>
      <c r="AQ65" s="87">
        <f t="shared" si="7"/>
        <v>9906.638538968009</v>
      </c>
      <c r="AR65" s="87">
        <f t="shared" si="8"/>
        <v>10184.024418059114</v>
      </c>
      <c r="AS65" s="87">
        <f t="shared" si="9"/>
        <v>10285.864662239706</v>
      </c>
      <c r="AT65" s="87">
        <f t="shared" si="10"/>
        <v>10368.151579537622</v>
      </c>
      <c r="AU65" s="87">
        <f t="shared" si="11"/>
        <v>10388.887882696697</v>
      </c>
      <c r="AV65" s="87">
        <f t="shared" si="12"/>
        <v>10534.33231305445</v>
      </c>
      <c r="AW65" s="87">
        <f t="shared" si="13"/>
        <v>10755.553291628592</v>
      </c>
      <c r="AX65" s="87">
        <f t="shared" si="14"/>
        <v>11056.708783794193</v>
      </c>
      <c r="AY65" s="87">
        <f t="shared" si="15"/>
        <v>11134.105745280751</v>
      </c>
      <c r="AZ65" s="87">
        <f t="shared" si="16"/>
        <v>13360.926894336901</v>
      </c>
      <c r="BA65" s="87">
        <f t="shared" si="17"/>
        <v>12578.823856619618</v>
      </c>
      <c r="BB65" s="87">
        <f t="shared" si="18"/>
        <v>11842.502460134565</v>
      </c>
      <c r="BC65" s="87">
        <f t="shared" si="19"/>
        <v>11149.282803931566</v>
      </c>
      <c r="BD65" s="87">
        <f t="shared" si="20"/>
        <v>10867.735258377741</v>
      </c>
    </row>
    <row r="66" spans="1:56" s="20" customFormat="1" x14ac:dyDescent="0.2">
      <c r="A66" s="41"/>
      <c r="B66" s="86">
        <f>'3. Investeringen'!B52</f>
        <v>38</v>
      </c>
      <c r="C66" s="86" t="str">
        <f>'3. Investeringen'!F52</f>
        <v>TD</v>
      </c>
      <c r="D66" s="86" t="str">
        <f>'3. Investeringen'!G52</f>
        <v>Nieuwe investeringen TD</v>
      </c>
      <c r="E66" s="121">
        <f>'3. Investeringen'!K52</f>
        <v>2012</v>
      </c>
      <c r="G66" s="86">
        <f>'7. Nominale afschrijvingen'!R55</f>
        <v>0</v>
      </c>
      <c r="H66" s="86">
        <f>'7. Nominale afschrijvingen'!S55</f>
        <v>37434.9</v>
      </c>
      <c r="I66" s="86">
        <f>'7. Nominale afschrijvingen'!T55</f>
        <v>74869.799999999988</v>
      </c>
      <c r="J66" s="86">
        <f>'7. Nominale afschrijvingen'!U55</f>
        <v>74869.799999999988</v>
      </c>
      <c r="K66" s="86">
        <f>'7. Nominale afschrijvingen'!V55</f>
        <v>74869.799999999988</v>
      </c>
      <c r="L66" s="86">
        <f>'7. Nominale afschrijvingen'!W55</f>
        <v>74869.799999999988</v>
      </c>
      <c r="M66" s="86">
        <f>'7. Nominale afschrijvingen'!X55</f>
        <v>37434.899999999994</v>
      </c>
      <c r="N66" s="86">
        <f>'7. Nominale afschrijvingen'!Y55</f>
        <v>0</v>
      </c>
      <c r="O66" s="86">
        <f>'7. Nominale afschrijvingen'!Z55</f>
        <v>0</v>
      </c>
      <c r="P66" s="86">
        <f>'7. Nominale afschrijvingen'!AA55</f>
        <v>0</v>
      </c>
      <c r="Q66" s="86">
        <f>'7. Nominale afschrijvingen'!AB55</f>
        <v>0</v>
      </c>
      <c r="R66" s="86">
        <f>'7. Nominale afschrijvingen'!AC55</f>
        <v>0</v>
      </c>
      <c r="S66" s="86">
        <f>'7. Nominale afschrijvingen'!AD55</f>
        <v>0</v>
      </c>
      <c r="T66" s="86">
        <f>'7. Nominale afschrijvingen'!AE55</f>
        <v>0</v>
      </c>
      <c r="U66" s="86">
        <f>'7. Nominale afschrijvingen'!AF55</f>
        <v>0</v>
      </c>
      <c r="V66" s="86">
        <f>'7. Nominale afschrijvingen'!AG55</f>
        <v>0</v>
      </c>
      <c r="W66" s="40"/>
      <c r="X66" s="118">
        <f>IF($C66="TD",INDEX('4. CPI-tabel'!$D$20:$Z$42,$E66-2003,X$28-2003),
IF(X$28&gt;=$E66,MAX(1,INDEX('4. CPI-tabel'!$D$20:$Z$42,MAX($E66,2010)-2003,X$28-2003)),0))</f>
        <v>0</v>
      </c>
      <c r="Y66" s="118">
        <f>IF($C66="TD",INDEX('4. CPI-tabel'!$D$20:$Z$42,$E66-2003,Y$28-2003),
IF(Y$28&gt;=$E66,MAX(1,INDEX('4. CPI-tabel'!$D$20:$Z$42,MAX($E66,2010)-2003,Y$28-2003)),0))</f>
        <v>1</v>
      </c>
      <c r="Z66" s="118">
        <f>IF($C66="TD",INDEX('4. CPI-tabel'!$D$20:$Z$42,$E66-2003,Z$28-2003),
IF(Z$28&gt;=$E66,MAX(1,INDEX('4. CPI-tabel'!$D$20:$Z$42,MAX($E66,2010)-2003,Z$28-2003)),0))</f>
        <v>1.0229999999999999</v>
      </c>
      <c r="AA66" s="118">
        <f>IF($C66="TD",INDEX('4. CPI-tabel'!$D$20:$Z$42,$E66-2003,AA$28-2003),
IF(AA$28&gt;=$E66,MAX(1,INDEX('4. CPI-tabel'!$D$20:$Z$42,MAX($E66,2010)-2003,AA$28-2003)),0))</f>
        <v>1.051644</v>
      </c>
      <c r="AB66" s="118">
        <f>IF($C66="TD",INDEX('4. CPI-tabel'!$D$20:$Z$42,$E66-2003,AB$28-2003),
IF(AB$28&gt;=$E66,MAX(1,INDEX('4. CPI-tabel'!$D$20:$Z$42,MAX($E66,2010)-2003,AB$28-2003)),0))</f>
        <v>1.06216044</v>
      </c>
      <c r="AC66" s="118">
        <f>IF($C66="TD",INDEX('4. CPI-tabel'!$D$20:$Z$42,$E66-2003,AC$28-2003),
IF(AC$28&gt;=$E66,MAX(1,INDEX('4. CPI-tabel'!$D$20:$Z$42,MAX($E66,2010)-2003,AC$28-2003)),0))</f>
        <v>1.0706577235199999</v>
      </c>
      <c r="AD66" s="118">
        <f>IF($C66="TD",INDEX('4. CPI-tabel'!$D$20:$Z$42,$E66-2003,AD$28-2003),
IF(AD$28&gt;=$E66,MAX(1,INDEX('4. CPI-tabel'!$D$20:$Z$42,MAX($E66,2010)-2003,AD$28-2003)),0))</f>
        <v>1.0727990389670399</v>
      </c>
      <c r="AE66" s="118">
        <f>IF($C66="TD",INDEX('4. CPI-tabel'!$D$20:$Z$42,$E66-2003,AE$28-2003),
IF(AE$28&gt;=$E66,MAX(1,INDEX('4. CPI-tabel'!$D$20:$Z$42,MAX($E66,2010)-2003,AE$28-2003)),0))</f>
        <v>1.0878182255125783</v>
      </c>
      <c r="AF66" s="118">
        <f>IF($C66="TD",INDEX('4. CPI-tabel'!$D$20:$Z$42,$E66-2003,AF$28-2003),
IF(AF$28&gt;=$E66,MAX(1,INDEX('4. CPI-tabel'!$D$20:$Z$42,MAX($E66,2010)-2003,AF$28-2003)),0))</f>
        <v>1.1106624082483423</v>
      </c>
      <c r="AG66" s="118">
        <f>IF($C66="TD",INDEX('4. CPI-tabel'!$D$20:$Z$42,$E66-2003,AG$28-2003),
IF(AG$28&gt;=$E66,MAX(1,INDEX('4. CPI-tabel'!$D$20:$Z$42,MAX($E66,2010)-2003,AG$28-2003)),0))</f>
        <v>1.1417609556792958</v>
      </c>
      <c r="AH66" s="118">
        <f>IF($C66="TD",INDEX('4. CPI-tabel'!$D$20:$Z$42,$E66-2003,AH$28-2003),
IF(AH$28&gt;=$E66,MAX(1,INDEX('4. CPI-tabel'!$D$20:$Z$42,MAX($E66,2010)-2003,AH$28-2003)),0))</f>
        <v>1.1497532823690508</v>
      </c>
      <c r="AI66" s="118">
        <f>IF($C66="TD",INDEX('4. CPI-tabel'!$D$20:$Z$42,$E66-2003,AI$28-2003),
IF(AI$28&gt;=$E66,MAX(1,INDEX('4. CPI-tabel'!$D$20:$Z$42,MAX($E66,2010)-2003,AI$28-2003)),0))</f>
        <v>1.1497532823690508</v>
      </c>
      <c r="AJ66" s="118">
        <f>IF($C66="TD",INDEX('4. CPI-tabel'!$D$20:$Z$42,$E66-2003,AJ$28-2003),
IF(AJ$28&gt;=$E66,MAX(1,INDEX('4. CPI-tabel'!$D$20:$Z$42,MAX($E66,2010)-2003,AJ$28-2003)),0))</f>
        <v>1.1497532823690508</v>
      </c>
      <c r="AK66" s="118">
        <f>IF($C66="TD",INDEX('4. CPI-tabel'!$D$20:$Z$42,$E66-2003,AK$28-2003),
IF(AK$28&gt;=$E66,MAX(1,INDEX('4. CPI-tabel'!$D$20:$Z$42,MAX($E66,2010)-2003,AK$28-2003)),0))</f>
        <v>1.1497532823690508</v>
      </c>
      <c r="AL66" s="118">
        <f>IF($C66="TD",INDEX('4. CPI-tabel'!$D$20:$Z$42,$E66-2003,AL$28-2003),
IF(AL$28&gt;=$E66,MAX(1,INDEX('4. CPI-tabel'!$D$20:$Z$42,MAX($E66,2010)-2003,AL$28-2003)),0))</f>
        <v>1.1497532823690508</v>
      </c>
      <c r="AM66" s="118">
        <f>IF($C66="TD",INDEX('4. CPI-tabel'!$D$20:$Z$42,$E66-2003,AM$28-2003),
IF(AM$28&gt;=$E66,MAX(1,INDEX('4. CPI-tabel'!$D$20:$Z$42,MAX($E66,2010)-2003,AM$28-2003)),0))</f>
        <v>1.1497532823690508</v>
      </c>
      <c r="AO66" s="87">
        <f t="shared" si="5"/>
        <v>0</v>
      </c>
      <c r="AP66" s="87">
        <f t="shared" si="6"/>
        <v>37434.9</v>
      </c>
      <c r="AQ66" s="87">
        <f t="shared" si="7"/>
        <v>76591.805399999983</v>
      </c>
      <c r="AR66" s="87">
        <f t="shared" si="8"/>
        <v>78736.375951199996</v>
      </c>
      <c r="AS66" s="87">
        <f t="shared" si="9"/>
        <v>79523.73971071199</v>
      </c>
      <c r="AT66" s="87">
        <f t="shared" si="10"/>
        <v>80159.929628397673</v>
      </c>
      <c r="AU66" s="87">
        <f t="shared" si="11"/>
        <v>40160.124743827233</v>
      </c>
      <c r="AV66" s="87">
        <f t="shared" si="12"/>
        <v>0</v>
      </c>
      <c r="AW66" s="87">
        <f t="shared" si="13"/>
        <v>0</v>
      </c>
      <c r="AX66" s="87">
        <f t="shared" si="14"/>
        <v>0</v>
      </c>
      <c r="AY66" s="87">
        <f t="shared" si="15"/>
        <v>0</v>
      </c>
      <c r="AZ66" s="87">
        <f t="shared" si="16"/>
        <v>0</v>
      </c>
      <c r="BA66" s="87">
        <f t="shared" si="17"/>
        <v>0</v>
      </c>
      <c r="BB66" s="87">
        <f t="shared" si="18"/>
        <v>0</v>
      </c>
      <c r="BC66" s="87">
        <f t="shared" si="19"/>
        <v>0</v>
      </c>
      <c r="BD66" s="87">
        <f t="shared" si="20"/>
        <v>0</v>
      </c>
    </row>
    <row r="67" spans="1:56" s="20" customFormat="1" x14ac:dyDescent="0.2">
      <c r="A67" s="41"/>
      <c r="B67" s="86">
        <f>'3. Investeringen'!B53</f>
        <v>39</v>
      </c>
      <c r="C67" s="86" t="str">
        <f>'3. Investeringen'!F53</f>
        <v>TD</v>
      </c>
      <c r="D67" s="86" t="str">
        <f>'3. Investeringen'!G53</f>
        <v>Nieuwe investeringen TD</v>
      </c>
      <c r="E67" s="121">
        <f>'3. Investeringen'!K53</f>
        <v>2013</v>
      </c>
      <c r="G67" s="86">
        <f>'7. Nominale afschrijvingen'!R56</f>
        <v>0</v>
      </c>
      <c r="H67" s="86">
        <f>'7. Nominale afschrijvingen'!S56</f>
        <v>0</v>
      </c>
      <c r="I67" s="86">
        <f>'7. Nominale afschrijvingen'!T56</f>
        <v>5331.8234784214865</v>
      </c>
      <c r="J67" s="86">
        <f>'7. Nominale afschrijvingen'!U56</f>
        <v>10663.646956842973</v>
      </c>
      <c r="K67" s="86">
        <f>'7. Nominale afschrijvingen'!V56</f>
        <v>10663.646956842973</v>
      </c>
      <c r="L67" s="86">
        <f>'7. Nominale afschrijvingen'!W56</f>
        <v>10663.646956842973</v>
      </c>
      <c r="M67" s="86">
        <f>'7. Nominale afschrijvingen'!X56</f>
        <v>10663.646956842973</v>
      </c>
      <c r="N67" s="86">
        <f>'7. Nominale afschrijvingen'!Y56</f>
        <v>10663.646956842973</v>
      </c>
      <c r="O67" s="86">
        <f>'7. Nominale afschrijvingen'!Z56</f>
        <v>10663.646956842973</v>
      </c>
      <c r="P67" s="86">
        <f>'7. Nominale afschrijvingen'!AA56</f>
        <v>10663.646956842973</v>
      </c>
      <c r="Q67" s="86">
        <f>'7. Nominale afschrijvingen'!AB56</f>
        <v>10663.646956842973</v>
      </c>
      <c r="R67" s="86">
        <f>'7. Nominale afschrijvingen'!AC56</f>
        <v>12796.376348211566</v>
      </c>
      <c r="S67" s="86">
        <f>'7. Nominale afschrijvingen'!AD56</f>
        <v>12466.147281160946</v>
      </c>
      <c r="T67" s="86">
        <f>'7. Nominale afschrijvingen'!AE56</f>
        <v>12144.440254550342</v>
      </c>
      <c r="U67" s="86">
        <f>'7. Nominale afschrijvingen'!AF56</f>
        <v>11831.035344755493</v>
      </c>
      <c r="V67" s="86">
        <f>'7. Nominale afschrijvingen'!AG56</f>
        <v>11525.718303600512</v>
      </c>
      <c r="W67" s="40"/>
      <c r="X67" s="118">
        <f>IF($C67="TD",INDEX('4. CPI-tabel'!$D$20:$Z$42,$E67-2003,X$28-2003),
IF(X$28&gt;=$E67,MAX(1,INDEX('4. CPI-tabel'!$D$20:$Z$42,MAX($E67,2010)-2003,X$28-2003)),0))</f>
        <v>0</v>
      </c>
      <c r="Y67" s="118">
        <f>IF($C67="TD",INDEX('4. CPI-tabel'!$D$20:$Z$42,$E67-2003,Y$28-2003),
IF(Y$28&gt;=$E67,MAX(1,INDEX('4. CPI-tabel'!$D$20:$Z$42,MAX($E67,2010)-2003,Y$28-2003)),0))</f>
        <v>0</v>
      </c>
      <c r="Z67" s="118">
        <f>IF($C67="TD",INDEX('4. CPI-tabel'!$D$20:$Z$42,$E67-2003,Z$28-2003),
IF(Z$28&gt;=$E67,MAX(1,INDEX('4. CPI-tabel'!$D$20:$Z$42,MAX($E67,2010)-2003,Z$28-2003)),0))</f>
        <v>1</v>
      </c>
      <c r="AA67" s="118">
        <f>IF($C67="TD",INDEX('4. CPI-tabel'!$D$20:$Z$42,$E67-2003,AA$28-2003),
IF(AA$28&gt;=$E67,MAX(1,INDEX('4. CPI-tabel'!$D$20:$Z$42,MAX($E67,2010)-2003,AA$28-2003)),0))</f>
        <v>1.028</v>
      </c>
      <c r="AB67" s="118">
        <f>IF($C67="TD",INDEX('4. CPI-tabel'!$D$20:$Z$42,$E67-2003,AB$28-2003),
IF(AB$28&gt;=$E67,MAX(1,INDEX('4. CPI-tabel'!$D$20:$Z$42,MAX($E67,2010)-2003,AB$28-2003)),0))</f>
        <v>1.0382800000000001</v>
      </c>
      <c r="AC67" s="118">
        <f>IF($C67="TD",INDEX('4. CPI-tabel'!$D$20:$Z$42,$E67-2003,AC$28-2003),
IF(AC$28&gt;=$E67,MAX(1,INDEX('4. CPI-tabel'!$D$20:$Z$42,MAX($E67,2010)-2003,AC$28-2003)),0))</f>
        <v>1.0465862400000001</v>
      </c>
      <c r="AD67" s="118">
        <f>IF($C67="TD",INDEX('4. CPI-tabel'!$D$20:$Z$42,$E67-2003,AD$28-2003),
IF(AD$28&gt;=$E67,MAX(1,INDEX('4. CPI-tabel'!$D$20:$Z$42,MAX($E67,2010)-2003,AD$28-2003)),0))</f>
        <v>1.0486794124800001</v>
      </c>
      <c r="AE67" s="118">
        <f>IF($C67="TD",INDEX('4. CPI-tabel'!$D$20:$Z$42,$E67-2003,AE$28-2003),
IF(AE$28&gt;=$E67,MAX(1,INDEX('4. CPI-tabel'!$D$20:$Z$42,MAX($E67,2010)-2003,AE$28-2003)),0))</f>
        <v>1.0633609242547202</v>
      </c>
      <c r="AF67" s="118">
        <f>IF($C67="TD",INDEX('4. CPI-tabel'!$D$20:$Z$42,$E67-2003,AF$28-2003),
IF(AF$28&gt;=$E67,MAX(1,INDEX('4. CPI-tabel'!$D$20:$Z$42,MAX($E67,2010)-2003,AF$28-2003)),0))</f>
        <v>1.0856915036640693</v>
      </c>
      <c r="AG67" s="118">
        <f>IF($C67="TD",INDEX('4. CPI-tabel'!$D$20:$Z$42,$E67-2003,AG$28-2003),
IF(AG$28&gt;=$E67,MAX(1,INDEX('4. CPI-tabel'!$D$20:$Z$42,MAX($E67,2010)-2003,AG$28-2003)),0))</f>
        <v>1.1160908657666633</v>
      </c>
      <c r="AH67" s="118">
        <f>IF($C67="TD",INDEX('4. CPI-tabel'!$D$20:$Z$42,$E67-2003,AH$28-2003),
IF(AH$28&gt;=$E67,MAX(1,INDEX('4. CPI-tabel'!$D$20:$Z$42,MAX($E67,2010)-2003,AH$28-2003)),0))</f>
        <v>1.1239035018270298</v>
      </c>
      <c r="AI67" s="118">
        <f>IF($C67="TD",INDEX('4. CPI-tabel'!$D$20:$Z$42,$E67-2003,AI$28-2003),
IF(AI$28&gt;=$E67,MAX(1,INDEX('4. CPI-tabel'!$D$20:$Z$42,MAX($E67,2010)-2003,AI$28-2003)),0))</f>
        <v>1.1239035018270298</v>
      </c>
      <c r="AJ67" s="118">
        <f>IF($C67="TD",INDEX('4. CPI-tabel'!$D$20:$Z$42,$E67-2003,AJ$28-2003),
IF(AJ$28&gt;=$E67,MAX(1,INDEX('4. CPI-tabel'!$D$20:$Z$42,MAX($E67,2010)-2003,AJ$28-2003)),0))</f>
        <v>1.1239035018270298</v>
      </c>
      <c r="AK67" s="118">
        <f>IF($C67="TD",INDEX('4. CPI-tabel'!$D$20:$Z$42,$E67-2003,AK$28-2003),
IF(AK$28&gt;=$E67,MAX(1,INDEX('4. CPI-tabel'!$D$20:$Z$42,MAX($E67,2010)-2003,AK$28-2003)),0))</f>
        <v>1.1239035018270298</v>
      </c>
      <c r="AL67" s="118">
        <f>IF($C67="TD",INDEX('4. CPI-tabel'!$D$20:$Z$42,$E67-2003,AL$28-2003),
IF(AL$28&gt;=$E67,MAX(1,INDEX('4. CPI-tabel'!$D$20:$Z$42,MAX($E67,2010)-2003,AL$28-2003)),0))</f>
        <v>1.1239035018270298</v>
      </c>
      <c r="AM67" s="118">
        <f>IF($C67="TD",INDEX('4. CPI-tabel'!$D$20:$Z$42,$E67-2003,AM$28-2003),
IF(AM$28&gt;=$E67,MAX(1,INDEX('4. CPI-tabel'!$D$20:$Z$42,MAX($E67,2010)-2003,AM$28-2003)),0))</f>
        <v>1.1239035018270298</v>
      </c>
      <c r="AO67" s="87">
        <f t="shared" si="5"/>
        <v>0</v>
      </c>
      <c r="AP67" s="87">
        <f t="shared" si="6"/>
        <v>0</v>
      </c>
      <c r="AQ67" s="87">
        <f t="shared" si="7"/>
        <v>5331.8234784214865</v>
      </c>
      <c r="AR67" s="87">
        <f t="shared" si="8"/>
        <v>10962.229071634576</v>
      </c>
      <c r="AS67" s="87">
        <f t="shared" si="9"/>
        <v>11071.851362350922</v>
      </c>
      <c r="AT67" s="87">
        <f t="shared" si="10"/>
        <v>11160.426173249731</v>
      </c>
      <c r="AU67" s="87">
        <f t="shared" si="11"/>
        <v>11182.747025596229</v>
      </c>
      <c r="AV67" s="87">
        <f t="shared" si="12"/>
        <v>11339.305483954578</v>
      </c>
      <c r="AW67" s="87">
        <f t="shared" si="13"/>
        <v>11577.430899117624</v>
      </c>
      <c r="AX67" s="87">
        <f t="shared" si="14"/>
        <v>11901.598964292918</v>
      </c>
      <c r="AY67" s="87">
        <f t="shared" si="15"/>
        <v>11984.910157042967</v>
      </c>
      <c r="AZ67" s="87">
        <f t="shared" si="16"/>
        <v>14381.892188451558</v>
      </c>
      <c r="BA67" s="87">
        <f t="shared" si="17"/>
        <v>14010.746583588294</v>
      </c>
      <c r="BB67" s="87">
        <f t="shared" si="18"/>
        <v>13649.178929818274</v>
      </c>
      <c r="BC67" s="87">
        <f t="shared" si="19"/>
        <v>13296.94205421006</v>
      </c>
      <c r="BD67" s="87">
        <f t="shared" si="20"/>
        <v>12953.795162488508</v>
      </c>
    </row>
    <row r="68" spans="1:56" s="20" customFormat="1" x14ac:dyDescent="0.2">
      <c r="A68" s="41"/>
      <c r="B68" s="86">
        <f>'3. Investeringen'!B54</f>
        <v>40</v>
      </c>
      <c r="C68" s="86" t="str">
        <f>'3. Investeringen'!F54</f>
        <v>TD</v>
      </c>
      <c r="D68" s="86" t="str">
        <f>'3. Investeringen'!G54</f>
        <v>Nieuwe investeringen TD</v>
      </c>
      <c r="E68" s="121">
        <f>'3. Investeringen'!K54</f>
        <v>2013</v>
      </c>
      <c r="G68" s="86">
        <f>'7. Nominale afschrijvingen'!R57</f>
        <v>0</v>
      </c>
      <c r="H68" s="86">
        <f>'7. Nominale afschrijvingen'!S57</f>
        <v>0</v>
      </c>
      <c r="I68" s="86">
        <f>'7. Nominale afschrijvingen'!T57</f>
        <v>13038.194125525253</v>
      </c>
      <c r="J68" s="86">
        <f>'7. Nominale afschrijvingen'!U57</f>
        <v>26076.388251050506</v>
      </c>
      <c r="K68" s="86">
        <f>'7. Nominale afschrijvingen'!V57</f>
        <v>26076.388251050506</v>
      </c>
      <c r="L68" s="86">
        <f>'7. Nominale afschrijvingen'!W57</f>
        <v>26076.388251050506</v>
      </c>
      <c r="M68" s="86">
        <f>'7. Nominale afschrijvingen'!X57</f>
        <v>26076.388251050506</v>
      </c>
      <c r="N68" s="86">
        <f>'7. Nominale afschrijvingen'!Y57</f>
        <v>26076.388251050506</v>
      </c>
      <c r="O68" s="86">
        <f>'7. Nominale afschrijvingen'!Z57</f>
        <v>26076.388251050506</v>
      </c>
      <c r="P68" s="86">
        <f>'7. Nominale afschrijvingen'!AA57</f>
        <v>26076.388251050506</v>
      </c>
      <c r="Q68" s="86">
        <f>'7. Nominale afschrijvingen'!AB57</f>
        <v>26076.388251050506</v>
      </c>
      <c r="R68" s="86">
        <f>'7. Nominale afschrijvingen'!AC57</f>
        <v>31291.6659012606</v>
      </c>
      <c r="S68" s="86">
        <f>'7. Nominale afschrijvingen'!AD57</f>
        <v>30262.898803136966</v>
      </c>
      <c r="T68" s="86">
        <f>'7. Nominale afschrijvingen'!AE57</f>
        <v>29267.954184951639</v>
      </c>
      <c r="U68" s="86">
        <f>'7. Nominale afschrijvingen'!AF57</f>
        <v>28305.720074761448</v>
      </c>
      <c r="V68" s="86">
        <f>'7. Nominale afschrijvingen'!AG57</f>
        <v>27375.121058604909</v>
      </c>
      <c r="W68" s="40"/>
      <c r="X68" s="118">
        <f>IF($C68="TD",INDEX('4. CPI-tabel'!$D$20:$Z$42,$E68-2003,X$28-2003),
IF(X$28&gt;=$E68,MAX(1,INDEX('4. CPI-tabel'!$D$20:$Z$42,MAX($E68,2010)-2003,X$28-2003)),0))</f>
        <v>0</v>
      </c>
      <c r="Y68" s="118">
        <f>IF($C68="TD",INDEX('4. CPI-tabel'!$D$20:$Z$42,$E68-2003,Y$28-2003),
IF(Y$28&gt;=$E68,MAX(1,INDEX('4. CPI-tabel'!$D$20:$Z$42,MAX($E68,2010)-2003,Y$28-2003)),0))</f>
        <v>0</v>
      </c>
      <c r="Z68" s="118">
        <f>IF($C68="TD",INDEX('4. CPI-tabel'!$D$20:$Z$42,$E68-2003,Z$28-2003),
IF(Z$28&gt;=$E68,MAX(1,INDEX('4. CPI-tabel'!$D$20:$Z$42,MAX($E68,2010)-2003,Z$28-2003)),0))</f>
        <v>1</v>
      </c>
      <c r="AA68" s="118">
        <f>IF($C68="TD",INDEX('4. CPI-tabel'!$D$20:$Z$42,$E68-2003,AA$28-2003),
IF(AA$28&gt;=$E68,MAX(1,INDEX('4. CPI-tabel'!$D$20:$Z$42,MAX($E68,2010)-2003,AA$28-2003)),0))</f>
        <v>1.028</v>
      </c>
      <c r="AB68" s="118">
        <f>IF($C68="TD",INDEX('4. CPI-tabel'!$D$20:$Z$42,$E68-2003,AB$28-2003),
IF(AB$28&gt;=$E68,MAX(1,INDEX('4. CPI-tabel'!$D$20:$Z$42,MAX($E68,2010)-2003,AB$28-2003)),0))</f>
        <v>1.0382800000000001</v>
      </c>
      <c r="AC68" s="118">
        <f>IF($C68="TD",INDEX('4. CPI-tabel'!$D$20:$Z$42,$E68-2003,AC$28-2003),
IF(AC$28&gt;=$E68,MAX(1,INDEX('4. CPI-tabel'!$D$20:$Z$42,MAX($E68,2010)-2003,AC$28-2003)),0))</f>
        <v>1.0465862400000001</v>
      </c>
      <c r="AD68" s="118">
        <f>IF($C68="TD",INDEX('4. CPI-tabel'!$D$20:$Z$42,$E68-2003,AD$28-2003),
IF(AD$28&gt;=$E68,MAX(1,INDEX('4. CPI-tabel'!$D$20:$Z$42,MAX($E68,2010)-2003,AD$28-2003)),0))</f>
        <v>1.0486794124800001</v>
      </c>
      <c r="AE68" s="118">
        <f>IF($C68="TD",INDEX('4. CPI-tabel'!$D$20:$Z$42,$E68-2003,AE$28-2003),
IF(AE$28&gt;=$E68,MAX(1,INDEX('4. CPI-tabel'!$D$20:$Z$42,MAX($E68,2010)-2003,AE$28-2003)),0))</f>
        <v>1.0633609242547202</v>
      </c>
      <c r="AF68" s="118">
        <f>IF($C68="TD",INDEX('4. CPI-tabel'!$D$20:$Z$42,$E68-2003,AF$28-2003),
IF(AF$28&gt;=$E68,MAX(1,INDEX('4. CPI-tabel'!$D$20:$Z$42,MAX($E68,2010)-2003,AF$28-2003)),0))</f>
        <v>1.0856915036640693</v>
      </c>
      <c r="AG68" s="118">
        <f>IF($C68="TD",INDEX('4. CPI-tabel'!$D$20:$Z$42,$E68-2003,AG$28-2003),
IF(AG$28&gt;=$E68,MAX(1,INDEX('4. CPI-tabel'!$D$20:$Z$42,MAX($E68,2010)-2003,AG$28-2003)),0))</f>
        <v>1.1160908657666633</v>
      </c>
      <c r="AH68" s="118">
        <f>IF($C68="TD",INDEX('4. CPI-tabel'!$D$20:$Z$42,$E68-2003,AH$28-2003),
IF(AH$28&gt;=$E68,MAX(1,INDEX('4. CPI-tabel'!$D$20:$Z$42,MAX($E68,2010)-2003,AH$28-2003)),0))</f>
        <v>1.1239035018270298</v>
      </c>
      <c r="AI68" s="118">
        <f>IF($C68="TD",INDEX('4. CPI-tabel'!$D$20:$Z$42,$E68-2003,AI$28-2003),
IF(AI$28&gt;=$E68,MAX(1,INDEX('4. CPI-tabel'!$D$20:$Z$42,MAX($E68,2010)-2003,AI$28-2003)),0))</f>
        <v>1.1239035018270298</v>
      </c>
      <c r="AJ68" s="118">
        <f>IF($C68="TD",INDEX('4. CPI-tabel'!$D$20:$Z$42,$E68-2003,AJ$28-2003),
IF(AJ$28&gt;=$E68,MAX(1,INDEX('4. CPI-tabel'!$D$20:$Z$42,MAX($E68,2010)-2003,AJ$28-2003)),0))</f>
        <v>1.1239035018270298</v>
      </c>
      <c r="AK68" s="118">
        <f>IF($C68="TD",INDEX('4. CPI-tabel'!$D$20:$Z$42,$E68-2003,AK$28-2003),
IF(AK$28&gt;=$E68,MAX(1,INDEX('4. CPI-tabel'!$D$20:$Z$42,MAX($E68,2010)-2003,AK$28-2003)),0))</f>
        <v>1.1239035018270298</v>
      </c>
      <c r="AL68" s="118">
        <f>IF($C68="TD",INDEX('4. CPI-tabel'!$D$20:$Z$42,$E68-2003,AL$28-2003),
IF(AL$28&gt;=$E68,MAX(1,INDEX('4. CPI-tabel'!$D$20:$Z$42,MAX($E68,2010)-2003,AL$28-2003)),0))</f>
        <v>1.1239035018270298</v>
      </c>
      <c r="AM68" s="118">
        <f>IF($C68="TD",INDEX('4. CPI-tabel'!$D$20:$Z$42,$E68-2003,AM$28-2003),
IF(AM$28&gt;=$E68,MAX(1,INDEX('4. CPI-tabel'!$D$20:$Z$42,MAX($E68,2010)-2003,AM$28-2003)),0))</f>
        <v>1.1239035018270298</v>
      </c>
      <c r="AO68" s="87">
        <f t="shared" si="5"/>
        <v>0</v>
      </c>
      <c r="AP68" s="87">
        <f t="shared" si="6"/>
        <v>0</v>
      </c>
      <c r="AQ68" s="87">
        <f t="shared" si="7"/>
        <v>13038.194125525253</v>
      </c>
      <c r="AR68" s="87">
        <f t="shared" si="8"/>
        <v>26806.527122079922</v>
      </c>
      <c r="AS68" s="87">
        <f t="shared" si="9"/>
        <v>27074.592393300722</v>
      </c>
      <c r="AT68" s="87">
        <f t="shared" si="10"/>
        <v>27291.189132447129</v>
      </c>
      <c r="AU68" s="87">
        <f t="shared" si="11"/>
        <v>27345.77151071202</v>
      </c>
      <c r="AV68" s="87">
        <f t="shared" si="12"/>
        <v>27728.612311861994</v>
      </c>
      <c r="AW68" s="87">
        <f t="shared" si="13"/>
        <v>28310.913170411095</v>
      </c>
      <c r="AX68" s="87">
        <f t="shared" si="14"/>
        <v>29103.618739182606</v>
      </c>
      <c r="AY68" s="87">
        <f t="shared" si="15"/>
        <v>29307.344070356881</v>
      </c>
      <c r="AZ68" s="87">
        <f t="shared" si="16"/>
        <v>35168.812884428247</v>
      </c>
      <c r="BA68" s="87">
        <f t="shared" si="17"/>
        <v>34012.577940282667</v>
      </c>
      <c r="BB68" s="87">
        <f t="shared" si="18"/>
        <v>32894.356199780217</v>
      </c>
      <c r="BC68" s="87">
        <f t="shared" si="19"/>
        <v>31812.897913760047</v>
      </c>
      <c r="BD68" s="87">
        <f t="shared" si="20"/>
        <v>30766.994420704923</v>
      </c>
    </row>
    <row r="69" spans="1:56" s="20" customFormat="1" x14ac:dyDescent="0.2">
      <c r="A69" s="41"/>
      <c r="B69" s="86">
        <f>'3. Investeringen'!B55</f>
        <v>41</v>
      </c>
      <c r="C69" s="86" t="str">
        <f>'3. Investeringen'!F55</f>
        <v>TD</v>
      </c>
      <c r="D69" s="86" t="str">
        <f>'3. Investeringen'!G55</f>
        <v>Nieuwe investeringen TD</v>
      </c>
      <c r="E69" s="121">
        <f>'3. Investeringen'!K55</f>
        <v>2013</v>
      </c>
      <c r="G69" s="86">
        <f>'7. Nominale afschrijvingen'!R58</f>
        <v>0</v>
      </c>
      <c r="H69" s="86">
        <f>'7. Nominale afschrijvingen'!S58</f>
        <v>0</v>
      </c>
      <c r="I69" s="86">
        <f>'7. Nominale afschrijvingen'!T58</f>
        <v>450.46557575757578</v>
      </c>
      <c r="J69" s="86">
        <f>'7. Nominale afschrijvingen'!U58</f>
        <v>900.93115151515167</v>
      </c>
      <c r="K69" s="86">
        <f>'7. Nominale afschrijvingen'!V58</f>
        <v>900.93115151515167</v>
      </c>
      <c r="L69" s="86">
        <f>'7. Nominale afschrijvingen'!W58</f>
        <v>900.93115151515167</v>
      </c>
      <c r="M69" s="86">
        <f>'7. Nominale afschrijvingen'!X58</f>
        <v>900.93115151515167</v>
      </c>
      <c r="N69" s="86">
        <f>'7. Nominale afschrijvingen'!Y58</f>
        <v>900.93115151515167</v>
      </c>
      <c r="O69" s="86">
        <f>'7. Nominale afschrijvingen'!Z58</f>
        <v>900.93115151515167</v>
      </c>
      <c r="P69" s="86">
        <f>'7. Nominale afschrijvingen'!AA58</f>
        <v>900.93115151515167</v>
      </c>
      <c r="Q69" s="86">
        <f>'7. Nominale afschrijvingen'!AB58</f>
        <v>900.93115151515167</v>
      </c>
      <c r="R69" s="86">
        <f>'7. Nominale afschrijvingen'!AC58</f>
        <v>1081.1173818181819</v>
      </c>
      <c r="S69" s="86">
        <f>'7. Nominale afschrijvingen'!AD58</f>
        <v>1020.7759465539114</v>
      </c>
      <c r="T69" s="86">
        <f>'7. Nominale afschrijvingen'!AE58</f>
        <v>963.80240535090218</v>
      </c>
      <c r="U69" s="86">
        <f>'7. Nominale afschrijvingen'!AF58</f>
        <v>910.0087827266658</v>
      </c>
      <c r="V69" s="86">
        <f>'7. Nominale afschrijvingen'!AG58</f>
        <v>879.67515663577706</v>
      </c>
      <c r="W69" s="40"/>
      <c r="X69" s="118">
        <f>IF($C69="TD",INDEX('4. CPI-tabel'!$D$20:$Z$42,$E69-2003,X$28-2003),
IF(X$28&gt;=$E69,MAX(1,INDEX('4. CPI-tabel'!$D$20:$Z$42,MAX($E69,2010)-2003,X$28-2003)),0))</f>
        <v>0</v>
      </c>
      <c r="Y69" s="118">
        <f>IF($C69="TD",INDEX('4. CPI-tabel'!$D$20:$Z$42,$E69-2003,Y$28-2003),
IF(Y$28&gt;=$E69,MAX(1,INDEX('4. CPI-tabel'!$D$20:$Z$42,MAX($E69,2010)-2003,Y$28-2003)),0))</f>
        <v>0</v>
      </c>
      <c r="Z69" s="118">
        <f>IF($C69="TD",INDEX('4. CPI-tabel'!$D$20:$Z$42,$E69-2003,Z$28-2003),
IF(Z$28&gt;=$E69,MAX(1,INDEX('4. CPI-tabel'!$D$20:$Z$42,MAX($E69,2010)-2003,Z$28-2003)),0))</f>
        <v>1</v>
      </c>
      <c r="AA69" s="118">
        <f>IF($C69="TD",INDEX('4. CPI-tabel'!$D$20:$Z$42,$E69-2003,AA$28-2003),
IF(AA$28&gt;=$E69,MAX(1,INDEX('4. CPI-tabel'!$D$20:$Z$42,MAX($E69,2010)-2003,AA$28-2003)),0))</f>
        <v>1.028</v>
      </c>
      <c r="AB69" s="118">
        <f>IF($C69="TD",INDEX('4. CPI-tabel'!$D$20:$Z$42,$E69-2003,AB$28-2003),
IF(AB$28&gt;=$E69,MAX(1,INDEX('4. CPI-tabel'!$D$20:$Z$42,MAX($E69,2010)-2003,AB$28-2003)),0))</f>
        <v>1.0382800000000001</v>
      </c>
      <c r="AC69" s="118">
        <f>IF($C69="TD",INDEX('4. CPI-tabel'!$D$20:$Z$42,$E69-2003,AC$28-2003),
IF(AC$28&gt;=$E69,MAX(1,INDEX('4. CPI-tabel'!$D$20:$Z$42,MAX($E69,2010)-2003,AC$28-2003)),0))</f>
        <v>1.0465862400000001</v>
      </c>
      <c r="AD69" s="118">
        <f>IF($C69="TD",INDEX('4. CPI-tabel'!$D$20:$Z$42,$E69-2003,AD$28-2003),
IF(AD$28&gt;=$E69,MAX(1,INDEX('4. CPI-tabel'!$D$20:$Z$42,MAX($E69,2010)-2003,AD$28-2003)),0))</f>
        <v>1.0486794124800001</v>
      </c>
      <c r="AE69" s="118">
        <f>IF($C69="TD",INDEX('4. CPI-tabel'!$D$20:$Z$42,$E69-2003,AE$28-2003),
IF(AE$28&gt;=$E69,MAX(1,INDEX('4. CPI-tabel'!$D$20:$Z$42,MAX($E69,2010)-2003,AE$28-2003)),0))</f>
        <v>1.0633609242547202</v>
      </c>
      <c r="AF69" s="118">
        <f>IF($C69="TD",INDEX('4. CPI-tabel'!$D$20:$Z$42,$E69-2003,AF$28-2003),
IF(AF$28&gt;=$E69,MAX(1,INDEX('4. CPI-tabel'!$D$20:$Z$42,MAX($E69,2010)-2003,AF$28-2003)),0))</f>
        <v>1.0856915036640693</v>
      </c>
      <c r="AG69" s="118">
        <f>IF($C69="TD",INDEX('4. CPI-tabel'!$D$20:$Z$42,$E69-2003,AG$28-2003),
IF(AG$28&gt;=$E69,MAX(1,INDEX('4. CPI-tabel'!$D$20:$Z$42,MAX($E69,2010)-2003,AG$28-2003)),0))</f>
        <v>1.1160908657666633</v>
      </c>
      <c r="AH69" s="118">
        <f>IF($C69="TD",INDEX('4. CPI-tabel'!$D$20:$Z$42,$E69-2003,AH$28-2003),
IF(AH$28&gt;=$E69,MAX(1,INDEX('4. CPI-tabel'!$D$20:$Z$42,MAX($E69,2010)-2003,AH$28-2003)),0))</f>
        <v>1.1239035018270298</v>
      </c>
      <c r="AI69" s="118">
        <f>IF($C69="TD",INDEX('4. CPI-tabel'!$D$20:$Z$42,$E69-2003,AI$28-2003),
IF(AI$28&gt;=$E69,MAX(1,INDEX('4. CPI-tabel'!$D$20:$Z$42,MAX($E69,2010)-2003,AI$28-2003)),0))</f>
        <v>1.1239035018270298</v>
      </c>
      <c r="AJ69" s="118">
        <f>IF($C69="TD",INDEX('4. CPI-tabel'!$D$20:$Z$42,$E69-2003,AJ$28-2003),
IF(AJ$28&gt;=$E69,MAX(1,INDEX('4. CPI-tabel'!$D$20:$Z$42,MAX($E69,2010)-2003,AJ$28-2003)),0))</f>
        <v>1.1239035018270298</v>
      </c>
      <c r="AK69" s="118">
        <f>IF($C69="TD",INDEX('4. CPI-tabel'!$D$20:$Z$42,$E69-2003,AK$28-2003),
IF(AK$28&gt;=$E69,MAX(1,INDEX('4. CPI-tabel'!$D$20:$Z$42,MAX($E69,2010)-2003,AK$28-2003)),0))</f>
        <v>1.1239035018270298</v>
      </c>
      <c r="AL69" s="118">
        <f>IF($C69="TD",INDEX('4. CPI-tabel'!$D$20:$Z$42,$E69-2003,AL$28-2003),
IF(AL$28&gt;=$E69,MAX(1,INDEX('4. CPI-tabel'!$D$20:$Z$42,MAX($E69,2010)-2003,AL$28-2003)),0))</f>
        <v>1.1239035018270298</v>
      </c>
      <c r="AM69" s="118">
        <f>IF($C69="TD",INDEX('4. CPI-tabel'!$D$20:$Z$42,$E69-2003,AM$28-2003),
IF(AM$28&gt;=$E69,MAX(1,INDEX('4. CPI-tabel'!$D$20:$Z$42,MAX($E69,2010)-2003,AM$28-2003)),0))</f>
        <v>1.1239035018270298</v>
      </c>
      <c r="AO69" s="87">
        <f t="shared" si="5"/>
        <v>0</v>
      </c>
      <c r="AP69" s="87">
        <f t="shared" si="6"/>
        <v>0</v>
      </c>
      <c r="AQ69" s="87">
        <f t="shared" si="7"/>
        <v>450.46557575757578</v>
      </c>
      <c r="AR69" s="87">
        <f t="shared" si="8"/>
        <v>926.15722375757593</v>
      </c>
      <c r="AS69" s="87">
        <f t="shared" si="9"/>
        <v>935.41879599515175</v>
      </c>
      <c r="AT69" s="87">
        <f t="shared" si="10"/>
        <v>942.90214636311293</v>
      </c>
      <c r="AU69" s="87">
        <f t="shared" si="11"/>
        <v>944.78795065583915</v>
      </c>
      <c r="AV69" s="87">
        <f t="shared" si="12"/>
        <v>958.01498196502098</v>
      </c>
      <c r="AW69" s="87">
        <f t="shared" si="13"/>
        <v>978.13329658628652</v>
      </c>
      <c r="AX69" s="87">
        <f t="shared" si="14"/>
        <v>1005.5210288907025</v>
      </c>
      <c r="AY69" s="87">
        <f t="shared" si="15"/>
        <v>1012.5596760929374</v>
      </c>
      <c r="AZ69" s="87">
        <f t="shared" si="16"/>
        <v>1215.0716113115247</v>
      </c>
      <c r="BA69" s="87">
        <f t="shared" si="17"/>
        <v>1147.2536609127419</v>
      </c>
      <c r="BB69" s="87">
        <f t="shared" si="18"/>
        <v>1083.2208984431934</v>
      </c>
      <c r="BC69" s="87">
        <f t="shared" si="19"/>
        <v>1022.7620575998524</v>
      </c>
      <c r="BD69" s="87">
        <f t="shared" si="20"/>
        <v>988.66998901319084</v>
      </c>
    </row>
    <row r="70" spans="1:56" s="20" customFormat="1" x14ac:dyDescent="0.2">
      <c r="A70" s="41"/>
      <c r="B70" s="86">
        <f>'3. Investeringen'!B56</f>
        <v>42</v>
      </c>
      <c r="C70" s="86" t="str">
        <f>'3. Investeringen'!F56</f>
        <v>TD</v>
      </c>
      <c r="D70" s="86" t="str">
        <f>'3. Investeringen'!G56</f>
        <v>Nieuwe investeringen TD</v>
      </c>
      <c r="E70" s="121">
        <f>'3. Investeringen'!K56</f>
        <v>2013</v>
      </c>
      <c r="G70" s="86">
        <f>'7. Nominale afschrijvingen'!R59</f>
        <v>0</v>
      </c>
      <c r="H70" s="86">
        <f>'7. Nominale afschrijvingen'!S59</f>
        <v>0</v>
      </c>
      <c r="I70" s="86">
        <f>'7. Nominale afschrijvingen'!T59</f>
        <v>19850.61</v>
      </c>
      <c r="J70" s="86">
        <f>'7. Nominale afschrijvingen'!U59</f>
        <v>39701.22</v>
      </c>
      <c r="K70" s="86">
        <f>'7. Nominale afschrijvingen'!V59</f>
        <v>39701.22</v>
      </c>
      <c r="L70" s="86">
        <f>'7. Nominale afschrijvingen'!W59</f>
        <v>39701.22</v>
      </c>
      <c r="M70" s="86">
        <f>'7. Nominale afschrijvingen'!X59</f>
        <v>39701.22</v>
      </c>
      <c r="N70" s="86">
        <f>'7. Nominale afschrijvingen'!Y59</f>
        <v>19850.61</v>
      </c>
      <c r="O70" s="86">
        <f>'7. Nominale afschrijvingen'!Z59</f>
        <v>0</v>
      </c>
      <c r="P70" s="86">
        <f>'7. Nominale afschrijvingen'!AA59</f>
        <v>0</v>
      </c>
      <c r="Q70" s="86">
        <f>'7. Nominale afschrijvingen'!AB59</f>
        <v>0</v>
      </c>
      <c r="R70" s="86">
        <f>'7. Nominale afschrijvingen'!AC59</f>
        <v>0</v>
      </c>
      <c r="S70" s="86">
        <f>'7. Nominale afschrijvingen'!AD59</f>
        <v>0</v>
      </c>
      <c r="T70" s="86">
        <f>'7. Nominale afschrijvingen'!AE59</f>
        <v>0</v>
      </c>
      <c r="U70" s="86">
        <f>'7. Nominale afschrijvingen'!AF59</f>
        <v>0</v>
      </c>
      <c r="V70" s="86">
        <f>'7. Nominale afschrijvingen'!AG59</f>
        <v>0</v>
      </c>
      <c r="W70" s="40"/>
      <c r="X70" s="118">
        <f>IF($C70="TD",INDEX('4. CPI-tabel'!$D$20:$Z$42,$E70-2003,X$28-2003),
IF(X$28&gt;=$E70,MAX(1,INDEX('4. CPI-tabel'!$D$20:$Z$42,MAX($E70,2010)-2003,X$28-2003)),0))</f>
        <v>0</v>
      </c>
      <c r="Y70" s="118">
        <f>IF($C70="TD",INDEX('4. CPI-tabel'!$D$20:$Z$42,$E70-2003,Y$28-2003),
IF(Y$28&gt;=$E70,MAX(1,INDEX('4. CPI-tabel'!$D$20:$Z$42,MAX($E70,2010)-2003,Y$28-2003)),0))</f>
        <v>0</v>
      </c>
      <c r="Z70" s="118">
        <f>IF($C70="TD",INDEX('4. CPI-tabel'!$D$20:$Z$42,$E70-2003,Z$28-2003),
IF(Z$28&gt;=$E70,MAX(1,INDEX('4. CPI-tabel'!$D$20:$Z$42,MAX($E70,2010)-2003,Z$28-2003)),0))</f>
        <v>1</v>
      </c>
      <c r="AA70" s="118">
        <f>IF($C70="TD",INDEX('4. CPI-tabel'!$D$20:$Z$42,$E70-2003,AA$28-2003),
IF(AA$28&gt;=$E70,MAX(1,INDEX('4. CPI-tabel'!$D$20:$Z$42,MAX($E70,2010)-2003,AA$28-2003)),0))</f>
        <v>1.028</v>
      </c>
      <c r="AB70" s="118">
        <f>IF($C70="TD",INDEX('4. CPI-tabel'!$D$20:$Z$42,$E70-2003,AB$28-2003),
IF(AB$28&gt;=$E70,MAX(1,INDEX('4. CPI-tabel'!$D$20:$Z$42,MAX($E70,2010)-2003,AB$28-2003)),0))</f>
        <v>1.0382800000000001</v>
      </c>
      <c r="AC70" s="118">
        <f>IF($C70="TD",INDEX('4. CPI-tabel'!$D$20:$Z$42,$E70-2003,AC$28-2003),
IF(AC$28&gt;=$E70,MAX(1,INDEX('4. CPI-tabel'!$D$20:$Z$42,MAX($E70,2010)-2003,AC$28-2003)),0))</f>
        <v>1.0465862400000001</v>
      </c>
      <c r="AD70" s="118">
        <f>IF($C70="TD",INDEX('4. CPI-tabel'!$D$20:$Z$42,$E70-2003,AD$28-2003),
IF(AD$28&gt;=$E70,MAX(1,INDEX('4. CPI-tabel'!$D$20:$Z$42,MAX($E70,2010)-2003,AD$28-2003)),0))</f>
        <v>1.0486794124800001</v>
      </c>
      <c r="AE70" s="118">
        <f>IF($C70="TD",INDEX('4. CPI-tabel'!$D$20:$Z$42,$E70-2003,AE$28-2003),
IF(AE$28&gt;=$E70,MAX(1,INDEX('4. CPI-tabel'!$D$20:$Z$42,MAX($E70,2010)-2003,AE$28-2003)),0))</f>
        <v>1.0633609242547202</v>
      </c>
      <c r="AF70" s="118">
        <f>IF($C70="TD",INDEX('4. CPI-tabel'!$D$20:$Z$42,$E70-2003,AF$28-2003),
IF(AF$28&gt;=$E70,MAX(1,INDEX('4. CPI-tabel'!$D$20:$Z$42,MAX($E70,2010)-2003,AF$28-2003)),0))</f>
        <v>1.0856915036640693</v>
      </c>
      <c r="AG70" s="118">
        <f>IF($C70="TD",INDEX('4. CPI-tabel'!$D$20:$Z$42,$E70-2003,AG$28-2003),
IF(AG$28&gt;=$E70,MAX(1,INDEX('4. CPI-tabel'!$D$20:$Z$42,MAX($E70,2010)-2003,AG$28-2003)),0))</f>
        <v>1.1160908657666633</v>
      </c>
      <c r="AH70" s="118">
        <f>IF($C70="TD",INDEX('4. CPI-tabel'!$D$20:$Z$42,$E70-2003,AH$28-2003),
IF(AH$28&gt;=$E70,MAX(1,INDEX('4. CPI-tabel'!$D$20:$Z$42,MAX($E70,2010)-2003,AH$28-2003)),0))</f>
        <v>1.1239035018270298</v>
      </c>
      <c r="AI70" s="118">
        <f>IF($C70="TD",INDEX('4. CPI-tabel'!$D$20:$Z$42,$E70-2003,AI$28-2003),
IF(AI$28&gt;=$E70,MAX(1,INDEX('4. CPI-tabel'!$D$20:$Z$42,MAX($E70,2010)-2003,AI$28-2003)),0))</f>
        <v>1.1239035018270298</v>
      </c>
      <c r="AJ70" s="118">
        <f>IF($C70="TD",INDEX('4. CPI-tabel'!$D$20:$Z$42,$E70-2003,AJ$28-2003),
IF(AJ$28&gt;=$E70,MAX(1,INDEX('4. CPI-tabel'!$D$20:$Z$42,MAX($E70,2010)-2003,AJ$28-2003)),0))</f>
        <v>1.1239035018270298</v>
      </c>
      <c r="AK70" s="118">
        <f>IF($C70="TD",INDEX('4. CPI-tabel'!$D$20:$Z$42,$E70-2003,AK$28-2003),
IF(AK$28&gt;=$E70,MAX(1,INDEX('4. CPI-tabel'!$D$20:$Z$42,MAX($E70,2010)-2003,AK$28-2003)),0))</f>
        <v>1.1239035018270298</v>
      </c>
      <c r="AL70" s="118">
        <f>IF($C70="TD",INDEX('4. CPI-tabel'!$D$20:$Z$42,$E70-2003,AL$28-2003),
IF(AL$28&gt;=$E70,MAX(1,INDEX('4. CPI-tabel'!$D$20:$Z$42,MAX($E70,2010)-2003,AL$28-2003)),0))</f>
        <v>1.1239035018270298</v>
      </c>
      <c r="AM70" s="118">
        <f>IF($C70="TD",INDEX('4. CPI-tabel'!$D$20:$Z$42,$E70-2003,AM$28-2003),
IF(AM$28&gt;=$E70,MAX(1,INDEX('4. CPI-tabel'!$D$20:$Z$42,MAX($E70,2010)-2003,AM$28-2003)),0))</f>
        <v>1.1239035018270298</v>
      </c>
      <c r="AO70" s="87">
        <f t="shared" si="5"/>
        <v>0</v>
      </c>
      <c r="AP70" s="87">
        <f t="shared" si="6"/>
        <v>0</v>
      </c>
      <c r="AQ70" s="87">
        <f t="shared" si="7"/>
        <v>19850.61</v>
      </c>
      <c r="AR70" s="87">
        <f t="shared" si="8"/>
        <v>40812.854160000003</v>
      </c>
      <c r="AS70" s="87">
        <f t="shared" si="9"/>
        <v>41220.982701600005</v>
      </c>
      <c r="AT70" s="87">
        <f t="shared" si="10"/>
        <v>41550.750563212809</v>
      </c>
      <c r="AU70" s="87">
        <f t="shared" si="11"/>
        <v>41633.852064339233</v>
      </c>
      <c r="AV70" s="87">
        <f t="shared" si="12"/>
        <v>21108.362996619991</v>
      </c>
      <c r="AW70" s="87">
        <f t="shared" si="13"/>
        <v>0</v>
      </c>
      <c r="AX70" s="87">
        <f t="shared" si="14"/>
        <v>0</v>
      </c>
      <c r="AY70" s="87">
        <f t="shared" si="15"/>
        <v>0</v>
      </c>
      <c r="AZ70" s="87">
        <f t="shared" si="16"/>
        <v>0</v>
      </c>
      <c r="BA70" s="87">
        <f t="shared" si="17"/>
        <v>0</v>
      </c>
      <c r="BB70" s="87">
        <f t="shared" si="18"/>
        <v>0</v>
      </c>
      <c r="BC70" s="87">
        <f t="shared" si="19"/>
        <v>0</v>
      </c>
      <c r="BD70" s="87">
        <f t="shared" si="20"/>
        <v>0</v>
      </c>
    </row>
    <row r="71" spans="1:56" s="20" customFormat="1" x14ac:dyDescent="0.2">
      <c r="A71" s="41"/>
      <c r="B71" s="86">
        <f>'3. Investeringen'!B57</f>
        <v>43</v>
      </c>
      <c r="C71" s="86" t="str">
        <f>'3. Investeringen'!F57</f>
        <v>TD</v>
      </c>
      <c r="D71" s="86" t="str">
        <f>'3. Investeringen'!G57</f>
        <v>Nieuwe investeringen TD</v>
      </c>
      <c r="E71" s="121">
        <f>'3. Investeringen'!K57</f>
        <v>2014</v>
      </c>
      <c r="G71" s="86">
        <f>'7. Nominale afschrijvingen'!R60</f>
        <v>0</v>
      </c>
      <c r="H71" s="86">
        <f>'7. Nominale afschrijvingen'!S60</f>
        <v>0</v>
      </c>
      <c r="I71" s="86">
        <f>'7. Nominale afschrijvingen'!T60</f>
        <v>0</v>
      </c>
      <c r="J71" s="86">
        <f>'7. Nominale afschrijvingen'!U60</f>
        <v>10860.594361611569</v>
      </c>
      <c r="K71" s="86">
        <f>'7. Nominale afschrijvingen'!V60</f>
        <v>21721.188723223138</v>
      </c>
      <c r="L71" s="86">
        <f>'7. Nominale afschrijvingen'!W60</f>
        <v>21721.188723223138</v>
      </c>
      <c r="M71" s="86">
        <f>'7. Nominale afschrijvingen'!X60</f>
        <v>21721.188723223138</v>
      </c>
      <c r="N71" s="86">
        <f>'7. Nominale afschrijvingen'!Y60</f>
        <v>21721.188723223138</v>
      </c>
      <c r="O71" s="86">
        <f>'7. Nominale afschrijvingen'!Z60</f>
        <v>21721.188723223138</v>
      </c>
      <c r="P71" s="86">
        <f>'7. Nominale afschrijvingen'!AA60</f>
        <v>21721.188723223138</v>
      </c>
      <c r="Q71" s="86">
        <f>'7. Nominale afschrijvingen'!AB60</f>
        <v>21721.188723223138</v>
      </c>
      <c r="R71" s="86">
        <f>'7. Nominale afschrijvingen'!AC60</f>
        <v>26065.426467867768</v>
      </c>
      <c r="S71" s="86">
        <f>'7. Nominale afschrijvingen'!AD60</f>
        <v>25406.931483416371</v>
      </c>
      <c r="T71" s="86">
        <f>'7. Nominale afschrijvingen'!AE60</f>
        <v>24765.072161730062</v>
      </c>
      <c r="U71" s="86">
        <f>'7. Nominale afschrijvingen'!AF60</f>
        <v>24139.428233433726</v>
      </c>
      <c r="V71" s="86">
        <f>'7. Nominale afschrijvingen'!AG60</f>
        <v>23529.59004648382</v>
      </c>
      <c r="W71" s="40"/>
      <c r="X71" s="118">
        <f>IF($C71="TD",INDEX('4. CPI-tabel'!$D$20:$Z$42,$E71-2003,X$28-2003),
IF(X$28&gt;=$E71,MAX(1,INDEX('4. CPI-tabel'!$D$20:$Z$42,MAX($E71,2010)-2003,X$28-2003)),0))</f>
        <v>0</v>
      </c>
      <c r="Y71" s="118">
        <f>IF($C71="TD",INDEX('4. CPI-tabel'!$D$20:$Z$42,$E71-2003,Y$28-2003),
IF(Y$28&gt;=$E71,MAX(1,INDEX('4. CPI-tabel'!$D$20:$Z$42,MAX($E71,2010)-2003,Y$28-2003)),0))</f>
        <v>0</v>
      </c>
      <c r="Z71" s="118">
        <f>IF($C71="TD",INDEX('4. CPI-tabel'!$D$20:$Z$42,$E71-2003,Z$28-2003),
IF(Z$28&gt;=$E71,MAX(1,INDEX('4. CPI-tabel'!$D$20:$Z$42,MAX($E71,2010)-2003,Z$28-2003)),0))</f>
        <v>0</v>
      </c>
      <c r="AA71" s="118">
        <f>IF($C71="TD",INDEX('4. CPI-tabel'!$D$20:$Z$42,$E71-2003,AA$28-2003),
IF(AA$28&gt;=$E71,MAX(1,INDEX('4. CPI-tabel'!$D$20:$Z$42,MAX($E71,2010)-2003,AA$28-2003)),0))</f>
        <v>1</v>
      </c>
      <c r="AB71" s="118">
        <f>IF($C71="TD",INDEX('4. CPI-tabel'!$D$20:$Z$42,$E71-2003,AB$28-2003),
IF(AB$28&gt;=$E71,MAX(1,INDEX('4. CPI-tabel'!$D$20:$Z$42,MAX($E71,2010)-2003,AB$28-2003)),0))</f>
        <v>1.01</v>
      </c>
      <c r="AC71" s="118">
        <f>IF($C71="TD",INDEX('4. CPI-tabel'!$D$20:$Z$42,$E71-2003,AC$28-2003),
IF(AC$28&gt;=$E71,MAX(1,INDEX('4. CPI-tabel'!$D$20:$Z$42,MAX($E71,2010)-2003,AC$28-2003)),0))</f>
        <v>1.0180800000000001</v>
      </c>
      <c r="AD71" s="118">
        <f>IF($C71="TD",INDEX('4. CPI-tabel'!$D$20:$Z$42,$E71-2003,AD$28-2003),
IF(AD$28&gt;=$E71,MAX(1,INDEX('4. CPI-tabel'!$D$20:$Z$42,MAX($E71,2010)-2003,AD$28-2003)),0))</f>
        <v>1.0201161600000002</v>
      </c>
      <c r="AE71" s="118">
        <f>IF($C71="TD",INDEX('4. CPI-tabel'!$D$20:$Z$42,$E71-2003,AE$28-2003),
IF(AE$28&gt;=$E71,MAX(1,INDEX('4. CPI-tabel'!$D$20:$Z$42,MAX($E71,2010)-2003,AE$28-2003)),0))</f>
        <v>1.0343977862400002</v>
      </c>
      <c r="AF71" s="118">
        <f>IF($C71="TD",INDEX('4. CPI-tabel'!$D$20:$Z$42,$E71-2003,AF$28-2003),
IF(AF$28&gt;=$E71,MAX(1,INDEX('4. CPI-tabel'!$D$20:$Z$42,MAX($E71,2010)-2003,AF$28-2003)),0))</f>
        <v>1.0561201397510402</v>
      </c>
      <c r="AG71" s="118">
        <f>IF($C71="TD",INDEX('4. CPI-tabel'!$D$20:$Z$42,$E71-2003,AG$28-2003),
IF(AG$28&gt;=$E71,MAX(1,INDEX('4. CPI-tabel'!$D$20:$Z$42,MAX($E71,2010)-2003,AG$28-2003)),0))</f>
        <v>1.0856915036640693</v>
      </c>
      <c r="AH71" s="118">
        <f>IF($C71="TD",INDEX('4. CPI-tabel'!$D$20:$Z$42,$E71-2003,AH$28-2003),
IF(AH$28&gt;=$E71,MAX(1,INDEX('4. CPI-tabel'!$D$20:$Z$42,MAX($E71,2010)-2003,AH$28-2003)),0))</f>
        <v>1.0932913441897176</v>
      </c>
      <c r="AI71" s="118">
        <f>IF($C71="TD",INDEX('4. CPI-tabel'!$D$20:$Z$42,$E71-2003,AI$28-2003),
IF(AI$28&gt;=$E71,MAX(1,INDEX('4. CPI-tabel'!$D$20:$Z$42,MAX($E71,2010)-2003,AI$28-2003)),0))</f>
        <v>1.0932913441897176</v>
      </c>
      <c r="AJ71" s="118">
        <f>IF($C71="TD",INDEX('4. CPI-tabel'!$D$20:$Z$42,$E71-2003,AJ$28-2003),
IF(AJ$28&gt;=$E71,MAX(1,INDEX('4. CPI-tabel'!$D$20:$Z$42,MAX($E71,2010)-2003,AJ$28-2003)),0))</f>
        <v>1.0932913441897176</v>
      </c>
      <c r="AK71" s="118">
        <f>IF($C71="TD",INDEX('4. CPI-tabel'!$D$20:$Z$42,$E71-2003,AK$28-2003),
IF(AK$28&gt;=$E71,MAX(1,INDEX('4. CPI-tabel'!$D$20:$Z$42,MAX($E71,2010)-2003,AK$28-2003)),0))</f>
        <v>1.0932913441897176</v>
      </c>
      <c r="AL71" s="118">
        <f>IF($C71="TD",INDEX('4. CPI-tabel'!$D$20:$Z$42,$E71-2003,AL$28-2003),
IF(AL$28&gt;=$E71,MAX(1,INDEX('4. CPI-tabel'!$D$20:$Z$42,MAX($E71,2010)-2003,AL$28-2003)),0))</f>
        <v>1.0932913441897176</v>
      </c>
      <c r="AM71" s="118">
        <f>IF($C71="TD",INDEX('4. CPI-tabel'!$D$20:$Z$42,$E71-2003,AM$28-2003),
IF(AM$28&gt;=$E71,MAX(1,INDEX('4. CPI-tabel'!$D$20:$Z$42,MAX($E71,2010)-2003,AM$28-2003)),0))</f>
        <v>1.0932913441897176</v>
      </c>
      <c r="AO71" s="87">
        <f t="shared" si="5"/>
        <v>0</v>
      </c>
      <c r="AP71" s="87">
        <f t="shared" si="6"/>
        <v>0</v>
      </c>
      <c r="AQ71" s="87">
        <f t="shared" si="7"/>
        <v>0</v>
      </c>
      <c r="AR71" s="87">
        <f t="shared" si="8"/>
        <v>10860.594361611569</v>
      </c>
      <c r="AS71" s="87">
        <f t="shared" si="9"/>
        <v>21938.40061045537</v>
      </c>
      <c r="AT71" s="87">
        <f t="shared" si="10"/>
        <v>22113.907815339015</v>
      </c>
      <c r="AU71" s="87">
        <f t="shared" si="11"/>
        <v>22158.135630969693</v>
      </c>
      <c r="AV71" s="87">
        <f t="shared" si="12"/>
        <v>22468.349529803272</v>
      </c>
      <c r="AW71" s="87">
        <f t="shared" si="13"/>
        <v>22940.18486992914</v>
      </c>
      <c r="AX71" s="87">
        <f t="shared" si="14"/>
        <v>23582.510046287156</v>
      </c>
      <c r="AY71" s="87">
        <f t="shared" si="15"/>
        <v>23747.587616611163</v>
      </c>
      <c r="AZ71" s="87">
        <f t="shared" si="16"/>
        <v>28497.105139933396</v>
      </c>
      <c r="BA71" s="87">
        <f t="shared" si="17"/>
        <v>27777.178273240341</v>
      </c>
      <c r="BB71" s="87">
        <f t="shared" si="18"/>
        <v>27075.439032653216</v>
      </c>
      <c r="BC71" s="87">
        <f t="shared" si="19"/>
        <v>26391.427941301979</v>
      </c>
      <c r="BD71" s="87">
        <f t="shared" si="20"/>
        <v>25724.697130153294</v>
      </c>
    </row>
    <row r="72" spans="1:56" s="20" customFormat="1" x14ac:dyDescent="0.2">
      <c r="A72" s="41"/>
      <c r="B72" s="86">
        <f>'3. Investeringen'!B58</f>
        <v>44</v>
      </c>
      <c r="C72" s="86" t="str">
        <f>'3. Investeringen'!F58</f>
        <v>TD</v>
      </c>
      <c r="D72" s="86" t="str">
        <f>'3. Investeringen'!G58</f>
        <v>Nieuwe investeringen TD</v>
      </c>
      <c r="E72" s="121">
        <f>'3. Investeringen'!K58</f>
        <v>2014</v>
      </c>
      <c r="G72" s="86">
        <f>'7. Nominale afschrijvingen'!R61</f>
        <v>0</v>
      </c>
      <c r="H72" s="86">
        <f>'7. Nominale afschrijvingen'!S61</f>
        <v>0</v>
      </c>
      <c r="I72" s="86">
        <f>'7. Nominale afschrijvingen'!T61</f>
        <v>0</v>
      </c>
      <c r="J72" s="86">
        <f>'7. Nominale afschrijvingen'!U61</f>
        <v>25207.263516010098</v>
      </c>
      <c r="K72" s="86">
        <f>'7. Nominale afschrijvingen'!V61</f>
        <v>50414.527032020189</v>
      </c>
      <c r="L72" s="86">
        <f>'7. Nominale afschrijvingen'!W61</f>
        <v>50414.527032020189</v>
      </c>
      <c r="M72" s="86">
        <f>'7. Nominale afschrijvingen'!X61</f>
        <v>50414.527032020189</v>
      </c>
      <c r="N72" s="86">
        <f>'7. Nominale afschrijvingen'!Y61</f>
        <v>50414.527032020189</v>
      </c>
      <c r="O72" s="86">
        <f>'7. Nominale afschrijvingen'!Z61</f>
        <v>50414.527032020189</v>
      </c>
      <c r="P72" s="86">
        <f>'7. Nominale afschrijvingen'!AA61</f>
        <v>50414.527032020189</v>
      </c>
      <c r="Q72" s="86">
        <f>'7. Nominale afschrijvingen'!AB61</f>
        <v>50414.527032020189</v>
      </c>
      <c r="R72" s="86">
        <f>'7. Nominale afschrijvingen'!AC61</f>
        <v>60497.432438424228</v>
      </c>
      <c r="S72" s="86">
        <f>'7. Nominale afschrijvingen'!AD61</f>
        <v>58561.51460039465</v>
      </c>
      <c r="T72" s="86">
        <f>'7. Nominale afschrijvingen'!AE61</f>
        <v>56687.546133182019</v>
      </c>
      <c r="U72" s="86">
        <f>'7. Nominale afschrijvingen'!AF61</f>
        <v>54873.544656920196</v>
      </c>
      <c r="V72" s="86">
        <f>'7. Nominale afschrijvingen'!AG61</f>
        <v>53117.591227898745</v>
      </c>
      <c r="W72" s="40"/>
      <c r="X72" s="118">
        <f>IF($C72="TD",INDEX('4. CPI-tabel'!$D$20:$Z$42,$E72-2003,X$28-2003),
IF(X$28&gt;=$E72,MAX(1,INDEX('4. CPI-tabel'!$D$20:$Z$42,MAX($E72,2010)-2003,X$28-2003)),0))</f>
        <v>0</v>
      </c>
      <c r="Y72" s="118">
        <f>IF($C72="TD",INDEX('4. CPI-tabel'!$D$20:$Z$42,$E72-2003,Y$28-2003),
IF(Y$28&gt;=$E72,MAX(1,INDEX('4. CPI-tabel'!$D$20:$Z$42,MAX($E72,2010)-2003,Y$28-2003)),0))</f>
        <v>0</v>
      </c>
      <c r="Z72" s="118">
        <f>IF($C72="TD",INDEX('4. CPI-tabel'!$D$20:$Z$42,$E72-2003,Z$28-2003),
IF(Z$28&gt;=$E72,MAX(1,INDEX('4. CPI-tabel'!$D$20:$Z$42,MAX($E72,2010)-2003,Z$28-2003)),0))</f>
        <v>0</v>
      </c>
      <c r="AA72" s="118">
        <f>IF($C72="TD",INDEX('4. CPI-tabel'!$D$20:$Z$42,$E72-2003,AA$28-2003),
IF(AA$28&gt;=$E72,MAX(1,INDEX('4. CPI-tabel'!$D$20:$Z$42,MAX($E72,2010)-2003,AA$28-2003)),0))</f>
        <v>1</v>
      </c>
      <c r="AB72" s="118">
        <f>IF($C72="TD",INDEX('4. CPI-tabel'!$D$20:$Z$42,$E72-2003,AB$28-2003),
IF(AB$28&gt;=$E72,MAX(1,INDEX('4. CPI-tabel'!$D$20:$Z$42,MAX($E72,2010)-2003,AB$28-2003)),0))</f>
        <v>1.01</v>
      </c>
      <c r="AC72" s="118">
        <f>IF($C72="TD",INDEX('4. CPI-tabel'!$D$20:$Z$42,$E72-2003,AC$28-2003),
IF(AC$28&gt;=$E72,MAX(1,INDEX('4. CPI-tabel'!$D$20:$Z$42,MAX($E72,2010)-2003,AC$28-2003)),0))</f>
        <v>1.0180800000000001</v>
      </c>
      <c r="AD72" s="118">
        <f>IF($C72="TD",INDEX('4. CPI-tabel'!$D$20:$Z$42,$E72-2003,AD$28-2003),
IF(AD$28&gt;=$E72,MAX(1,INDEX('4. CPI-tabel'!$D$20:$Z$42,MAX($E72,2010)-2003,AD$28-2003)),0))</f>
        <v>1.0201161600000002</v>
      </c>
      <c r="AE72" s="118">
        <f>IF($C72="TD",INDEX('4. CPI-tabel'!$D$20:$Z$42,$E72-2003,AE$28-2003),
IF(AE$28&gt;=$E72,MAX(1,INDEX('4. CPI-tabel'!$D$20:$Z$42,MAX($E72,2010)-2003,AE$28-2003)),0))</f>
        <v>1.0343977862400002</v>
      </c>
      <c r="AF72" s="118">
        <f>IF($C72="TD",INDEX('4. CPI-tabel'!$D$20:$Z$42,$E72-2003,AF$28-2003),
IF(AF$28&gt;=$E72,MAX(1,INDEX('4. CPI-tabel'!$D$20:$Z$42,MAX($E72,2010)-2003,AF$28-2003)),0))</f>
        <v>1.0561201397510402</v>
      </c>
      <c r="AG72" s="118">
        <f>IF($C72="TD",INDEX('4. CPI-tabel'!$D$20:$Z$42,$E72-2003,AG$28-2003),
IF(AG$28&gt;=$E72,MAX(1,INDEX('4. CPI-tabel'!$D$20:$Z$42,MAX($E72,2010)-2003,AG$28-2003)),0))</f>
        <v>1.0856915036640693</v>
      </c>
      <c r="AH72" s="118">
        <f>IF($C72="TD",INDEX('4. CPI-tabel'!$D$20:$Z$42,$E72-2003,AH$28-2003),
IF(AH$28&gt;=$E72,MAX(1,INDEX('4. CPI-tabel'!$D$20:$Z$42,MAX($E72,2010)-2003,AH$28-2003)),0))</f>
        <v>1.0932913441897176</v>
      </c>
      <c r="AI72" s="118">
        <f>IF($C72="TD",INDEX('4. CPI-tabel'!$D$20:$Z$42,$E72-2003,AI$28-2003),
IF(AI$28&gt;=$E72,MAX(1,INDEX('4. CPI-tabel'!$D$20:$Z$42,MAX($E72,2010)-2003,AI$28-2003)),0))</f>
        <v>1.0932913441897176</v>
      </c>
      <c r="AJ72" s="118">
        <f>IF($C72="TD",INDEX('4. CPI-tabel'!$D$20:$Z$42,$E72-2003,AJ$28-2003),
IF(AJ$28&gt;=$E72,MAX(1,INDEX('4. CPI-tabel'!$D$20:$Z$42,MAX($E72,2010)-2003,AJ$28-2003)),0))</f>
        <v>1.0932913441897176</v>
      </c>
      <c r="AK72" s="118">
        <f>IF($C72="TD",INDEX('4. CPI-tabel'!$D$20:$Z$42,$E72-2003,AK$28-2003),
IF(AK$28&gt;=$E72,MAX(1,INDEX('4. CPI-tabel'!$D$20:$Z$42,MAX($E72,2010)-2003,AK$28-2003)),0))</f>
        <v>1.0932913441897176</v>
      </c>
      <c r="AL72" s="118">
        <f>IF($C72="TD",INDEX('4. CPI-tabel'!$D$20:$Z$42,$E72-2003,AL$28-2003),
IF(AL$28&gt;=$E72,MAX(1,INDEX('4. CPI-tabel'!$D$20:$Z$42,MAX($E72,2010)-2003,AL$28-2003)),0))</f>
        <v>1.0932913441897176</v>
      </c>
      <c r="AM72" s="118">
        <f>IF($C72="TD",INDEX('4. CPI-tabel'!$D$20:$Z$42,$E72-2003,AM$28-2003),
IF(AM$28&gt;=$E72,MAX(1,INDEX('4. CPI-tabel'!$D$20:$Z$42,MAX($E72,2010)-2003,AM$28-2003)),0))</f>
        <v>1.0932913441897176</v>
      </c>
      <c r="AO72" s="87">
        <f t="shared" si="5"/>
        <v>0</v>
      </c>
      <c r="AP72" s="87">
        <f t="shared" si="6"/>
        <v>0</v>
      </c>
      <c r="AQ72" s="87">
        <f t="shared" si="7"/>
        <v>0</v>
      </c>
      <c r="AR72" s="87">
        <f t="shared" si="8"/>
        <v>25207.263516010098</v>
      </c>
      <c r="AS72" s="87">
        <f t="shared" si="9"/>
        <v>50918.67230234039</v>
      </c>
      <c r="AT72" s="87">
        <f t="shared" si="10"/>
        <v>51326.02168075912</v>
      </c>
      <c r="AU72" s="87">
        <f t="shared" si="11"/>
        <v>51428.673724120643</v>
      </c>
      <c r="AV72" s="87">
        <f t="shared" si="12"/>
        <v>52148.67515625833</v>
      </c>
      <c r="AW72" s="87">
        <f t="shared" si="13"/>
        <v>53243.797334539755</v>
      </c>
      <c r="AX72" s="87">
        <f t="shared" si="14"/>
        <v>54734.623659906865</v>
      </c>
      <c r="AY72" s="87">
        <f t="shared" si="15"/>
        <v>55117.766025526209</v>
      </c>
      <c r="AZ72" s="87">
        <f t="shared" si="16"/>
        <v>66141.319230631445</v>
      </c>
      <c r="BA72" s="87">
        <f t="shared" si="17"/>
        <v>64024.797015251243</v>
      </c>
      <c r="BB72" s="87">
        <f t="shared" si="18"/>
        <v>61976.003510763199</v>
      </c>
      <c r="BC72" s="87">
        <f t="shared" si="19"/>
        <v>59992.771398418779</v>
      </c>
      <c r="BD72" s="87">
        <f t="shared" si="20"/>
        <v>58073.002713669375</v>
      </c>
    </row>
    <row r="73" spans="1:56" s="20" customFormat="1" x14ac:dyDescent="0.2">
      <c r="A73" s="41"/>
      <c r="B73" s="86">
        <f>'3. Investeringen'!B59</f>
        <v>45</v>
      </c>
      <c r="C73" s="86" t="str">
        <f>'3. Investeringen'!F59</f>
        <v>TD</v>
      </c>
      <c r="D73" s="86" t="str">
        <f>'3. Investeringen'!G59</f>
        <v>Nieuwe investeringen TD</v>
      </c>
      <c r="E73" s="121">
        <f>'3. Investeringen'!K59</f>
        <v>2014</v>
      </c>
      <c r="G73" s="86">
        <f>'7. Nominale afschrijvingen'!R62</f>
        <v>0</v>
      </c>
      <c r="H73" s="86">
        <f>'7. Nominale afschrijvingen'!S62</f>
        <v>0</v>
      </c>
      <c r="I73" s="86">
        <f>'7. Nominale afschrijvingen'!T62</f>
        <v>0</v>
      </c>
      <c r="J73" s="86">
        <f>'7. Nominale afschrijvingen'!U62</f>
        <v>9907.8123964393944</v>
      </c>
      <c r="K73" s="86">
        <f>'7. Nominale afschrijvingen'!V62</f>
        <v>19815.624792878789</v>
      </c>
      <c r="L73" s="86">
        <f>'7. Nominale afschrijvingen'!W62</f>
        <v>19815.624792878789</v>
      </c>
      <c r="M73" s="86">
        <f>'7. Nominale afschrijvingen'!X62</f>
        <v>19815.624792878789</v>
      </c>
      <c r="N73" s="86">
        <f>'7. Nominale afschrijvingen'!Y62</f>
        <v>19815.624792878789</v>
      </c>
      <c r="O73" s="86">
        <f>'7. Nominale afschrijvingen'!Z62</f>
        <v>19815.624792878789</v>
      </c>
      <c r="P73" s="86">
        <f>'7. Nominale afschrijvingen'!AA62</f>
        <v>19815.624792878789</v>
      </c>
      <c r="Q73" s="86">
        <f>'7. Nominale afschrijvingen'!AB62</f>
        <v>19815.624792878789</v>
      </c>
      <c r="R73" s="86">
        <f>'7. Nominale afschrijvingen'!AC62</f>
        <v>23778.749751454539</v>
      </c>
      <c r="S73" s="86">
        <f>'7. Nominale afschrijvingen'!AD62</f>
        <v>22510.549764710297</v>
      </c>
      <c r="T73" s="86">
        <f>'7. Nominale afschrijvingen'!AE62</f>
        <v>21309.987110592414</v>
      </c>
      <c r="U73" s="86">
        <f>'7. Nominale afschrijvingen'!AF62</f>
        <v>20173.45446469415</v>
      </c>
      <c r="V73" s="86">
        <f>'7. Nominale afschrijvingen'!AG62</f>
        <v>19355.611716125473</v>
      </c>
      <c r="W73" s="40"/>
      <c r="X73" s="118">
        <f>IF($C73="TD",INDEX('4. CPI-tabel'!$D$20:$Z$42,$E73-2003,X$28-2003),
IF(X$28&gt;=$E73,MAX(1,INDEX('4. CPI-tabel'!$D$20:$Z$42,MAX($E73,2010)-2003,X$28-2003)),0))</f>
        <v>0</v>
      </c>
      <c r="Y73" s="118">
        <f>IF($C73="TD",INDEX('4. CPI-tabel'!$D$20:$Z$42,$E73-2003,Y$28-2003),
IF(Y$28&gt;=$E73,MAX(1,INDEX('4. CPI-tabel'!$D$20:$Z$42,MAX($E73,2010)-2003,Y$28-2003)),0))</f>
        <v>0</v>
      </c>
      <c r="Z73" s="118">
        <f>IF($C73="TD",INDEX('4. CPI-tabel'!$D$20:$Z$42,$E73-2003,Z$28-2003),
IF(Z$28&gt;=$E73,MAX(1,INDEX('4. CPI-tabel'!$D$20:$Z$42,MAX($E73,2010)-2003,Z$28-2003)),0))</f>
        <v>0</v>
      </c>
      <c r="AA73" s="118">
        <f>IF($C73="TD",INDEX('4. CPI-tabel'!$D$20:$Z$42,$E73-2003,AA$28-2003),
IF(AA$28&gt;=$E73,MAX(1,INDEX('4. CPI-tabel'!$D$20:$Z$42,MAX($E73,2010)-2003,AA$28-2003)),0))</f>
        <v>1</v>
      </c>
      <c r="AB73" s="118">
        <f>IF($C73="TD",INDEX('4. CPI-tabel'!$D$20:$Z$42,$E73-2003,AB$28-2003),
IF(AB$28&gt;=$E73,MAX(1,INDEX('4. CPI-tabel'!$D$20:$Z$42,MAX($E73,2010)-2003,AB$28-2003)),0))</f>
        <v>1.01</v>
      </c>
      <c r="AC73" s="118">
        <f>IF($C73="TD",INDEX('4. CPI-tabel'!$D$20:$Z$42,$E73-2003,AC$28-2003),
IF(AC$28&gt;=$E73,MAX(1,INDEX('4. CPI-tabel'!$D$20:$Z$42,MAX($E73,2010)-2003,AC$28-2003)),0))</f>
        <v>1.0180800000000001</v>
      </c>
      <c r="AD73" s="118">
        <f>IF($C73="TD",INDEX('4. CPI-tabel'!$D$20:$Z$42,$E73-2003,AD$28-2003),
IF(AD$28&gt;=$E73,MAX(1,INDEX('4. CPI-tabel'!$D$20:$Z$42,MAX($E73,2010)-2003,AD$28-2003)),0))</f>
        <v>1.0201161600000002</v>
      </c>
      <c r="AE73" s="118">
        <f>IF($C73="TD",INDEX('4. CPI-tabel'!$D$20:$Z$42,$E73-2003,AE$28-2003),
IF(AE$28&gt;=$E73,MAX(1,INDEX('4. CPI-tabel'!$D$20:$Z$42,MAX($E73,2010)-2003,AE$28-2003)),0))</f>
        <v>1.0343977862400002</v>
      </c>
      <c r="AF73" s="118">
        <f>IF($C73="TD",INDEX('4. CPI-tabel'!$D$20:$Z$42,$E73-2003,AF$28-2003),
IF(AF$28&gt;=$E73,MAX(1,INDEX('4. CPI-tabel'!$D$20:$Z$42,MAX($E73,2010)-2003,AF$28-2003)),0))</f>
        <v>1.0561201397510402</v>
      </c>
      <c r="AG73" s="118">
        <f>IF($C73="TD",INDEX('4. CPI-tabel'!$D$20:$Z$42,$E73-2003,AG$28-2003),
IF(AG$28&gt;=$E73,MAX(1,INDEX('4. CPI-tabel'!$D$20:$Z$42,MAX($E73,2010)-2003,AG$28-2003)),0))</f>
        <v>1.0856915036640693</v>
      </c>
      <c r="AH73" s="118">
        <f>IF($C73="TD",INDEX('4. CPI-tabel'!$D$20:$Z$42,$E73-2003,AH$28-2003),
IF(AH$28&gt;=$E73,MAX(1,INDEX('4. CPI-tabel'!$D$20:$Z$42,MAX($E73,2010)-2003,AH$28-2003)),0))</f>
        <v>1.0932913441897176</v>
      </c>
      <c r="AI73" s="118">
        <f>IF($C73="TD",INDEX('4. CPI-tabel'!$D$20:$Z$42,$E73-2003,AI$28-2003),
IF(AI$28&gt;=$E73,MAX(1,INDEX('4. CPI-tabel'!$D$20:$Z$42,MAX($E73,2010)-2003,AI$28-2003)),0))</f>
        <v>1.0932913441897176</v>
      </c>
      <c r="AJ73" s="118">
        <f>IF($C73="TD",INDEX('4. CPI-tabel'!$D$20:$Z$42,$E73-2003,AJ$28-2003),
IF(AJ$28&gt;=$E73,MAX(1,INDEX('4. CPI-tabel'!$D$20:$Z$42,MAX($E73,2010)-2003,AJ$28-2003)),0))</f>
        <v>1.0932913441897176</v>
      </c>
      <c r="AK73" s="118">
        <f>IF($C73="TD",INDEX('4. CPI-tabel'!$D$20:$Z$42,$E73-2003,AK$28-2003),
IF(AK$28&gt;=$E73,MAX(1,INDEX('4. CPI-tabel'!$D$20:$Z$42,MAX($E73,2010)-2003,AK$28-2003)),0))</f>
        <v>1.0932913441897176</v>
      </c>
      <c r="AL73" s="118">
        <f>IF($C73="TD",INDEX('4. CPI-tabel'!$D$20:$Z$42,$E73-2003,AL$28-2003),
IF(AL$28&gt;=$E73,MAX(1,INDEX('4. CPI-tabel'!$D$20:$Z$42,MAX($E73,2010)-2003,AL$28-2003)),0))</f>
        <v>1.0932913441897176</v>
      </c>
      <c r="AM73" s="118">
        <f>IF($C73="TD",INDEX('4. CPI-tabel'!$D$20:$Z$42,$E73-2003,AM$28-2003),
IF(AM$28&gt;=$E73,MAX(1,INDEX('4. CPI-tabel'!$D$20:$Z$42,MAX($E73,2010)-2003,AM$28-2003)),0))</f>
        <v>1.0932913441897176</v>
      </c>
      <c r="AO73" s="87">
        <f t="shared" si="5"/>
        <v>0</v>
      </c>
      <c r="AP73" s="87">
        <f t="shared" si="6"/>
        <v>0</v>
      </c>
      <c r="AQ73" s="87">
        <f t="shared" si="7"/>
        <v>0</v>
      </c>
      <c r="AR73" s="87">
        <f t="shared" si="8"/>
        <v>9907.8123964393944</v>
      </c>
      <c r="AS73" s="87">
        <f t="shared" si="9"/>
        <v>20013.781040807578</v>
      </c>
      <c r="AT73" s="87">
        <f t="shared" si="10"/>
        <v>20173.891289134041</v>
      </c>
      <c r="AU73" s="87">
        <f t="shared" si="11"/>
        <v>20214.239071712309</v>
      </c>
      <c r="AV73" s="87">
        <f t="shared" si="12"/>
        <v>20497.238418716282</v>
      </c>
      <c r="AW73" s="87">
        <f t="shared" si="13"/>
        <v>20927.680425509323</v>
      </c>
      <c r="AX73" s="87">
        <f t="shared" si="14"/>
        <v>21513.655477423585</v>
      </c>
      <c r="AY73" s="87">
        <f t="shared" si="15"/>
        <v>21664.251065765548</v>
      </c>
      <c r="AZ73" s="87">
        <f t="shared" si="16"/>
        <v>25997.101278918646</v>
      </c>
      <c r="BA73" s="87">
        <f t="shared" si="17"/>
        <v>24610.589210709652</v>
      </c>
      <c r="BB73" s="87">
        <f t="shared" si="18"/>
        <v>23298.024452805137</v>
      </c>
      <c r="BC73" s="87">
        <f t="shared" si="19"/>
        <v>22055.46314865553</v>
      </c>
      <c r="BD73" s="87">
        <f t="shared" si="20"/>
        <v>21161.322750737065</v>
      </c>
    </row>
    <row r="74" spans="1:56" s="20" customFormat="1" x14ac:dyDescent="0.2">
      <c r="A74" s="41"/>
      <c r="B74" s="86">
        <f>'3. Investeringen'!B60</f>
        <v>46</v>
      </c>
      <c r="C74" s="86" t="str">
        <f>'3. Investeringen'!F60</f>
        <v>TD</v>
      </c>
      <c r="D74" s="86" t="str">
        <f>'3. Investeringen'!G60</f>
        <v>Nieuwe investeringen TD</v>
      </c>
      <c r="E74" s="121">
        <f>'3. Investeringen'!K60</f>
        <v>2014</v>
      </c>
      <c r="G74" s="86">
        <f>'7. Nominale afschrijvingen'!R63</f>
        <v>0</v>
      </c>
      <c r="H74" s="86">
        <f>'7. Nominale afschrijvingen'!S63</f>
        <v>0</v>
      </c>
      <c r="I74" s="86">
        <f>'7. Nominale afschrijvingen'!T63</f>
        <v>0</v>
      </c>
      <c r="J74" s="86">
        <f>'7. Nominale afschrijvingen'!U63</f>
        <v>13232.096655000001</v>
      </c>
      <c r="K74" s="86">
        <f>'7. Nominale afschrijvingen'!V63</f>
        <v>26464.193310000002</v>
      </c>
      <c r="L74" s="86">
        <f>'7. Nominale afschrijvingen'!W63</f>
        <v>26464.193310000002</v>
      </c>
      <c r="M74" s="86">
        <f>'7. Nominale afschrijvingen'!X63</f>
        <v>26464.193310000002</v>
      </c>
      <c r="N74" s="86">
        <f>'7. Nominale afschrijvingen'!Y63</f>
        <v>26464.193310000002</v>
      </c>
      <c r="O74" s="86">
        <f>'7. Nominale afschrijvingen'!Z63</f>
        <v>26464.193310000002</v>
      </c>
      <c r="P74" s="86">
        <f>'7. Nominale afschrijvingen'!AA63</f>
        <v>26464.193310000002</v>
      </c>
      <c r="Q74" s="86">
        <f>'7. Nominale afschrijvingen'!AB63</f>
        <v>26464.193310000002</v>
      </c>
      <c r="R74" s="86">
        <f>'7. Nominale afschrijvingen'!AC63</f>
        <v>31757.031972000001</v>
      </c>
      <c r="S74" s="86">
        <f>'7. Nominale afschrijvingen'!AD63</f>
        <v>22935.634202000005</v>
      </c>
      <c r="T74" s="86">
        <f>'7. Nominale afschrijvingen'!AE63</f>
        <v>11467.817101000002</v>
      </c>
      <c r="U74" s="86">
        <f>'7. Nominale afschrijvingen'!AF63</f>
        <v>0</v>
      </c>
      <c r="V74" s="86">
        <f>'7. Nominale afschrijvingen'!AG63</f>
        <v>0</v>
      </c>
      <c r="W74" s="40"/>
      <c r="X74" s="118">
        <f>IF($C74="TD",INDEX('4. CPI-tabel'!$D$20:$Z$42,$E74-2003,X$28-2003),
IF(X$28&gt;=$E74,MAX(1,INDEX('4. CPI-tabel'!$D$20:$Z$42,MAX($E74,2010)-2003,X$28-2003)),0))</f>
        <v>0</v>
      </c>
      <c r="Y74" s="118">
        <f>IF($C74="TD",INDEX('4. CPI-tabel'!$D$20:$Z$42,$E74-2003,Y$28-2003),
IF(Y$28&gt;=$E74,MAX(1,INDEX('4. CPI-tabel'!$D$20:$Z$42,MAX($E74,2010)-2003,Y$28-2003)),0))</f>
        <v>0</v>
      </c>
      <c r="Z74" s="118">
        <f>IF($C74="TD",INDEX('4. CPI-tabel'!$D$20:$Z$42,$E74-2003,Z$28-2003),
IF(Z$28&gt;=$E74,MAX(1,INDEX('4. CPI-tabel'!$D$20:$Z$42,MAX($E74,2010)-2003,Z$28-2003)),0))</f>
        <v>0</v>
      </c>
      <c r="AA74" s="118">
        <f>IF($C74="TD",INDEX('4. CPI-tabel'!$D$20:$Z$42,$E74-2003,AA$28-2003),
IF(AA$28&gt;=$E74,MAX(1,INDEX('4. CPI-tabel'!$D$20:$Z$42,MAX($E74,2010)-2003,AA$28-2003)),0))</f>
        <v>1</v>
      </c>
      <c r="AB74" s="118">
        <f>IF($C74="TD",INDEX('4. CPI-tabel'!$D$20:$Z$42,$E74-2003,AB$28-2003),
IF(AB$28&gt;=$E74,MAX(1,INDEX('4. CPI-tabel'!$D$20:$Z$42,MAX($E74,2010)-2003,AB$28-2003)),0))</f>
        <v>1.01</v>
      </c>
      <c r="AC74" s="118">
        <f>IF($C74="TD",INDEX('4. CPI-tabel'!$D$20:$Z$42,$E74-2003,AC$28-2003),
IF(AC$28&gt;=$E74,MAX(1,INDEX('4. CPI-tabel'!$D$20:$Z$42,MAX($E74,2010)-2003,AC$28-2003)),0))</f>
        <v>1.0180800000000001</v>
      </c>
      <c r="AD74" s="118">
        <f>IF($C74="TD",INDEX('4. CPI-tabel'!$D$20:$Z$42,$E74-2003,AD$28-2003),
IF(AD$28&gt;=$E74,MAX(1,INDEX('4. CPI-tabel'!$D$20:$Z$42,MAX($E74,2010)-2003,AD$28-2003)),0))</f>
        <v>1.0201161600000002</v>
      </c>
      <c r="AE74" s="118">
        <f>IF($C74="TD",INDEX('4. CPI-tabel'!$D$20:$Z$42,$E74-2003,AE$28-2003),
IF(AE$28&gt;=$E74,MAX(1,INDEX('4. CPI-tabel'!$D$20:$Z$42,MAX($E74,2010)-2003,AE$28-2003)),0))</f>
        <v>1.0343977862400002</v>
      </c>
      <c r="AF74" s="118">
        <f>IF($C74="TD",INDEX('4. CPI-tabel'!$D$20:$Z$42,$E74-2003,AF$28-2003),
IF(AF$28&gt;=$E74,MAX(1,INDEX('4. CPI-tabel'!$D$20:$Z$42,MAX($E74,2010)-2003,AF$28-2003)),0))</f>
        <v>1.0561201397510402</v>
      </c>
      <c r="AG74" s="118">
        <f>IF($C74="TD",INDEX('4. CPI-tabel'!$D$20:$Z$42,$E74-2003,AG$28-2003),
IF(AG$28&gt;=$E74,MAX(1,INDEX('4. CPI-tabel'!$D$20:$Z$42,MAX($E74,2010)-2003,AG$28-2003)),0))</f>
        <v>1.0856915036640693</v>
      </c>
      <c r="AH74" s="118">
        <f>IF($C74="TD",INDEX('4. CPI-tabel'!$D$20:$Z$42,$E74-2003,AH$28-2003),
IF(AH$28&gt;=$E74,MAX(1,INDEX('4. CPI-tabel'!$D$20:$Z$42,MAX($E74,2010)-2003,AH$28-2003)),0))</f>
        <v>1.0932913441897176</v>
      </c>
      <c r="AI74" s="118">
        <f>IF($C74="TD",INDEX('4. CPI-tabel'!$D$20:$Z$42,$E74-2003,AI$28-2003),
IF(AI$28&gt;=$E74,MAX(1,INDEX('4. CPI-tabel'!$D$20:$Z$42,MAX($E74,2010)-2003,AI$28-2003)),0))</f>
        <v>1.0932913441897176</v>
      </c>
      <c r="AJ74" s="118">
        <f>IF($C74="TD",INDEX('4. CPI-tabel'!$D$20:$Z$42,$E74-2003,AJ$28-2003),
IF(AJ$28&gt;=$E74,MAX(1,INDEX('4. CPI-tabel'!$D$20:$Z$42,MAX($E74,2010)-2003,AJ$28-2003)),0))</f>
        <v>1.0932913441897176</v>
      </c>
      <c r="AK74" s="118">
        <f>IF($C74="TD",INDEX('4. CPI-tabel'!$D$20:$Z$42,$E74-2003,AK$28-2003),
IF(AK$28&gt;=$E74,MAX(1,INDEX('4. CPI-tabel'!$D$20:$Z$42,MAX($E74,2010)-2003,AK$28-2003)),0))</f>
        <v>1.0932913441897176</v>
      </c>
      <c r="AL74" s="118">
        <f>IF($C74="TD",INDEX('4. CPI-tabel'!$D$20:$Z$42,$E74-2003,AL$28-2003),
IF(AL$28&gt;=$E74,MAX(1,INDEX('4. CPI-tabel'!$D$20:$Z$42,MAX($E74,2010)-2003,AL$28-2003)),0))</f>
        <v>1.0932913441897176</v>
      </c>
      <c r="AM74" s="118">
        <f>IF($C74="TD",INDEX('4. CPI-tabel'!$D$20:$Z$42,$E74-2003,AM$28-2003),
IF(AM$28&gt;=$E74,MAX(1,INDEX('4. CPI-tabel'!$D$20:$Z$42,MAX($E74,2010)-2003,AM$28-2003)),0))</f>
        <v>1.0932913441897176</v>
      </c>
      <c r="AO74" s="87">
        <f t="shared" si="5"/>
        <v>0</v>
      </c>
      <c r="AP74" s="87">
        <f t="shared" si="6"/>
        <v>0</v>
      </c>
      <c r="AQ74" s="87">
        <f t="shared" si="7"/>
        <v>0</v>
      </c>
      <c r="AR74" s="87">
        <f t="shared" si="8"/>
        <v>13232.096655000001</v>
      </c>
      <c r="AS74" s="87">
        <f t="shared" si="9"/>
        <v>26728.835243100002</v>
      </c>
      <c r="AT74" s="87">
        <f t="shared" si="10"/>
        <v>26942.665925044806</v>
      </c>
      <c r="AU74" s="87">
        <f t="shared" si="11"/>
        <v>26996.551256894898</v>
      </c>
      <c r="AV74" s="87">
        <f t="shared" si="12"/>
        <v>27374.502974491428</v>
      </c>
      <c r="AW74" s="87">
        <f t="shared" si="13"/>
        <v>27949.367536955746</v>
      </c>
      <c r="AX74" s="87">
        <f t="shared" si="14"/>
        <v>28731.949827990506</v>
      </c>
      <c r="AY74" s="87">
        <f t="shared" si="15"/>
        <v>28933.073476786434</v>
      </c>
      <c r="AZ74" s="87">
        <f t="shared" si="16"/>
        <v>34719.688172143717</v>
      </c>
      <c r="BA74" s="87">
        <f t="shared" si="17"/>
        <v>25075.330346548246</v>
      </c>
      <c r="BB74" s="87">
        <f t="shared" si="18"/>
        <v>12537.665173274123</v>
      </c>
      <c r="BC74" s="87">
        <f t="shared" si="19"/>
        <v>0</v>
      </c>
      <c r="BD74" s="87">
        <f t="shared" si="20"/>
        <v>0</v>
      </c>
    </row>
    <row r="75" spans="1:56" s="20" customFormat="1" x14ac:dyDescent="0.2">
      <c r="A75" s="41"/>
      <c r="B75" s="86">
        <f>'3. Investeringen'!B61</f>
        <v>47</v>
      </c>
      <c r="C75" s="86" t="str">
        <f>'3. Investeringen'!F61</f>
        <v>TD</v>
      </c>
      <c r="D75" s="86" t="str">
        <f>'3. Investeringen'!G61</f>
        <v>Nieuwe investeringen TD</v>
      </c>
      <c r="E75" s="121">
        <f>'3. Investeringen'!K61</f>
        <v>2014</v>
      </c>
      <c r="G75" s="86">
        <f>'7. Nominale afschrijvingen'!R64</f>
        <v>0</v>
      </c>
      <c r="H75" s="86">
        <f>'7. Nominale afschrijvingen'!S64</f>
        <v>0</v>
      </c>
      <c r="I75" s="86">
        <f>'7. Nominale afschrijvingen'!T64</f>
        <v>0</v>
      </c>
      <c r="J75" s="86">
        <f>'7. Nominale afschrijvingen'!U64</f>
        <v>64868.348808181814</v>
      </c>
      <c r="K75" s="86">
        <f>'7. Nominale afschrijvingen'!V64</f>
        <v>129736.69761636361</v>
      </c>
      <c r="L75" s="86">
        <f>'7. Nominale afschrijvingen'!W64</f>
        <v>129736.69761636361</v>
      </c>
      <c r="M75" s="86">
        <f>'7. Nominale afschrijvingen'!X64</f>
        <v>129736.69761636361</v>
      </c>
      <c r="N75" s="86">
        <f>'7. Nominale afschrijvingen'!Y64</f>
        <v>129736.69761636361</v>
      </c>
      <c r="O75" s="86">
        <f>'7. Nominale afschrijvingen'!Z64</f>
        <v>64868.348808181807</v>
      </c>
      <c r="P75" s="86">
        <f>'7. Nominale afschrijvingen'!AA64</f>
        <v>0</v>
      </c>
      <c r="Q75" s="86">
        <f>'7. Nominale afschrijvingen'!AB64</f>
        <v>0</v>
      </c>
      <c r="R75" s="86">
        <f>'7. Nominale afschrijvingen'!AC64</f>
        <v>0</v>
      </c>
      <c r="S75" s="86">
        <f>'7. Nominale afschrijvingen'!AD64</f>
        <v>0</v>
      </c>
      <c r="T75" s="86">
        <f>'7. Nominale afschrijvingen'!AE64</f>
        <v>0</v>
      </c>
      <c r="U75" s="86">
        <f>'7. Nominale afschrijvingen'!AF64</f>
        <v>0</v>
      </c>
      <c r="V75" s="86">
        <f>'7. Nominale afschrijvingen'!AG64</f>
        <v>0</v>
      </c>
      <c r="W75" s="40"/>
      <c r="X75" s="118">
        <f>IF($C75="TD",INDEX('4. CPI-tabel'!$D$20:$Z$42,$E75-2003,X$28-2003),
IF(X$28&gt;=$E75,MAX(1,INDEX('4. CPI-tabel'!$D$20:$Z$42,MAX($E75,2010)-2003,X$28-2003)),0))</f>
        <v>0</v>
      </c>
      <c r="Y75" s="118">
        <f>IF($C75="TD",INDEX('4. CPI-tabel'!$D$20:$Z$42,$E75-2003,Y$28-2003),
IF(Y$28&gt;=$E75,MAX(1,INDEX('4. CPI-tabel'!$D$20:$Z$42,MAX($E75,2010)-2003,Y$28-2003)),0))</f>
        <v>0</v>
      </c>
      <c r="Z75" s="118">
        <f>IF($C75="TD",INDEX('4. CPI-tabel'!$D$20:$Z$42,$E75-2003,Z$28-2003),
IF(Z$28&gt;=$E75,MAX(1,INDEX('4. CPI-tabel'!$D$20:$Z$42,MAX($E75,2010)-2003,Z$28-2003)),0))</f>
        <v>0</v>
      </c>
      <c r="AA75" s="118">
        <f>IF($C75="TD",INDEX('4. CPI-tabel'!$D$20:$Z$42,$E75-2003,AA$28-2003),
IF(AA$28&gt;=$E75,MAX(1,INDEX('4. CPI-tabel'!$D$20:$Z$42,MAX($E75,2010)-2003,AA$28-2003)),0))</f>
        <v>1</v>
      </c>
      <c r="AB75" s="118">
        <f>IF($C75="TD",INDEX('4. CPI-tabel'!$D$20:$Z$42,$E75-2003,AB$28-2003),
IF(AB$28&gt;=$E75,MAX(1,INDEX('4. CPI-tabel'!$D$20:$Z$42,MAX($E75,2010)-2003,AB$28-2003)),0))</f>
        <v>1.01</v>
      </c>
      <c r="AC75" s="118">
        <f>IF($C75="TD",INDEX('4. CPI-tabel'!$D$20:$Z$42,$E75-2003,AC$28-2003),
IF(AC$28&gt;=$E75,MAX(1,INDEX('4. CPI-tabel'!$D$20:$Z$42,MAX($E75,2010)-2003,AC$28-2003)),0))</f>
        <v>1.0180800000000001</v>
      </c>
      <c r="AD75" s="118">
        <f>IF($C75="TD",INDEX('4. CPI-tabel'!$D$20:$Z$42,$E75-2003,AD$28-2003),
IF(AD$28&gt;=$E75,MAX(1,INDEX('4. CPI-tabel'!$D$20:$Z$42,MAX($E75,2010)-2003,AD$28-2003)),0))</f>
        <v>1.0201161600000002</v>
      </c>
      <c r="AE75" s="118">
        <f>IF($C75="TD",INDEX('4. CPI-tabel'!$D$20:$Z$42,$E75-2003,AE$28-2003),
IF(AE$28&gt;=$E75,MAX(1,INDEX('4. CPI-tabel'!$D$20:$Z$42,MAX($E75,2010)-2003,AE$28-2003)),0))</f>
        <v>1.0343977862400002</v>
      </c>
      <c r="AF75" s="118">
        <f>IF($C75="TD",INDEX('4. CPI-tabel'!$D$20:$Z$42,$E75-2003,AF$28-2003),
IF(AF$28&gt;=$E75,MAX(1,INDEX('4. CPI-tabel'!$D$20:$Z$42,MAX($E75,2010)-2003,AF$28-2003)),0))</f>
        <v>1.0561201397510402</v>
      </c>
      <c r="AG75" s="118">
        <f>IF($C75="TD",INDEX('4. CPI-tabel'!$D$20:$Z$42,$E75-2003,AG$28-2003),
IF(AG$28&gt;=$E75,MAX(1,INDEX('4. CPI-tabel'!$D$20:$Z$42,MAX($E75,2010)-2003,AG$28-2003)),0))</f>
        <v>1.0856915036640693</v>
      </c>
      <c r="AH75" s="118">
        <f>IF($C75="TD",INDEX('4. CPI-tabel'!$D$20:$Z$42,$E75-2003,AH$28-2003),
IF(AH$28&gt;=$E75,MAX(1,INDEX('4. CPI-tabel'!$D$20:$Z$42,MAX($E75,2010)-2003,AH$28-2003)),0))</f>
        <v>1.0932913441897176</v>
      </c>
      <c r="AI75" s="118">
        <f>IF($C75="TD",INDEX('4. CPI-tabel'!$D$20:$Z$42,$E75-2003,AI$28-2003),
IF(AI$28&gt;=$E75,MAX(1,INDEX('4. CPI-tabel'!$D$20:$Z$42,MAX($E75,2010)-2003,AI$28-2003)),0))</f>
        <v>1.0932913441897176</v>
      </c>
      <c r="AJ75" s="118">
        <f>IF($C75="TD",INDEX('4. CPI-tabel'!$D$20:$Z$42,$E75-2003,AJ$28-2003),
IF(AJ$28&gt;=$E75,MAX(1,INDEX('4. CPI-tabel'!$D$20:$Z$42,MAX($E75,2010)-2003,AJ$28-2003)),0))</f>
        <v>1.0932913441897176</v>
      </c>
      <c r="AK75" s="118">
        <f>IF($C75="TD",INDEX('4. CPI-tabel'!$D$20:$Z$42,$E75-2003,AK$28-2003),
IF(AK$28&gt;=$E75,MAX(1,INDEX('4. CPI-tabel'!$D$20:$Z$42,MAX($E75,2010)-2003,AK$28-2003)),0))</f>
        <v>1.0932913441897176</v>
      </c>
      <c r="AL75" s="118">
        <f>IF($C75="TD",INDEX('4. CPI-tabel'!$D$20:$Z$42,$E75-2003,AL$28-2003),
IF(AL$28&gt;=$E75,MAX(1,INDEX('4. CPI-tabel'!$D$20:$Z$42,MAX($E75,2010)-2003,AL$28-2003)),0))</f>
        <v>1.0932913441897176</v>
      </c>
      <c r="AM75" s="118">
        <f>IF($C75="TD",INDEX('4. CPI-tabel'!$D$20:$Z$42,$E75-2003,AM$28-2003),
IF(AM$28&gt;=$E75,MAX(1,INDEX('4. CPI-tabel'!$D$20:$Z$42,MAX($E75,2010)-2003,AM$28-2003)),0))</f>
        <v>1.0932913441897176</v>
      </c>
      <c r="AO75" s="87">
        <f t="shared" si="5"/>
        <v>0</v>
      </c>
      <c r="AP75" s="87">
        <f t="shared" si="6"/>
        <v>0</v>
      </c>
      <c r="AQ75" s="87">
        <f t="shared" si="7"/>
        <v>0</v>
      </c>
      <c r="AR75" s="87">
        <f t="shared" si="8"/>
        <v>64868.348808181814</v>
      </c>
      <c r="AS75" s="87">
        <f t="shared" si="9"/>
        <v>131034.06459252725</v>
      </c>
      <c r="AT75" s="87">
        <f t="shared" si="10"/>
        <v>132082.33710926748</v>
      </c>
      <c r="AU75" s="87">
        <f t="shared" si="11"/>
        <v>132346.50178348602</v>
      </c>
      <c r="AV75" s="87">
        <f t="shared" si="12"/>
        <v>134199.35280845483</v>
      </c>
      <c r="AW75" s="87">
        <f t="shared" si="13"/>
        <v>68508.769608716189</v>
      </c>
      <c r="AX75" s="87">
        <f t="shared" si="14"/>
        <v>0</v>
      </c>
      <c r="AY75" s="87">
        <f t="shared" si="15"/>
        <v>0</v>
      </c>
      <c r="AZ75" s="87">
        <f t="shared" si="16"/>
        <v>0</v>
      </c>
      <c r="BA75" s="87">
        <f t="shared" si="17"/>
        <v>0</v>
      </c>
      <c r="BB75" s="87">
        <f t="shared" si="18"/>
        <v>0</v>
      </c>
      <c r="BC75" s="87">
        <f t="shared" si="19"/>
        <v>0</v>
      </c>
      <c r="BD75" s="87">
        <f t="shared" si="20"/>
        <v>0</v>
      </c>
    </row>
    <row r="76" spans="1:56" s="20" customFormat="1" x14ac:dyDescent="0.2">
      <c r="A76" s="41"/>
      <c r="B76" s="86">
        <f>'3. Investeringen'!B62</f>
        <v>48</v>
      </c>
      <c r="C76" s="86" t="str">
        <f>'3. Investeringen'!F62</f>
        <v>TD</v>
      </c>
      <c r="D76" s="86" t="str">
        <f>'3. Investeringen'!G62</f>
        <v>Nieuwe investeringen TD</v>
      </c>
      <c r="E76" s="121">
        <f>'3. Investeringen'!K62</f>
        <v>2014</v>
      </c>
      <c r="G76" s="86">
        <f>'7. Nominale afschrijvingen'!R65</f>
        <v>0</v>
      </c>
      <c r="H76" s="86">
        <f>'7. Nominale afschrijvingen'!S65</f>
        <v>0</v>
      </c>
      <c r="I76" s="86">
        <f>'7. Nominale afschrijvingen'!T65</f>
        <v>0</v>
      </c>
      <c r="J76" s="86">
        <f>'7. Nominale afschrijvingen'!U65</f>
        <v>0</v>
      </c>
      <c r="K76" s="86">
        <f>'7. Nominale afschrijvingen'!V65</f>
        <v>0</v>
      </c>
      <c r="L76" s="86">
        <f>'7. Nominale afschrijvingen'!W65</f>
        <v>0</v>
      </c>
      <c r="M76" s="86">
        <f>'7. Nominale afschrijvingen'!X65</f>
        <v>0</v>
      </c>
      <c r="N76" s="86">
        <f>'7. Nominale afschrijvingen'!Y65</f>
        <v>0</v>
      </c>
      <c r="O76" s="86">
        <f>'7. Nominale afschrijvingen'!Z65</f>
        <v>0</v>
      </c>
      <c r="P76" s="86">
        <f>'7. Nominale afschrijvingen'!AA65</f>
        <v>0</v>
      </c>
      <c r="Q76" s="86">
        <f>'7. Nominale afschrijvingen'!AB65</f>
        <v>0</v>
      </c>
      <c r="R76" s="86">
        <f>'7. Nominale afschrijvingen'!AC65</f>
        <v>0</v>
      </c>
      <c r="S76" s="86">
        <f>'7. Nominale afschrijvingen'!AD65</f>
        <v>0</v>
      </c>
      <c r="T76" s="86">
        <f>'7. Nominale afschrijvingen'!AE65</f>
        <v>0</v>
      </c>
      <c r="U76" s="86">
        <f>'7. Nominale afschrijvingen'!AF65</f>
        <v>0</v>
      </c>
      <c r="V76" s="86">
        <f>'7. Nominale afschrijvingen'!AG65</f>
        <v>0</v>
      </c>
      <c r="W76" s="40"/>
      <c r="X76" s="118">
        <f>IF($C76="TD",INDEX('4. CPI-tabel'!$D$20:$Z$42,$E76-2003,X$28-2003),
IF(X$28&gt;=$E76,MAX(1,INDEX('4. CPI-tabel'!$D$20:$Z$42,MAX($E76,2010)-2003,X$28-2003)),0))</f>
        <v>0</v>
      </c>
      <c r="Y76" s="118">
        <f>IF($C76="TD",INDEX('4. CPI-tabel'!$D$20:$Z$42,$E76-2003,Y$28-2003),
IF(Y$28&gt;=$E76,MAX(1,INDEX('4. CPI-tabel'!$D$20:$Z$42,MAX($E76,2010)-2003,Y$28-2003)),0))</f>
        <v>0</v>
      </c>
      <c r="Z76" s="118">
        <f>IF($C76="TD",INDEX('4. CPI-tabel'!$D$20:$Z$42,$E76-2003,Z$28-2003),
IF(Z$28&gt;=$E76,MAX(1,INDEX('4. CPI-tabel'!$D$20:$Z$42,MAX($E76,2010)-2003,Z$28-2003)),0))</f>
        <v>0</v>
      </c>
      <c r="AA76" s="118">
        <f>IF($C76="TD",INDEX('4. CPI-tabel'!$D$20:$Z$42,$E76-2003,AA$28-2003),
IF(AA$28&gt;=$E76,MAX(1,INDEX('4. CPI-tabel'!$D$20:$Z$42,MAX($E76,2010)-2003,AA$28-2003)),0))</f>
        <v>1</v>
      </c>
      <c r="AB76" s="118">
        <f>IF($C76="TD",INDEX('4. CPI-tabel'!$D$20:$Z$42,$E76-2003,AB$28-2003),
IF(AB$28&gt;=$E76,MAX(1,INDEX('4. CPI-tabel'!$D$20:$Z$42,MAX($E76,2010)-2003,AB$28-2003)),0))</f>
        <v>1.01</v>
      </c>
      <c r="AC76" s="118">
        <f>IF($C76="TD",INDEX('4. CPI-tabel'!$D$20:$Z$42,$E76-2003,AC$28-2003),
IF(AC$28&gt;=$E76,MAX(1,INDEX('4. CPI-tabel'!$D$20:$Z$42,MAX($E76,2010)-2003,AC$28-2003)),0))</f>
        <v>1.0180800000000001</v>
      </c>
      <c r="AD76" s="118">
        <f>IF($C76="TD",INDEX('4. CPI-tabel'!$D$20:$Z$42,$E76-2003,AD$28-2003),
IF(AD$28&gt;=$E76,MAX(1,INDEX('4. CPI-tabel'!$D$20:$Z$42,MAX($E76,2010)-2003,AD$28-2003)),0))</f>
        <v>1.0201161600000002</v>
      </c>
      <c r="AE76" s="118">
        <f>IF($C76="TD",INDEX('4. CPI-tabel'!$D$20:$Z$42,$E76-2003,AE$28-2003),
IF(AE$28&gt;=$E76,MAX(1,INDEX('4. CPI-tabel'!$D$20:$Z$42,MAX($E76,2010)-2003,AE$28-2003)),0))</f>
        <v>1.0343977862400002</v>
      </c>
      <c r="AF76" s="118">
        <f>IF($C76="TD",INDEX('4. CPI-tabel'!$D$20:$Z$42,$E76-2003,AF$28-2003),
IF(AF$28&gt;=$E76,MAX(1,INDEX('4. CPI-tabel'!$D$20:$Z$42,MAX($E76,2010)-2003,AF$28-2003)),0))</f>
        <v>1.0561201397510402</v>
      </c>
      <c r="AG76" s="118">
        <f>IF($C76="TD",INDEX('4. CPI-tabel'!$D$20:$Z$42,$E76-2003,AG$28-2003),
IF(AG$28&gt;=$E76,MAX(1,INDEX('4. CPI-tabel'!$D$20:$Z$42,MAX($E76,2010)-2003,AG$28-2003)),0))</f>
        <v>1.0856915036640693</v>
      </c>
      <c r="AH76" s="118">
        <f>IF($C76="TD",INDEX('4. CPI-tabel'!$D$20:$Z$42,$E76-2003,AH$28-2003),
IF(AH$28&gt;=$E76,MAX(1,INDEX('4. CPI-tabel'!$D$20:$Z$42,MAX($E76,2010)-2003,AH$28-2003)),0))</f>
        <v>1.0932913441897176</v>
      </c>
      <c r="AI76" s="118">
        <f>IF($C76="TD",INDEX('4. CPI-tabel'!$D$20:$Z$42,$E76-2003,AI$28-2003),
IF(AI$28&gt;=$E76,MAX(1,INDEX('4. CPI-tabel'!$D$20:$Z$42,MAX($E76,2010)-2003,AI$28-2003)),0))</f>
        <v>1.0932913441897176</v>
      </c>
      <c r="AJ76" s="118">
        <f>IF($C76="TD",INDEX('4. CPI-tabel'!$D$20:$Z$42,$E76-2003,AJ$28-2003),
IF(AJ$28&gt;=$E76,MAX(1,INDEX('4. CPI-tabel'!$D$20:$Z$42,MAX($E76,2010)-2003,AJ$28-2003)),0))</f>
        <v>1.0932913441897176</v>
      </c>
      <c r="AK76" s="118">
        <f>IF($C76="TD",INDEX('4. CPI-tabel'!$D$20:$Z$42,$E76-2003,AK$28-2003),
IF(AK$28&gt;=$E76,MAX(1,INDEX('4. CPI-tabel'!$D$20:$Z$42,MAX($E76,2010)-2003,AK$28-2003)),0))</f>
        <v>1.0932913441897176</v>
      </c>
      <c r="AL76" s="118">
        <f>IF($C76="TD",INDEX('4. CPI-tabel'!$D$20:$Z$42,$E76-2003,AL$28-2003),
IF(AL$28&gt;=$E76,MAX(1,INDEX('4. CPI-tabel'!$D$20:$Z$42,MAX($E76,2010)-2003,AL$28-2003)),0))</f>
        <v>1.0932913441897176</v>
      </c>
      <c r="AM76" s="118">
        <f>IF($C76="TD",INDEX('4. CPI-tabel'!$D$20:$Z$42,$E76-2003,AM$28-2003),
IF(AM$28&gt;=$E76,MAX(1,INDEX('4. CPI-tabel'!$D$20:$Z$42,MAX($E76,2010)-2003,AM$28-2003)),0))</f>
        <v>1.0932913441897176</v>
      </c>
      <c r="AO76" s="87">
        <f t="shared" si="5"/>
        <v>0</v>
      </c>
      <c r="AP76" s="87">
        <f t="shared" si="6"/>
        <v>0</v>
      </c>
      <c r="AQ76" s="87">
        <f t="shared" si="7"/>
        <v>0</v>
      </c>
      <c r="AR76" s="87">
        <f t="shared" si="8"/>
        <v>0</v>
      </c>
      <c r="AS76" s="87">
        <f t="shared" si="9"/>
        <v>0</v>
      </c>
      <c r="AT76" s="87">
        <f t="shared" si="10"/>
        <v>0</v>
      </c>
      <c r="AU76" s="87">
        <f t="shared" si="11"/>
        <v>0</v>
      </c>
      <c r="AV76" s="87">
        <f t="shared" si="12"/>
        <v>0</v>
      </c>
      <c r="AW76" s="87">
        <f t="shared" si="13"/>
        <v>0</v>
      </c>
      <c r="AX76" s="87">
        <f t="shared" si="14"/>
        <v>0</v>
      </c>
      <c r="AY76" s="87">
        <f t="shared" si="15"/>
        <v>0</v>
      </c>
      <c r="AZ76" s="87">
        <f t="shared" si="16"/>
        <v>0</v>
      </c>
      <c r="BA76" s="87">
        <f t="shared" si="17"/>
        <v>0</v>
      </c>
      <c r="BB76" s="87">
        <f t="shared" si="18"/>
        <v>0</v>
      </c>
      <c r="BC76" s="87">
        <f t="shared" si="19"/>
        <v>0</v>
      </c>
      <c r="BD76" s="87">
        <f t="shared" si="20"/>
        <v>0</v>
      </c>
    </row>
    <row r="77" spans="1:56" s="20" customFormat="1" x14ac:dyDescent="0.2">
      <c r="A77" s="41"/>
      <c r="B77" s="86">
        <f>'3. Investeringen'!B63</f>
        <v>49</v>
      </c>
      <c r="C77" s="86" t="str">
        <f>'3. Investeringen'!F63</f>
        <v>TD</v>
      </c>
      <c r="D77" s="86" t="str">
        <f>'3. Investeringen'!G63</f>
        <v>Nieuwe investeringen TD</v>
      </c>
      <c r="E77" s="121">
        <f>'3. Investeringen'!K63</f>
        <v>2015</v>
      </c>
      <c r="G77" s="86">
        <f>'7. Nominale afschrijvingen'!R66</f>
        <v>0</v>
      </c>
      <c r="H77" s="86">
        <f>'7. Nominale afschrijvingen'!S66</f>
        <v>0</v>
      </c>
      <c r="I77" s="86">
        <f>'7. Nominale afschrijvingen'!T66</f>
        <v>0</v>
      </c>
      <c r="J77" s="86">
        <f>'7. Nominale afschrijvingen'!U66</f>
        <v>0</v>
      </c>
      <c r="K77" s="86">
        <f>'7. Nominale afschrijvingen'!V66</f>
        <v>15751.555507900826</v>
      </c>
      <c r="L77" s="86">
        <f>'7. Nominale afschrijvingen'!W66</f>
        <v>31503.111015801653</v>
      </c>
      <c r="M77" s="86">
        <f>'7. Nominale afschrijvingen'!X66</f>
        <v>31503.111015801653</v>
      </c>
      <c r="N77" s="86">
        <f>'7. Nominale afschrijvingen'!Y66</f>
        <v>31503.111015801653</v>
      </c>
      <c r="O77" s="86">
        <f>'7. Nominale afschrijvingen'!Z66</f>
        <v>31503.111015801653</v>
      </c>
      <c r="P77" s="86">
        <f>'7. Nominale afschrijvingen'!AA66</f>
        <v>31503.111015801653</v>
      </c>
      <c r="Q77" s="86">
        <f>'7. Nominale afschrijvingen'!AB66</f>
        <v>31503.111015801653</v>
      </c>
      <c r="R77" s="86">
        <f>'7. Nominale afschrijvingen'!AC66</f>
        <v>37803.733218961985</v>
      </c>
      <c r="S77" s="86">
        <f>'7. Nominale afschrijvingen'!AD66</f>
        <v>36868.383118699006</v>
      </c>
      <c r="T77" s="86">
        <f>'7. Nominale afschrijvingen'!AE66</f>
        <v>35956.175701329128</v>
      </c>
      <c r="U77" s="86">
        <f>'7. Nominale afschrijvingen'!AF66</f>
        <v>35066.538364389031</v>
      </c>
      <c r="V77" s="86">
        <f>'7. Nominale afschrijvingen'!AG66</f>
        <v>34198.912672898994</v>
      </c>
      <c r="W77" s="40"/>
      <c r="X77" s="118">
        <f>IF($C77="TD",INDEX('4. CPI-tabel'!$D$20:$Z$42,$E77-2003,X$28-2003),
IF(X$28&gt;=$E77,MAX(1,INDEX('4. CPI-tabel'!$D$20:$Z$42,MAX($E77,2010)-2003,X$28-2003)),0))</f>
        <v>0</v>
      </c>
      <c r="Y77" s="118">
        <f>IF($C77="TD",INDEX('4. CPI-tabel'!$D$20:$Z$42,$E77-2003,Y$28-2003),
IF(Y$28&gt;=$E77,MAX(1,INDEX('4. CPI-tabel'!$D$20:$Z$42,MAX($E77,2010)-2003,Y$28-2003)),0))</f>
        <v>0</v>
      </c>
      <c r="Z77" s="118">
        <f>IF($C77="TD",INDEX('4. CPI-tabel'!$D$20:$Z$42,$E77-2003,Z$28-2003),
IF(Z$28&gt;=$E77,MAX(1,INDEX('4. CPI-tabel'!$D$20:$Z$42,MAX($E77,2010)-2003,Z$28-2003)),0))</f>
        <v>0</v>
      </c>
      <c r="AA77" s="118">
        <f>IF($C77="TD",INDEX('4. CPI-tabel'!$D$20:$Z$42,$E77-2003,AA$28-2003),
IF(AA$28&gt;=$E77,MAX(1,INDEX('4. CPI-tabel'!$D$20:$Z$42,MAX($E77,2010)-2003,AA$28-2003)),0))</f>
        <v>0</v>
      </c>
      <c r="AB77" s="118">
        <f>IF($C77="TD",INDEX('4. CPI-tabel'!$D$20:$Z$42,$E77-2003,AB$28-2003),
IF(AB$28&gt;=$E77,MAX(1,INDEX('4. CPI-tabel'!$D$20:$Z$42,MAX($E77,2010)-2003,AB$28-2003)),0))</f>
        <v>1</v>
      </c>
      <c r="AC77" s="118">
        <f>IF($C77="TD",INDEX('4. CPI-tabel'!$D$20:$Z$42,$E77-2003,AC$28-2003),
IF(AC$28&gt;=$E77,MAX(1,INDEX('4. CPI-tabel'!$D$20:$Z$42,MAX($E77,2010)-2003,AC$28-2003)),0))</f>
        <v>1.008</v>
      </c>
      <c r="AD77" s="118">
        <f>IF($C77="TD",INDEX('4. CPI-tabel'!$D$20:$Z$42,$E77-2003,AD$28-2003),
IF(AD$28&gt;=$E77,MAX(1,INDEX('4. CPI-tabel'!$D$20:$Z$42,MAX($E77,2010)-2003,AD$28-2003)),0))</f>
        <v>1.010016</v>
      </c>
      <c r="AE77" s="118">
        <f>IF($C77="TD",INDEX('4. CPI-tabel'!$D$20:$Z$42,$E77-2003,AE$28-2003),
IF(AE$28&gt;=$E77,MAX(1,INDEX('4. CPI-tabel'!$D$20:$Z$42,MAX($E77,2010)-2003,AE$28-2003)),0))</f>
        <v>1.0241562239999999</v>
      </c>
      <c r="AF77" s="118">
        <f>IF($C77="TD",INDEX('4. CPI-tabel'!$D$20:$Z$42,$E77-2003,AF$28-2003),
IF(AF$28&gt;=$E77,MAX(1,INDEX('4. CPI-tabel'!$D$20:$Z$42,MAX($E77,2010)-2003,AF$28-2003)),0))</f>
        <v>1.0456635047039999</v>
      </c>
      <c r="AG77" s="118">
        <f>IF($C77="TD",INDEX('4. CPI-tabel'!$D$20:$Z$42,$E77-2003,AG$28-2003),
IF(AG$28&gt;=$E77,MAX(1,INDEX('4. CPI-tabel'!$D$20:$Z$42,MAX($E77,2010)-2003,AG$28-2003)),0))</f>
        <v>1.0749420828357119</v>
      </c>
      <c r="AH77" s="118">
        <f>IF($C77="TD",INDEX('4. CPI-tabel'!$D$20:$Z$42,$E77-2003,AH$28-2003),
IF(AH$28&gt;=$E77,MAX(1,INDEX('4. CPI-tabel'!$D$20:$Z$42,MAX($E77,2010)-2003,AH$28-2003)),0))</f>
        <v>1.0824666774155618</v>
      </c>
      <c r="AI77" s="118">
        <f>IF($C77="TD",INDEX('4. CPI-tabel'!$D$20:$Z$42,$E77-2003,AI$28-2003),
IF(AI$28&gt;=$E77,MAX(1,INDEX('4. CPI-tabel'!$D$20:$Z$42,MAX($E77,2010)-2003,AI$28-2003)),0))</f>
        <v>1.0824666774155618</v>
      </c>
      <c r="AJ77" s="118">
        <f>IF($C77="TD",INDEX('4. CPI-tabel'!$D$20:$Z$42,$E77-2003,AJ$28-2003),
IF(AJ$28&gt;=$E77,MAX(1,INDEX('4. CPI-tabel'!$D$20:$Z$42,MAX($E77,2010)-2003,AJ$28-2003)),0))</f>
        <v>1.0824666774155618</v>
      </c>
      <c r="AK77" s="118">
        <f>IF($C77="TD",INDEX('4. CPI-tabel'!$D$20:$Z$42,$E77-2003,AK$28-2003),
IF(AK$28&gt;=$E77,MAX(1,INDEX('4. CPI-tabel'!$D$20:$Z$42,MAX($E77,2010)-2003,AK$28-2003)),0))</f>
        <v>1.0824666774155618</v>
      </c>
      <c r="AL77" s="118">
        <f>IF($C77="TD",INDEX('4. CPI-tabel'!$D$20:$Z$42,$E77-2003,AL$28-2003),
IF(AL$28&gt;=$E77,MAX(1,INDEX('4. CPI-tabel'!$D$20:$Z$42,MAX($E77,2010)-2003,AL$28-2003)),0))</f>
        <v>1.0824666774155618</v>
      </c>
      <c r="AM77" s="118">
        <f>IF($C77="TD",INDEX('4. CPI-tabel'!$D$20:$Z$42,$E77-2003,AM$28-2003),
IF(AM$28&gt;=$E77,MAX(1,INDEX('4. CPI-tabel'!$D$20:$Z$42,MAX($E77,2010)-2003,AM$28-2003)),0))</f>
        <v>1.0824666774155618</v>
      </c>
      <c r="AO77" s="87">
        <f t="shared" si="5"/>
        <v>0</v>
      </c>
      <c r="AP77" s="87">
        <f t="shared" si="6"/>
        <v>0</v>
      </c>
      <c r="AQ77" s="87">
        <f t="shared" si="7"/>
        <v>0</v>
      </c>
      <c r="AR77" s="87">
        <f t="shared" si="8"/>
        <v>0</v>
      </c>
      <c r="AS77" s="87">
        <f t="shared" si="9"/>
        <v>15751.555507900826</v>
      </c>
      <c r="AT77" s="87">
        <f t="shared" si="10"/>
        <v>31755.135903928065</v>
      </c>
      <c r="AU77" s="87">
        <f t="shared" si="11"/>
        <v>31818.646175735921</v>
      </c>
      <c r="AV77" s="87">
        <f t="shared" si="12"/>
        <v>32264.107222196224</v>
      </c>
      <c r="AW77" s="87">
        <f t="shared" si="13"/>
        <v>32941.653473862345</v>
      </c>
      <c r="AX77" s="87">
        <f t="shared" si="14"/>
        <v>33864.019771130486</v>
      </c>
      <c r="AY77" s="87">
        <f t="shared" si="15"/>
        <v>34101.067909528399</v>
      </c>
      <c r="AZ77" s="87">
        <f t="shared" si="16"/>
        <v>40921.281491434078</v>
      </c>
      <c r="BA77" s="87">
        <f t="shared" si="17"/>
        <v>39908.796176182099</v>
      </c>
      <c r="BB77" s="87">
        <f t="shared" si="18"/>
        <v>38921.362043987901</v>
      </c>
      <c r="BC77" s="87">
        <f t="shared" si="19"/>
        <v>37958.359271765527</v>
      </c>
      <c r="BD77" s="87">
        <f t="shared" si="20"/>
        <v>37019.183372257925</v>
      </c>
    </row>
    <row r="78" spans="1:56" s="20" customFormat="1" x14ac:dyDescent="0.2">
      <c r="A78" s="41"/>
      <c r="B78" s="86">
        <f>'3. Investeringen'!B64</f>
        <v>50</v>
      </c>
      <c r="C78" s="86" t="str">
        <f>'3. Investeringen'!F64</f>
        <v>TD</v>
      </c>
      <c r="D78" s="86" t="str">
        <f>'3. Investeringen'!G64</f>
        <v>Nieuwe investeringen TD</v>
      </c>
      <c r="E78" s="121">
        <f>'3. Investeringen'!K64</f>
        <v>2015</v>
      </c>
      <c r="G78" s="86">
        <f>'7. Nominale afschrijvingen'!R67</f>
        <v>0</v>
      </c>
      <c r="H78" s="86">
        <f>'7. Nominale afschrijvingen'!S67</f>
        <v>0</v>
      </c>
      <c r="I78" s="86">
        <f>'7. Nominale afschrijvingen'!T67</f>
        <v>0</v>
      </c>
      <c r="J78" s="86">
        <f>'7. Nominale afschrijvingen'!U67</f>
        <v>0</v>
      </c>
      <c r="K78" s="86">
        <f>'7. Nominale afschrijvingen'!V67</f>
        <v>22705.213803393941</v>
      </c>
      <c r="L78" s="86">
        <f>'7. Nominale afschrijvingen'!W67</f>
        <v>45410.427606787875</v>
      </c>
      <c r="M78" s="86">
        <f>'7. Nominale afschrijvingen'!X67</f>
        <v>45410.427606787875</v>
      </c>
      <c r="N78" s="86">
        <f>'7. Nominale afschrijvingen'!Y67</f>
        <v>45410.427606787875</v>
      </c>
      <c r="O78" s="86">
        <f>'7. Nominale afschrijvingen'!Z67</f>
        <v>45410.427606787875</v>
      </c>
      <c r="P78" s="86">
        <f>'7. Nominale afschrijvingen'!AA67</f>
        <v>45410.427606787875</v>
      </c>
      <c r="Q78" s="86">
        <f>'7. Nominale afschrijvingen'!AB67</f>
        <v>45410.427606787875</v>
      </c>
      <c r="R78" s="86">
        <f>'7. Nominale afschrijvingen'!AC67</f>
        <v>54492.513128145452</v>
      </c>
      <c r="S78" s="86">
        <f>'7. Nominale afschrijvingen'!AD67</f>
        <v>52794.045186488976</v>
      </c>
      <c r="T78" s="86">
        <f>'7. Nominale afschrijvingen'!AE67</f>
        <v>51148.516505351661</v>
      </c>
      <c r="U78" s="86">
        <f>'7. Nominale afschrijvingen'!AF67</f>
        <v>49554.277029860175</v>
      </c>
      <c r="V78" s="86">
        <f>'7. Nominale afschrijvingen'!AG67</f>
        <v>48009.728135422978</v>
      </c>
      <c r="W78" s="40"/>
      <c r="X78" s="118">
        <f>IF($C78="TD",INDEX('4. CPI-tabel'!$D$20:$Z$42,$E78-2003,X$28-2003),
IF(X$28&gt;=$E78,MAX(1,INDEX('4. CPI-tabel'!$D$20:$Z$42,MAX($E78,2010)-2003,X$28-2003)),0))</f>
        <v>0</v>
      </c>
      <c r="Y78" s="118">
        <f>IF($C78="TD",INDEX('4. CPI-tabel'!$D$20:$Z$42,$E78-2003,Y$28-2003),
IF(Y$28&gt;=$E78,MAX(1,INDEX('4. CPI-tabel'!$D$20:$Z$42,MAX($E78,2010)-2003,Y$28-2003)),0))</f>
        <v>0</v>
      </c>
      <c r="Z78" s="118">
        <f>IF($C78="TD",INDEX('4. CPI-tabel'!$D$20:$Z$42,$E78-2003,Z$28-2003),
IF(Z$28&gt;=$E78,MAX(1,INDEX('4. CPI-tabel'!$D$20:$Z$42,MAX($E78,2010)-2003,Z$28-2003)),0))</f>
        <v>0</v>
      </c>
      <c r="AA78" s="118">
        <f>IF($C78="TD",INDEX('4. CPI-tabel'!$D$20:$Z$42,$E78-2003,AA$28-2003),
IF(AA$28&gt;=$E78,MAX(1,INDEX('4. CPI-tabel'!$D$20:$Z$42,MAX($E78,2010)-2003,AA$28-2003)),0))</f>
        <v>0</v>
      </c>
      <c r="AB78" s="118">
        <f>IF($C78="TD",INDEX('4. CPI-tabel'!$D$20:$Z$42,$E78-2003,AB$28-2003),
IF(AB$28&gt;=$E78,MAX(1,INDEX('4. CPI-tabel'!$D$20:$Z$42,MAX($E78,2010)-2003,AB$28-2003)),0))</f>
        <v>1</v>
      </c>
      <c r="AC78" s="118">
        <f>IF($C78="TD",INDEX('4. CPI-tabel'!$D$20:$Z$42,$E78-2003,AC$28-2003),
IF(AC$28&gt;=$E78,MAX(1,INDEX('4. CPI-tabel'!$D$20:$Z$42,MAX($E78,2010)-2003,AC$28-2003)),0))</f>
        <v>1.008</v>
      </c>
      <c r="AD78" s="118">
        <f>IF($C78="TD",INDEX('4. CPI-tabel'!$D$20:$Z$42,$E78-2003,AD$28-2003),
IF(AD$28&gt;=$E78,MAX(1,INDEX('4. CPI-tabel'!$D$20:$Z$42,MAX($E78,2010)-2003,AD$28-2003)),0))</f>
        <v>1.010016</v>
      </c>
      <c r="AE78" s="118">
        <f>IF($C78="TD",INDEX('4. CPI-tabel'!$D$20:$Z$42,$E78-2003,AE$28-2003),
IF(AE$28&gt;=$E78,MAX(1,INDEX('4. CPI-tabel'!$D$20:$Z$42,MAX($E78,2010)-2003,AE$28-2003)),0))</f>
        <v>1.0241562239999999</v>
      </c>
      <c r="AF78" s="118">
        <f>IF($C78="TD",INDEX('4. CPI-tabel'!$D$20:$Z$42,$E78-2003,AF$28-2003),
IF(AF$28&gt;=$E78,MAX(1,INDEX('4. CPI-tabel'!$D$20:$Z$42,MAX($E78,2010)-2003,AF$28-2003)),0))</f>
        <v>1.0456635047039999</v>
      </c>
      <c r="AG78" s="118">
        <f>IF($C78="TD",INDEX('4. CPI-tabel'!$D$20:$Z$42,$E78-2003,AG$28-2003),
IF(AG$28&gt;=$E78,MAX(1,INDEX('4. CPI-tabel'!$D$20:$Z$42,MAX($E78,2010)-2003,AG$28-2003)),0))</f>
        <v>1.0749420828357119</v>
      </c>
      <c r="AH78" s="118">
        <f>IF($C78="TD",INDEX('4. CPI-tabel'!$D$20:$Z$42,$E78-2003,AH$28-2003),
IF(AH$28&gt;=$E78,MAX(1,INDEX('4. CPI-tabel'!$D$20:$Z$42,MAX($E78,2010)-2003,AH$28-2003)),0))</f>
        <v>1.0824666774155618</v>
      </c>
      <c r="AI78" s="118">
        <f>IF($C78="TD",INDEX('4. CPI-tabel'!$D$20:$Z$42,$E78-2003,AI$28-2003),
IF(AI$28&gt;=$E78,MAX(1,INDEX('4. CPI-tabel'!$D$20:$Z$42,MAX($E78,2010)-2003,AI$28-2003)),0))</f>
        <v>1.0824666774155618</v>
      </c>
      <c r="AJ78" s="118">
        <f>IF($C78="TD",INDEX('4. CPI-tabel'!$D$20:$Z$42,$E78-2003,AJ$28-2003),
IF(AJ$28&gt;=$E78,MAX(1,INDEX('4. CPI-tabel'!$D$20:$Z$42,MAX($E78,2010)-2003,AJ$28-2003)),0))</f>
        <v>1.0824666774155618</v>
      </c>
      <c r="AK78" s="118">
        <f>IF($C78="TD",INDEX('4. CPI-tabel'!$D$20:$Z$42,$E78-2003,AK$28-2003),
IF(AK$28&gt;=$E78,MAX(1,INDEX('4. CPI-tabel'!$D$20:$Z$42,MAX($E78,2010)-2003,AK$28-2003)),0))</f>
        <v>1.0824666774155618</v>
      </c>
      <c r="AL78" s="118">
        <f>IF($C78="TD",INDEX('4. CPI-tabel'!$D$20:$Z$42,$E78-2003,AL$28-2003),
IF(AL$28&gt;=$E78,MAX(1,INDEX('4. CPI-tabel'!$D$20:$Z$42,MAX($E78,2010)-2003,AL$28-2003)),0))</f>
        <v>1.0824666774155618</v>
      </c>
      <c r="AM78" s="118">
        <f>IF($C78="TD",INDEX('4. CPI-tabel'!$D$20:$Z$42,$E78-2003,AM$28-2003),
IF(AM$28&gt;=$E78,MAX(1,INDEX('4. CPI-tabel'!$D$20:$Z$42,MAX($E78,2010)-2003,AM$28-2003)),0))</f>
        <v>1.0824666774155618</v>
      </c>
      <c r="AO78" s="87">
        <f t="shared" si="5"/>
        <v>0</v>
      </c>
      <c r="AP78" s="87">
        <f t="shared" si="6"/>
        <v>0</v>
      </c>
      <c r="AQ78" s="87">
        <f t="shared" si="7"/>
        <v>0</v>
      </c>
      <c r="AR78" s="87">
        <f t="shared" si="8"/>
        <v>0</v>
      </c>
      <c r="AS78" s="87">
        <f t="shared" si="9"/>
        <v>22705.213803393941</v>
      </c>
      <c r="AT78" s="87">
        <f t="shared" si="10"/>
        <v>45773.711027642181</v>
      </c>
      <c r="AU78" s="87">
        <f t="shared" si="11"/>
        <v>45865.25844969746</v>
      </c>
      <c r="AV78" s="87">
        <f t="shared" si="12"/>
        <v>46507.372067993223</v>
      </c>
      <c r="AW78" s="87">
        <f t="shared" si="13"/>
        <v>47484.026881421079</v>
      </c>
      <c r="AX78" s="87">
        <f t="shared" si="14"/>
        <v>48813.579634100868</v>
      </c>
      <c r="AY78" s="87">
        <f t="shared" si="15"/>
        <v>49155.274691539569</v>
      </c>
      <c r="AZ78" s="87">
        <f t="shared" si="16"/>
        <v>58986.329629847489</v>
      </c>
      <c r="BA78" s="87">
        <f t="shared" si="17"/>
        <v>57147.794680345753</v>
      </c>
      <c r="BB78" s="87">
        <f t="shared" si="18"/>
        <v>55366.564716283036</v>
      </c>
      <c r="BC78" s="87">
        <f t="shared" si="19"/>
        <v>53640.853608243036</v>
      </c>
      <c r="BD78" s="87">
        <f t="shared" si="20"/>
        <v>51968.930898375729</v>
      </c>
    </row>
    <row r="79" spans="1:56" s="20" customFormat="1" x14ac:dyDescent="0.2">
      <c r="A79" s="41"/>
      <c r="B79" s="86">
        <f>'3. Investeringen'!B65</f>
        <v>51</v>
      </c>
      <c r="C79" s="86" t="str">
        <f>'3. Investeringen'!F65</f>
        <v>TD</v>
      </c>
      <c r="D79" s="86" t="str">
        <f>'3. Investeringen'!G65</f>
        <v>Nieuwe investeringen TD</v>
      </c>
      <c r="E79" s="121">
        <f>'3. Investeringen'!K65</f>
        <v>2015</v>
      </c>
      <c r="G79" s="86">
        <f>'7. Nominale afschrijvingen'!R68</f>
        <v>0</v>
      </c>
      <c r="H79" s="86">
        <f>'7. Nominale afschrijvingen'!S68</f>
        <v>0</v>
      </c>
      <c r="I79" s="86">
        <f>'7. Nominale afschrijvingen'!T68</f>
        <v>0</v>
      </c>
      <c r="J79" s="86">
        <f>'7. Nominale afschrijvingen'!U68</f>
        <v>0</v>
      </c>
      <c r="K79" s="86">
        <f>'7. Nominale afschrijvingen'!V68</f>
        <v>2716.7132555454541</v>
      </c>
      <c r="L79" s="86">
        <f>'7. Nominale afschrijvingen'!W68</f>
        <v>5433.4265110909091</v>
      </c>
      <c r="M79" s="86">
        <f>'7. Nominale afschrijvingen'!X68</f>
        <v>5433.4265110909091</v>
      </c>
      <c r="N79" s="86">
        <f>'7. Nominale afschrijvingen'!Y68</f>
        <v>5433.4265110909091</v>
      </c>
      <c r="O79" s="86">
        <f>'7. Nominale afschrijvingen'!Z68</f>
        <v>5433.4265110909091</v>
      </c>
      <c r="P79" s="86">
        <f>'7. Nominale afschrijvingen'!AA68</f>
        <v>5433.4265110909091</v>
      </c>
      <c r="Q79" s="86">
        <f>'7. Nominale afschrijvingen'!AB68</f>
        <v>5433.4265110909091</v>
      </c>
      <c r="R79" s="86">
        <f>'7. Nominale afschrijvingen'!AC68</f>
        <v>6520.1118133090895</v>
      </c>
      <c r="S79" s="86">
        <f>'7. Nominale afschrijvingen'!AD68</f>
        <v>6187.1699334805398</v>
      </c>
      <c r="T79" s="86">
        <f>'7. Nominale afschrijvingen'!AE68</f>
        <v>5871.2293411325973</v>
      </c>
      <c r="U79" s="86">
        <f>'7. Nominale afschrijvingen'!AF68</f>
        <v>5571.4218854151886</v>
      </c>
      <c r="V79" s="86">
        <f>'7. Nominale afschrijvingen'!AG68</f>
        <v>5309.517437810201</v>
      </c>
      <c r="W79" s="40"/>
      <c r="X79" s="118">
        <f>IF($C79="TD",INDEX('4. CPI-tabel'!$D$20:$Z$42,$E79-2003,X$28-2003),
IF(X$28&gt;=$E79,MAX(1,INDEX('4. CPI-tabel'!$D$20:$Z$42,MAX($E79,2010)-2003,X$28-2003)),0))</f>
        <v>0</v>
      </c>
      <c r="Y79" s="118">
        <f>IF($C79="TD",INDEX('4. CPI-tabel'!$D$20:$Z$42,$E79-2003,Y$28-2003),
IF(Y$28&gt;=$E79,MAX(1,INDEX('4. CPI-tabel'!$D$20:$Z$42,MAX($E79,2010)-2003,Y$28-2003)),0))</f>
        <v>0</v>
      </c>
      <c r="Z79" s="118">
        <f>IF($C79="TD",INDEX('4. CPI-tabel'!$D$20:$Z$42,$E79-2003,Z$28-2003),
IF(Z$28&gt;=$E79,MAX(1,INDEX('4. CPI-tabel'!$D$20:$Z$42,MAX($E79,2010)-2003,Z$28-2003)),0))</f>
        <v>0</v>
      </c>
      <c r="AA79" s="118">
        <f>IF($C79="TD",INDEX('4. CPI-tabel'!$D$20:$Z$42,$E79-2003,AA$28-2003),
IF(AA$28&gt;=$E79,MAX(1,INDEX('4. CPI-tabel'!$D$20:$Z$42,MAX($E79,2010)-2003,AA$28-2003)),0))</f>
        <v>0</v>
      </c>
      <c r="AB79" s="118">
        <f>IF($C79="TD",INDEX('4. CPI-tabel'!$D$20:$Z$42,$E79-2003,AB$28-2003),
IF(AB$28&gt;=$E79,MAX(1,INDEX('4. CPI-tabel'!$D$20:$Z$42,MAX($E79,2010)-2003,AB$28-2003)),0))</f>
        <v>1</v>
      </c>
      <c r="AC79" s="118">
        <f>IF($C79="TD",INDEX('4. CPI-tabel'!$D$20:$Z$42,$E79-2003,AC$28-2003),
IF(AC$28&gt;=$E79,MAX(1,INDEX('4. CPI-tabel'!$D$20:$Z$42,MAX($E79,2010)-2003,AC$28-2003)),0))</f>
        <v>1.008</v>
      </c>
      <c r="AD79" s="118">
        <f>IF($C79="TD",INDEX('4. CPI-tabel'!$D$20:$Z$42,$E79-2003,AD$28-2003),
IF(AD$28&gt;=$E79,MAX(1,INDEX('4. CPI-tabel'!$D$20:$Z$42,MAX($E79,2010)-2003,AD$28-2003)),0))</f>
        <v>1.010016</v>
      </c>
      <c r="AE79" s="118">
        <f>IF($C79="TD",INDEX('4. CPI-tabel'!$D$20:$Z$42,$E79-2003,AE$28-2003),
IF(AE$28&gt;=$E79,MAX(1,INDEX('4. CPI-tabel'!$D$20:$Z$42,MAX($E79,2010)-2003,AE$28-2003)),0))</f>
        <v>1.0241562239999999</v>
      </c>
      <c r="AF79" s="118">
        <f>IF($C79="TD",INDEX('4. CPI-tabel'!$D$20:$Z$42,$E79-2003,AF$28-2003),
IF(AF$28&gt;=$E79,MAX(1,INDEX('4. CPI-tabel'!$D$20:$Z$42,MAX($E79,2010)-2003,AF$28-2003)),0))</f>
        <v>1.0456635047039999</v>
      </c>
      <c r="AG79" s="118">
        <f>IF($C79="TD",INDEX('4. CPI-tabel'!$D$20:$Z$42,$E79-2003,AG$28-2003),
IF(AG$28&gt;=$E79,MAX(1,INDEX('4. CPI-tabel'!$D$20:$Z$42,MAX($E79,2010)-2003,AG$28-2003)),0))</f>
        <v>1.0749420828357119</v>
      </c>
      <c r="AH79" s="118">
        <f>IF($C79="TD",INDEX('4. CPI-tabel'!$D$20:$Z$42,$E79-2003,AH$28-2003),
IF(AH$28&gt;=$E79,MAX(1,INDEX('4. CPI-tabel'!$D$20:$Z$42,MAX($E79,2010)-2003,AH$28-2003)),0))</f>
        <v>1.0824666774155618</v>
      </c>
      <c r="AI79" s="118">
        <f>IF($C79="TD",INDEX('4. CPI-tabel'!$D$20:$Z$42,$E79-2003,AI$28-2003),
IF(AI$28&gt;=$E79,MAX(1,INDEX('4. CPI-tabel'!$D$20:$Z$42,MAX($E79,2010)-2003,AI$28-2003)),0))</f>
        <v>1.0824666774155618</v>
      </c>
      <c r="AJ79" s="118">
        <f>IF($C79="TD",INDEX('4. CPI-tabel'!$D$20:$Z$42,$E79-2003,AJ$28-2003),
IF(AJ$28&gt;=$E79,MAX(1,INDEX('4. CPI-tabel'!$D$20:$Z$42,MAX($E79,2010)-2003,AJ$28-2003)),0))</f>
        <v>1.0824666774155618</v>
      </c>
      <c r="AK79" s="118">
        <f>IF($C79="TD",INDEX('4. CPI-tabel'!$D$20:$Z$42,$E79-2003,AK$28-2003),
IF(AK$28&gt;=$E79,MAX(1,INDEX('4. CPI-tabel'!$D$20:$Z$42,MAX($E79,2010)-2003,AK$28-2003)),0))</f>
        <v>1.0824666774155618</v>
      </c>
      <c r="AL79" s="118">
        <f>IF($C79="TD",INDEX('4. CPI-tabel'!$D$20:$Z$42,$E79-2003,AL$28-2003),
IF(AL$28&gt;=$E79,MAX(1,INDEX('4. CPI-tabel'!$D$20:$Z$42,MAX($E79,2010)-2003,AL$28-2003)),0))</f>
        <v>1.0824666774155618</v>
      </c>
      <c r="AM79" s="118">
        <f>IF($C79="TD",INDEX('4. CPI-tabel'!$D$20:$Z$42,$E79-2003,AM$28-2003),
IF(AM$28&gt;=$E79,MAX(1,INDEX('4. CPI-tabel'!$D$20:$Z$42,MAX($E79,2010)-2003,AM$28-2003)),0))</f>
        <v>1.0824666774155618</v>
      </c>
      <c r="AO79" s="87">
        <f t="shared" si="5"/>
        <v>0</v>
      </c>
      <c r="AP79" s="87">
        <f t="shared" si="6"/>
        <v>0</v>
      </c>
      <c r="AQ79" s="87">
        <f t="shared" si="7"/>
        <v>0</v>
      </c>
      <c r="AR79" s="87">
        <f t="shared" si="8"/>
        <v>0</v>
      </c>
      <c r="AS79" s="87">
        <f t="shared" si="9"/>
        <v>2716.7132555454541</v>
      </c>
      <c r="AT79" s="87">
        <f t="shared" si="10"/>
        <v>5476.8939231796367</v>
      </c>
      <c r="AU79" s="87">
        <f t="shared" si="11"/>
        <v>5487.8477110259955</v>
      </c>
      <c r="AV79" s="87">
        <f t="shared" si="12"/>
        <v>5564.6775789803596</v>
      </c>
      <c r="AW79" s="87">
        <f t="shared" si="13"/>
        <v>5681.5358081389468</v>
      </c>
      <c r="AX79" s="87">
        <f t="shared" si="14"/>
        <v>5840.6188107668368</v>
      </c>
      <c r="AY79" s="87">
        <f t="shared" si="15"/>
        <v>5881.5031424422041</v>
      </c>
      <c r="AZ79" s="87">
        <f t="shared" si="16"/>
        <v>7057.8037709306436</v>
      </c>
      <c r="BA79" s="87">
        <f t="shared" si="17"/>
        <v>6697.405280500142</v>
      </c>
      <c r="BB79" s="87">
        <f t="shared" si="18"/>
        <v>6355.4101172405608</v>
      </c>
      <c r="BC79" s="87">
        <f t="shared" si="19"/>
        <v>6030.8785367857245</v>
      </c>
      <c r="BD79" s="87">
        <f t="shared" si="20"/>
        <v>5747.3756995863951</v>
      </c>
    </row>
    <row r="80" spans="1:56" s="20" customFormat="1" x14ac:dyDescent="0.2">
      <c r="A80" s="41"/>
      <c r="B80" s="86">
        <f>'3. Investeringen'!B66</f>
        <v>52</v>
      </c>
      <c r="C80" s="86" t="str">
        <f>'3. Investeringen'!F66</f>
        <v>TD</v>
      </c>
      <c r="D80" s="86" t="str">
        <f>'3. Investeringen'!G66</f>
        <v>Nieuwe investeringen TD</v>
      </c>
      <c r="E80" s="121">
        <f>'3. Investeringen'!K66</f>
        <v>2015</v>
      </c>
      <c r="G80" s="86">
        <f>'7. Nominale afschrijvingen'!R69</f>
        <v>0</v>
      </c>
      <c r="H80" s="86">
        <f>'7. Nominale afschrijvingen'!S69</f>
        <v>0</v>
      </c>
      <c r="I80" s="86">
        <f>'7. Nominale afschrijvingen'!T69</f>
        <v>0</v>
      </c>
      <c r="J80" s="86">
        <f>'7. Nominale afschrijvingen'!U69</f>
        <v>0</v>
      </c>
      <c r="K80" s="86">
        <f>'7. Nominale afschrijvingen'!V69</f>
        <v>6920.805049999999</v>
      </c>
      <c r="L80" s="86">
        <f>'7. Nominale afschrijvingen'!W69</f>
        <v>13841.610099999996</v>
      </c>
      <c r="M80" s="86">
        <f>'7. Nominale afschrijvingen'!X69</f>
        <v>13841.610099999996</v>
      </c>
      <c r="N80" s="86">
        <f>'7. Nominale afschrijvingen'!Y69</f>
        <v>13841.610099999996</v>
      </c>
      <c r="O80" s="86">
        <f>'7. Nominale afschrijvingen'!Z69</f>
        <v>13841.610099999996</v>
      </c>
      <c r="P80" s="86">
        <f>'7. Nominale afschrijvingen'!AA69</f>
        <v>13841.610099999996</v>
      </c>
      <c r="Q80" s="86">
        <f>'7. Nominale afschrijvingen'!AB69</f>
        <v>13841.610099999996</v>
      </c>
      <c r="R80" s="86">
        <f>'7. Nominale afschrijvingen'!AC69</f>
        <v>16609.932119999998</v>
      </c>
      <c r="S80" s="86">
        <f>'7. Nominale afschrijvingen'!AD69</f>
        <v>12734.281292</v>
      </c>
      <c r="T80" s="86">
        <f>'7. Nominale afschrijvingen'!AE69</f>
        <v>12734.281292</v>
      </c>
      <c r="U80" s="86">
        <f>'7. Nominale afschrijvingen'!AF69</f>
        <v>6367.1406459999998</v>
      </c>
      <c r="V80" s="86">
        <f>'7. Nominale afschrijvingen'!AG69</f>
        <v>0</v>
      </c>
      <c r="W80" s="40"/>
      <c r="X80" s="118">
        <f>IF($C80="TD",INDEX('4. CPI-tabel'!$D$20:$Z$42,$E80-2003,X$28-2003),
IF(X$28&gt;=$E80,MAX(1,INDEX('4. CPI-tabel'!$D$20:$Z$42,MAX($E80,2010)-2003,X$28-2003)),0))</f>
        <v>0</v>
      </c>
      <c r="Y80" s="118">
        <f>IF($C80="TD",INDEX('4. CPI-tabel'!$D$20:$Z$42,$E80-2003,Y$28-2003),
IF(Y$28&gt;=$E80,MAX(1,INDEX('4. CPI-tabel'!$D$20:$Z$42,MAX($E80,2010)-2003,Y$28-2003)),0))</f>
        <v>0</v>
      </c>
      <c r="Z80" s="118">
        <f>IF($C80="TD",INDEX('4. CPI-tabel'!$D$20:$Z$42,$E80-2003,Z$28-2003),
IF(Z$28&gt;=$E80,MAX(1,INDEX('4. CPI-tabel'!$D$20:$Z$42,MAX($E80,2010)-2003,Z$28-2003)),0))</f>
        <v>0</v>
      </c>
      <c r="AA80" s="118">
        <f>IF($C80="TD",INDEX('4. CPI-tabel'!$D$20:$Z$42,$E80-2003,AA$28-2003),
IF(AA$28&gt;=$E80,MAX(1,INDEX('4. CPI-tabel'!$D$20:$Z$42,MAX($E80,2010)-2003,AA$28-2003)),0))</f>
        <v>0</v>
      </c>
      <c r="AB80" s="118">
        <f>IF($C80="TD",INDEX('4. CPI-tabel'!$D$20:$Z$42,$E80-2003,AB$28-2003),
IF(AB$28&gt;=$E80,MAX(1,INDEX('4. CPI-tabel'!$D$20:$Z$42,MAX($E80,2010)-2003,AB$28-2003)),0))</f>
        <v>1</v>
      </c>
      <c r="AC80" s="118">
        <f>IF($C80="TD",INDEX('4. CPI-tabel'!$D$20:$Z$42,$E80-2003,AC$28-2003),
IF(AC$28&gt;=$E80,MAX(1,INDEX('4. CPI-tabel'!$D$20:$Z$42,MAX($E80,2010)-2003,AC$28-2003)),0))</f>
        <v>1.008</v>
      </c>
      <c r="AD80" s="118">
        <f>IF($C80="TD",INDEX('4. CPI-tabel'!$D$20:$Z$42,$E80-2003,AD$28-2003),
IF(AD$28&gt;=$E80,MAX(1,INDEX('4. CPI-tabel'!$D$20:$Z$42,MAX($E80,2010)-2003,AD$28-2003)),0))</f>
        <v>1.010016</v>
      </c>
      <c r="AE80" s="118">
        <f>IF($C80="TD",INDEX('4. CPI-tabel'!$D$20:$Z$42,$E80-2003,AE$28-2003),
IF(AE$28&gt;=$E80,MAX(1,INDEX('4. CPI-tabel'!$D$20:$Z$42,MAX($E80,2010)-2003,AE$28-2003)),0))</f>
        <v>1.0241562239999999</v>
      </c>
      <c r="AF80" s="118">
        <f>IF($C80="TD",INDEX('4. CPI-tabel'!$D$20:$Z$42,$E80-2003,AF$28-2003),
IF(AF$28&gt;=$E80,MAX(1,INDEX('4. CPI-tabel'!$D$20:$Z$42,MAX($E80,2010)-2003,AF$28-2003)),0))</f>
        <v>1.0456635047039999</v>
      </c>
      <c r="AG80" s="118">
        <f>IF($C80="TD",INDEX('4. CPI-tabel'!$D$20:$Z$42,$E80-2003,AG$28-2003),
IF(AG$28&gt;=$E80,MAX(1,INDEX('4. CPI-tabel'!$D$20:$Z$42,MAX($E80,2010)-2003,AG$28-2003)),0))</f>
        <v>1.0749420828357119</v>
      </c>
      <c r="AH80" s="118">
        <f>IF($C80="TD",INDEX('4. CPI-tabel'!$D$20:$Z$42,$E80-2003,AH$28-2003),
IF(AH$28&gt;=$E80,MAX(1,INDEX('4. CPI-tabel'!$D$20:$Z$42,MAX($E80,2010)-2003,AH$28-2003)),0))</f>
        <v>1.0824666774155618</v>
      </c>
      <c r="AI80" s="118">
        <f>IF($C80="TD",INDEX('4. CPI-tabel'!$D$20:$Z$42,$E80-2003,AI$28-2003),
IF(AI$28&gt;=$E80,MAX(1,INDEX('4. CPI-tabel'!$D$20:$Z$42,MAX($E80,2010)-2003,AI$28-2003)),0))</f>
        <v>1.0824666774155618</v>
      </c>
      <c r="AJ80" s="118">
        <f>IF($C80="TD",INDEX('4. CPI-tabel'!$D$20:$Z$42,$E80-2003,AJ$28-2003),
IF(AJ$28&gt;=$E80,MAX(1,INDEX('4. CPI-tabel'!$D$20:$Z$42,MAX($E80,2010)-2003,AJ$28-2003)),0))</f>
        <v>1.0824666774155618</v>
      </c>
      <c r="AK80" s="118">
        <f>IF($C80="TD",INDEX('4. CPI-tabel'!$D$20:$Z$42,$E80-2003,AK$28-2003),
IF(AK$28&gt;=$E80,MAX(1,INDEX('4. CPI-tabel'!$D$20:$Z$42,MAX($E80,2010)-2003,AK$28-2003)),0))</f>
        <v>1.0824666774155618</v>
      </c>
      <c r="AL80" s="118">
        <f>IF($C80="TD",INDEX('4. CPI-tabel'!$D$20:$Z$42,$E80-2003,AL$28-2003),
IF(AL$28&gt;=$E80,MAX(1,INDEX('4. CPI-tabel'!$D$20:$Z$42,MAX($E80,2010)-2003,AL$28-2003)),0))</f>
        <v>1.0824666774155618</v>
      </c>
      <c r="AM80" s="118">
        <f>IF($C80="TD",INDEX('4. CPI-tabel'!$D$20:$Z$42,$E80-2003,AM$28-2003),
IF(AM$28&gt;=$E80,MAX(1,INDEX('4. CPI-tabel'!$D$20:$Z$42,MAX($E80,2010)-2003,AM$28-2003)),0))</f>
        <v>1.0824666774155618</v>
      </c>
      <c r="AO80" s="87">
        <f t="shared" si="5"/>
        <v>0</v>
      </c>
      <c r="AP80" s="87">
        <f t="shared" si="6"/>
        <v>0</v>
      </c>
      <c r="AQ80" s="87">
        <f t="shared" si="7"/>
        <v>0</v>
      </c>
      <c r="AR80" s="87">
        <f t="shared" si="8"/>
        <v>0</v>
      </c>
      <c r="AS80" s="87">
        <f t="shared" si="9"/>
        <v>6920.805049999999</v>
      </c>
      <c r="AT80" s="87">
        <f t="shared" si="10"/>
        <v>13952.342980799996</v>
      </c>
      <c r="AU80" s="87">
        <f t="shared" si="11"/>
        <v>13980.247666761597</v>
      </c>
      <c r="AV80" s="87">
        <f t="shared" si="12"/>
        <v>14175.971134096259</v>
      </c>
      <c r="AW80" s="87">
        <f t="shared" si="13"/>
        <v>14473.666527912279</v>
      </c>
      <c r="AX80" s="87">
        <f t="shared" si="14"/>
        <v>14878.929190693823</v>
      </c>
      <c r="AY80" s="87">
        <f t="shared" si="15"/>
        <v>14983.081695028677</v>
      </c>
      <c r="AZ80" s="87">
        <f t="shared" si="16"/>
        <v>17979.698034034416</v>
      </c>
      <c r="BA80" s="87">
        <f t="shared" si="17"/>
        <v>13784.435159426386</v>
      </c>
      <c r="BB80" s="87">
        <f t="shared" si="18"/>
        <v>13784.435159426386</v>
      </c>
      <c r="BC80" s="87">
        <f t="shared" si="19"/>
        <v>6892.2175797131931</v>
      </c>
      <c r="BD80" s="87">
        <f t="shared" si="20"/>
        <v>0</v>
      </c>
    </row>
    <row r="81" spans="1:56" s="20" customFormat="1" x14ac:dyDescent="0.2">
      <c r="A81" s="41"/>
      <c r="B81" s="86">
        <f>'3. Investeringen'!B67</f>
        <v>53</v>
      </c>
      <c r="C81" s="86" t="str">
        <f>'3. Investeringen'!F67</f>
        <v>TD</v>
      </c>
      <c r="D81" s="86" t="str">
        <f>'3. Investeringen'!G67</f>
        <v>Nieuwe investeringen TD</v>
      </c>
      <c r="E81" s="121">
        <f>'3. Investeringen'!K67</f>
        <v>2015</v>
      </c>
      <c r="G81" s="86">
        <f>'7. Nominale afschrijvingen'!R70</f>
        <v>0</v>
      </c>
      <c r="H81" s="86">
        <f>'7. Nominale afschrijvingen'!S70</f>
        <v>0</v>
      </c>
      <c r="I81" s="86">
        <f>'7. Nominale afschrijvingen'!T70</f>
        <v>0</v>
      </c>
      <c r="J81" s="86">
        <f>'7. Nominale afschrijvingen'!U70</f>
        <v>0</v>
      </c>
      <c r="K81" s="86">
        <f>'7. Nominale afschrijvingen'!V70</f>
        <v>54022.269343636362</v>
      </c>
      <c r="L81" s="86">
        <f>'7. Nominale afschrijvingen'!W70</f>
        <v>108044.53868727272</v>
      </c>
      <c r="M81" s="86">
        <f>'7. Nominale afschrijvingen'!X70</f>
        <v>108044.53868727272</v>
      </c>
      <c r="N81" s="86">
        <f>'7. Nominale afschrijvingen'!Y70</f>
        <v>108044.53868727272</v>
      </c>
      <c r="O81" s="86">
        <f>'7. Nominale afschrijvingen'!Z70</f>
        <v>108044.53868727272</v>
      </c>
      <c r="P81" s="86">
        <f>'7. Nominale afschrijvingen'!AA70</f>
        <v>54022.269343636362</v>
      </c>
      <c r="Q81" s="86">
        <f>'7. Nominale afschrijvingen'!AB70</f>
        <v>0</v>
      </c>
      <c r="R81" s="86">
        <f>'7. Nominale afschrijvingen'!AC70</f>
        <v>0</v>
      </c>
      <c r="S81" s="86">
        <f>'7. Nominale afschrijvingen'!AD70</f>
        <v>0</v>
      </c>
      <c r="T81" s="86">
        <f>'7. Nominale afschrijvingen'!AE70</f>
        <v>0</v>
      </c>
      <c r="U81" s="86">
        <f>'7. Nominale afschrijvingen'!AF70</f>
        <v>0</v>
      </c>
      <c r="V81" s="86">
        <f>'7. Nominale afschrijvingen'!AG70</f>
        <v>0</v>
      </c>
      <c r="W81" s="40"/>
      <c r="X81" s="118">
        <f>IF($C81="TD",INDEX('4. CPI-tabel'!$D$20:$Z$42,$E81-2003,X$28-2003),
IF(X$28&gt;=$E81,MAX(1,INDEX('4. CPI-tabel'!$D$20:$Z$42,MAX($E81,2010)-2003,X$28-2003)),0))</f>
        <v>0</v>
      </c>
      <c r="Y81" s="118">
        <f>IF($C81="TD",INDEX('4. CPI-tabel'!$D$20:$Z$42,$E81-2003,Y$28-2003),
IF(Y$28&gt;=$E81,MAX(1,INDEX('4. CPI-tabel'!$D$20:$Z$42,MAX($E81,2010)-2003,Y$28-2003)),0))</f>
        <v>0</v>
      </c>
      <c r="Z81" s="118">
        <f>IF($C81="TD",INDEX('4. CPI-tabel'!$D$20:$Z$42,$E81-2003,Z$28-2003),
IF(Z$28&gt;=$E81,MAX(1,INDEX('4. CPI-tabel'!$D$20:$Z$42,MAX($E81,2010)-2003,Z$28-2003)),0))</f>
        <v>0</v>
      </c>
      <c r="AA81" s="118">
        <f>IF($C81="TD",INDEX('4. CPI-tabel'!$D$20:$Z$42,$E81-2003,AA$28-2003),
IF(AA$28&gt;=$E81,MAX(1,INDEX('4. CPI-tabel'!$D$20:$Z$42,MAX($E81,2010)-2003,AA$28-2003)),0))</f>
        <v>0</v>
      </c>
      <c r="AB81" s="118">
        <f>IF($C81="TD",INDEX('4. CPI-tabel'!$D$20:$Z$42,$E81-2003,AB$28-2003),
IF(AB$28&gt;=$E81,MAX(1,INDEX('4. CPI-tabel'!$D$20:$Z$42,MAX($E81,2010)-2003,AB$28-2003)),0))</f>
        <v>1</v>
      </c>
      <c r="AC81" s="118">
        <f>IF($C81="TD",INDEX('4. CPI-tabel'!$D$20:$Z$42,$E81-2003,AC$28-2003),
IF(AC$28&gt;=$E81,MAX(1,INDEX('4. CPI-tabel'!$D$20:$Z$42,MAX($E81,2010)-2003,AC$28-2003)),0))</f>
        <v>1.008</v>
      </c>
      <c r="AD81" s="118">
        <f>IF($C81="TD",INDEX('4. CPI-tabel'!$D$20:$Z$42,$E81-2003,AD$28-2003),
IF(AD$28&gt;=$E81,MAX(1,INDEX('4. CPI-tabel'!$D$20:$Z$42,MAX($E81,2010)-2003,AD$28-2003)),0))</f>
        <v>1.010016</v>
      </c>
      <c r="AE81" s="118">
        <f>IF($C81="TD",INDEX('4. CPI-tabel'!$D$20:$Z$42,$E81-2003,AE$28-2003),
IF(AE$28&gt;=$E81,MAX(1,INDEX('4. CPI-tabel'!$D$20:$Z$42,MAX($E81,2010)-2003,AE$28-2003)),0))</f>
        <v>1.0241562239999999</v>
      </c>
      <c r="AF81" s="118">
        <f>IF($C81="TD",INDEX('4. CPI-tabel'!$D$20:$Z$42,$E81-2003,AF$28-2003),
IF(AF$28&gt;=$E81,MAX(1,INDEX('4. CPI-tabel'!$D$20:$Z$42,MAX($E81,2010)-2003,AF$28-2003)),0))</f>
        <v>1.0456635047039999</v>
      </c>
      <c r="AG81" s="118">
        <f>IF($C81="TD",INDEX('4. CPI-tabel'!$D$20:$Z$42,$E81-2003,AG$28-2003),
IF(AG$28&gt;=$E81,MAX(1,INDEX('4. CPI-tabel'!$D$20:$Z$42,MAX($E81,2010)-2003,AG$28-2003)),0))</f>
        <v>1.0749420828357119</v>
      </c>
      <c r="AH81" s="118">
        <f>IF($C81="TD",INDEX('4. CPI-tabel'!$D$20:$Z$42,$E81-2003,AH$28-2003),
IF(AH$28&gt;=$E81,MAX(1,INDEX('4. CPI-tabel'!$D$20:$Z$42,MAX($E81,2010)-2003,AH$28-2003)),0))</f>
        <v>1.0824666774155618</v>
      </c>
      <c r="AI81" s="118">
        <f>IF($C81="TD",INDEX('4. CPI-tabel'!$D$20:$Z$42,$E81-2003,AI$28-2003),
IF(AI$28&gt;=$E81,MAX(1,INDEX('4. CPI-tabel'!$D$20:$Z$42,MAX($E81,2010)-2003,AI$28-2003)),0))</f>
        <v>1.0824666774155618</v>
      </c>
      <c r="AJ81" s="118">
        <f>IF($C81="TD",INDEX('4. CPI-tabel'!$D$20:$Z$42,$E81-2003,AJ$28-2003),
IF(AJ$28&gt;=$E81,MAX(1,INDEX('4. CPI-tabel'!$D$20:$Z$42,MAX($E81,2010)-2003,AJ$28-2003)),0))</f>
        <v>1.0824666774155618</v>
      </c>
      <c r="AK81" s="118">
        <f>IF($C81="TD",INDEX('4. CPI-tabel'!$D$20:$Z$42,$E81-2003,AK$28-2003),
IF(AK$28&gt;=$E81,MAX(1,INDEX('4. CPI-tabel'!$D$20:$Z$42,MAX($E81,2010)-2003,AK$28-2003)),0))</f>
        <v>1.0824666774155618</v>
      </c>
      <c r="AL81" s="118">
        <f>IF($C81="TD",INDEX('4. CPI-tabel'!$D$20:$Z$42,$E81-2003,AL$28-2003),
IF(AL$28&gt;=$E81,MAX(1,INDEX('4. CPI-tabel'!$D$20:$Z$42,MAX($E81,2010)-2003,AL$28-2003)),0))</f>
        <v>1.0824666774155618</v>
      </c>
      <c r="AM81" s="118">
        <f>IF($C81="TD",INDEX('4. CPI-tabel'!$D$20:$Z$42,$E81-2003,AM$28-2003),
IF(AM$28&gt;=$E81,MAX(1,INDEX('4. CPI-tabel'!$D$20:$Z$42,MAX($E81,2010)-2003,AM$28-2003)),0))</f>
        <v>1.0824666774155618</v>
      </c>
      <c r="AO81" s="87">
        <f t="shared" si="5"/>
        <v>0</v>
      </c>
      <c r="AP81" s="87">
        <f t="shared" si="6"/>
        <v>0</v>
      </c>
      <c r="AQ81" s="87">
        <f t="shared" si="7"/>
        <v>0</v>
      </c>
      <c r="AR81" s="87">
        <f t="shared" si="8"/>
        <v>0</v>
      </c>
      <c r="AS81" s="87">
        <f t="shared" si="9"/>
        <v>54022.269343636362</v>
      </c>
      <c r="AT81" s="87">
        <f t="shared" si="10"/>
        <v>108908.8949967709</v>
      </c>
      <c r="AU81" s="87">
        <f t="shared" si="11"/>
        <v>109126.71278676444</v>
      </c>
      <c r="AV81" s="87">
        <f t="shared" si="12"/>
        <v>110654.48676577915</v>
      </c>
      <c r="AW81" s="87">
        <f t="shared" si="13"/>
        <v>112978.2309878605</v>
      </c>
      <c r="AX81" s="87">
        <f t="shared" si="14"/>
        <v>58070.810727760298</v>
      </c>
      <c r="AY81" s="87">
        <f t="shared" si="15"/>
        <v>0</v>
      </c>
      <c r="AZ81" s="87">
        <f t="shared" si="16"/>
        <v>0</v>
      </c>
      <c r="BA81" s="87">
        <f t="shared" si="17"/>
        <v>0</v>
      </c>
      <c r="BB81" s="87">
        <f t="shared" si="18"/>
        <v>0</v>
      </c>
      <c r="BC81" s="87">
        <f t="shared" si="19"/>
        <v>0</v>
      </c>
      <c r="BD81" s="87">
        <f t="shared" si="20"/>
        <v>0</v>
      </c>
    </row>
    <row r="82" spans="1:56" s="20" customFormat="1" x14ac:dyDescent="0.2">
      <c r="A82" s="41"/>
      <c r="B82" s="86">
        <f>'3. Investeringen'!B68</f>
        <v>54</v>
      </c>
      <c r="C82" s="86" t="str">
        <f>'3. Investeringen'!F68</f>
        <v>TD</v>
      </c>
      <c r="D82" s="86" t="str">
        <f>'3. Investeringen'!G68</f>
        <v>Nieuwe investeringen TD</v>
      </c>
      <c r="E82" s="121">
        <f>'3. Investeringen'!K68</f>
        <v>2016</v>
      </c>
      <c r="G82" s="86">
        <f>'7. Nominale afschrijvingen'!R71</f>
        <v>0</v>
      </c>
      <c r="H82" s="86">
        <f>'7. Nominale afschrijvingen'!S71</f>
        <v>0</v>
      </c>
      <c r="I82" s="86">
        <f>'7. Nominale afschrijvingen'!T71</f>
        <v>0</v>
      </c>
      <c r="J82" s="86">
        <f>'7. Nominale afschrijvingen'!U71</f>
        <v>0</v>
      </c>
      <c r="K82" s="86">
        <f>'7. Nominale afschrijvingen'!V71</f>
        <v>0</v>
      </c>
      <c r="L82" s="86">
        <f>'7. Nominale afschrijvingen'!W71</f>
        <v>7055.4989572727272</v>
      </c>
      <c r="M82" s="86">
        <f>'7. Nominale afschrijvingen'!X71</f>
        <v>14110.997914545454</v>
      </c>
      <c r="N82" s="86">
        <f>'7. Nominale afschrijvingen'!Y71</f>
        <v>14110.997914545454</v>
      </c>
      <c r="O82" s="86">
        <f>'7. Nominale afschrijvingen'!Z71</f>
        <v>14110.997914545454</v>
      </c>
      <c r="P82" s="86">
        <f>'7. Nominale afschrijvingen'!AA71</f>
        <v>14110.997914545454</v>
      </c>
      <c r="Q82" s="86">
        <f>'7. Nominale afschrijvingen'!AB71</f>
        <v>14110.997914545454</v>
      </c>
      <c r="R82" s="86">
        <f>'7. Nominale afschrijvingen'!AC71</f>
        <v>16933.197497454545</v>
      </c>
      <c r="S82" s="86">
        <f>'7. Nominale afschrijvingen'!AD71</f>
        <v>16522.695739940496</v>
      </c>
      <c r="T82" s="86">
        <f>'7. Nominale afschrijvingen'!AE71</f>
        <v>16122.145540184361</v>
      </c>
      <c r="U82" s="86">
        <f>'7. Nominale afschrijvingen'!AF71</f>
        <v>15731.305648301104</v>
      </c>
      <c r="V82" s="86">
        <f>'7. Nominale afschrijvingen'!AG71</f>
        <v>15349.940662887744</v>
      </c>
      <c r="W82" s="40"/>
      <c r="X82" s="118">
        <f>IF($C82="TD",INDEX('4. CPI-tabel'!$D$20:$Z$42,$E82-2003,X$28-2003),
IF(X$28&gt;=$E82,MAX(1,INDEX('4. CPI-tabel'!$D$20:$Z$42,MAX($E82,2010)-2003,X$28-2003)),0))</f>
        <v>0</v>
      </c>
      <c r="Y82" s="118">
        <f>IF($C82="TD",INDEX('4. CPI-tabel'!$D$20:$Z$42,$E82-2003,Y$28-2003),
IF(Y$28&gt;=$E82,MAX(1,INDEX('4. CPI-tabel'!$D$20:$Z$42,MAX($E82,2010)-2003,Y$28-2003)),0))</f>
        <v>0</v>
      </c>
      <c r="Z82" s="118">
        <f>IF($C82="TD",INDEX('4. CPI-tabel'!$D$20:$Z$42,$E82-2003,Z$28-2003),
IF(Z$28&gt;=$E82,MAX(1,INDEX('4. CPI-tabel'!$D$20:$Z$42,MAX($E82,2010)-2003,Z$28-2003)),0))</f>
        <v>0</v>
      </c>
      <c r="AA82" s="118">
        <f>IF($C82="TD",INDEX('4. CPI-tabel'!$D$20:$Z$42,$E82-2003,AA$28-2003),
IF(AA$28&gt;=$E82,MAX(1,INDEX('4. CPI-tabel'!$D$20:$Z$42,MAX($E82,2010)-2003,AA$28-2003)),0))</f>
        <v>0</v>
      </c>
      <c r="AB82" s="118">
        <f>IF($C82="TD",INDEX('4. CPI-tabel'!$D$20:$Z$42,$E82-2003,AB$28-2003),
IF(AB$28&gt;=$E82,MAX(1,INDEX('4. CPI-tabel'!$D$20:$Z$42,MAX($E82,2010)-2003,AB$28-2003)),0))</f>
        <v>0</v>
      </c>
      <c r="AC82" s="118">
        <f>IF($C82="TD",INDEX('4. CPI-tabel'!$D$20:$Z$42,$E82-2003,AC$28-2003),
IF(AC$28&gt;=$E82,MAX(1,INDEX('4. CPI-tabel'!$D$20:$Z$42,MAX($E82,2010)-2003,AC$28-2003)),0))</f>
        <v>1</v>
      </c>
      <c r="AD82" s="118">
        <f>IF($C82="TD",INDEX('4. CPI-tabel'!$D$20:$Z$42,$E82-2003,AD$28-2003),
IF(AD$28&gt;=$E82,MAX(1,INDEX('4. CPI-tabel'!$D$20:$Z$42,MAX($E82,2010)-2003,AD$28-2003)),0))</f>
        <v>1.002</v>
      </c>
      <c r="AE82" s="118">
        <f>IF($C82="TD",INDEX('4. CPI-tabel'!$D$20:$Z$42,$E82-2003,AE$28-2003),
IF(AE$28&gt;=$E82,MAX(1,INDEX('4. CPI-tabel'!$D$20:$Z$42,MAX($E82,2010)-2003,AE$28-2003)),0))</f>
        <v>1.0160279999999999</v>
      </c>
      <c r="AF82" s="118">
        <f>IF($C82="TD",INDEX('4. CPI-tabel'!$D$20:$Z$42,$E82-2003,AF$28-2003),
IF(AF$28&gt;=$E82,MAX(1,INDEX('4. CPI-tabel'!$D$20:$Z$42,MAX($E82,2010)-2003,AF$28-2003)),0))</f>
        <v>1.0373645879999998</v>
      </c>
      <c r="AG82" s="118">
        <f>IF($C82="TD",INDEX('4. CPI-tabel'!$D$20:$Z$42,$E82-2003,AG$28-2003),
IF(AG$28&gt;=$E82,MAX(1,INDEX('4. CPI-tabel'!$D$20:$Z$42,MAX($E82,2010)-2003,AG$28-2003)),0))</f>
        <v>1.0664107964639997</v>
      </c>
      <c r="AH82" s="118">
        <f>IF($C82="TD",INDEX('4. CPI-tabel'!$D$20:$Z$42,$E82-2003,AH$28-2003),
IF(AH$28&gt;=$E82,MAX(1,INDEX('4. CPI-tabel'!$D$20:$Z$42,MAX($E82,2010)-2003,AH$28-2003)),0))</f>
        <v>1.0738756720392475</v>
      </c>
      <c r="AI82" s="118">
        <f>IF($C82="TD",INDEX('4. CPI-tabel'!$D$20:$Z$42,$E82-2003,AI$28-2003),
IF(AI$28&gt;=$E82,MAX(1,INDEX('4. CPI-tabel'!$D$20:$Z$42,MAX($E82,2010)-2003,AI$28-2003)),0))</f>
        <v>1.0738756720392475</v>
      </c>
      <c r="AJ82" s="118">
        <f>IF($C82="TD",INDEX('4. CPI-tabel'!$D$20:$Z$42,$E82-2003,AJ$28-2003),
IF(AJ$28&gt;=$E82,MAX(1,INDEX('4. CPI-tabel'!$D$20:$Z$42,MAX($E82,2010)-2003,AJ$28-2003)),0))</f>
        <v>1.0738756720392475</v>
      </c>
      <c r="AK82" s="118">
        <f>IF($C82="TD",INDEX('4. CPI-tabel'!$D$20:$Z$42,$E82-2003,AK$28-2003),
IF(AK$28&gt;=$E82,MAX(1,INDEX('4. CPI-tabel'!$D$20:$Z$42,MAX($E82,2010)-2003,AK$28-2003)),0))</f>
        <v>1.0738756720392475</v>
      </c>
      <c r="AL82" s="118">
        <f>IF($C82="TD",INDEX('4. CPI-tabel'!$D$20:$Z$42,$E82-2003,AL$28-2003),
IF(AL$28&gt;=$E82,MAX(1,INDEX('4. CPI-tabel'!$D$20:$Z$42,MAX($E82,2010)-2003,AL$28-2003)),0))</f>
        <v>1.0738756720392475</v>
      </c>
      <c r="AM82" s="118">
        <f>IF($C82="TD",INDEX('4. CPI-tabel'!$D$20:$Z$42,$E82-2003,AM$28-2003),
IF(AM$28&gt;=$E82,MAX(1,INDEX('4. CPI-tabel'!$D$20:$Z$42,MAX($E82,2010)-2003,AM$28-2003)),0))</f>
        <v>1.0738756720392475</v>
      </c>
      <c r="AO82" s="87">
        <f t="shared" si="5"/>
        <v>0</v>
      </c>
      <c r="AP82" s="87">
        <f t="shared" si="6"/>
        <v>0</v>
      </c>
      <c r="AQ82" s="87">
        <f t="shared" si="7"/>
        <v>0</v>
      </c>
      <c r="AR82" s="87">
        <f t="shared" si="8"/>
        <v>0</v>
      </c>
      <c r="AS82" s="87">
        <f t="shared" si="9"/>
        <v>0</v>
      </c>
      <c r="AT82" s="87">
        <f t="shared" si="10"/>
        <v>7055.4989572727272</v>
      </c>
      <c r="AU82" s="87">
        <f t="shared" si="11"/>
        <v>14139.219910374546</v>
      </c>
      <c r="AV82" s="87">
        <f t="shared" si="12"/>
        <v>14337.168989119788</v>
      </c>
      <c r="AW82" s="87">
        <f t="shared" si="13"/>
        <v>14638.249537891301</v>
      </c>
      <c r="AX82" s="87">
        <f t="shared" si="14"/>
        <v>15048.120524952257</v>
      </c>
      <c r="AY82" s="87">
        <f t="shared" si="15"/>
        <v>15153.45736862692</v>
      </c>
      <c r="AZ82" s="87">
        <f t="shared" si="16"/>
        <v>18184.148842352304</v>
      </c>
      <c r="BA82" s="87">
        <f t="shared" si="17"/>
        <v>17743.32099162861</v>
      </c>
      <c r="BB82" s="87">
        <f t="shared" si="18"/>
        <v>17313.179876680038</v>
      </c>
      <c r="BC82" s="87">
        <f t="shared" si="19"/>
        <v>16893.466425124159</v>
      </c>
      <c r="BD82" s="87">
        <f t="shared" si="20"/>
        <v>16483.927845121147</v>
      </c>
    </row>
    <row r="83" spans="1:56" s="20" customFormat="1" x14ac:dyDescent="0.2">
      <c r="A83" s="41"/>
      <c r="B83" s="86">
        <f>'3. Investeringen'!B69</f>
        <v>55</v>
      </c>
      <c r="C83" s="86" t="str">
        <f>'3. Investeringen'!F69</f>
        <v>TD</v>
      </c>
      <c r="D83" s="86" t="str">
        <f>'3. Investeringen'!G69</f>
        <v>Nieuwe investeringen TD</v>
      </c>
      <c r="E83" s="121">
        <f>'3. Investeringen'!K69</f>
        <v>2016</v>
      </c>
      <c r="G83" s="86">
        <f>'7. Nominale afschrijvingen'!R72</f>
        <v>0</v>
      </c>
      <c r="H83" s="86">
        <f>'7. Nominale afschrijvingen'!S72</f>
        <v>0</v>
      </c>
      <c r="I83" s="86">
        <f>'7. Nominale afschrijvingen'!T72</f>
        <v>0</v>
      </c>
      <c r="J83" s="86">
        <f>'7. Nominale afschrijvingen'!U72</f>
        <v>0</v>
      </c>
      <c r="K83" s="86">
        <f>'7. Nominale afschrijvingen'!V72</f>
        <v>0</v>
      </c>
      <c r="L83" s="86">
        <f>'7. Nominale afschrijvingen'!W72</f>
        <v>20360.943888888891</v>
      </c>
      <c r="M83" s="86">
        <f>'7. Nominale afschrijvingen'!X72</f>
        <v>40721.887777777774</v>
      </c>
      <c r="N83" s="86">
        <f>'7. Nominale afschrijvingen'!Y72</f>
        <v>40721.887777777774</v>
      </c>
      <c r="O83" s="86">
        <f>'7. Nominale afschrijvingen'!Z72</f>
        <v>40721.887777777774</v>
      </c>
      <c r="P83" s="86">
        <f>'7. Nominale afschrijvingen'!AA72</f>
        <v>40721.887777777774</v>
      </c>
      <c r="Q83" s="86">
        <f>'7. Nominale afschrijvingen'!AB72</f>
        <v>40721.887777777774</v>
      </c>
      <c r="R83" s="86">
        <f>'7. Nominale afschrijvingen'!AC72</f>
        <v>48866.265333333329</v>
      </c>
      <c r="S83" s="86">
        <f>'7. Nominale afschrijvingen'!AD72</f>
        <v>47381.720563713083</v>
      </c>
      <c r="T83" s="86">
        <f>'7. Nominale afschrijvingen'!AE72</f>
        <v>45942.275888359771</v>
      </c>
      <c r="U83" s="86">
        <f>'7. Nominale afschrijvingen'!AF72</f>
        <v>44546.561177827323</v>
      </c>
      <c r="V83" s="86">
        <f>'7. Nominale afschrijvingen'!AG72</f>
        <v>43193.247926855351</v>
      </c>
      <c r="W83" s="40"/>
      <c r="X83" s="118">
        <f>IF($C83="TD",INDEX('4. CPI-tabel'!$D$20:$Z$42,$E83-2003,X$28-2003),
IF(X$28&gt;=$E83,MAX(1,INDEX('4. CPI-tabel'!$D$20:$Z$42,MAX($E83,2010)-2003,X$28-2003)),0))</f>
        <v>0</v>
      </c>
      <c r="Y83" s="118">
        <f>IF($C83="TD",INDEX('4. CPI-tabel'!$D$20:$Z$42,$E83-2003,Y$28-2003),
IF(Y$28&gt;=$E83,MAX(1,INDEX('4. CPI-tabel'!$D$20:$Z$42,MAX($E83,2010)-2003,Y$28-2003)),0))</f>
        <v>0</v>
      </c>
      <c r="Z83" s="118">
        <f>IF($C83="TD",INDEX('4. CPI-tabel'!$D$20:$Z$42,$E83-2003,Z$28-2003),
IF(Z$28&gt;=$E83,MAX(1,INDEX('4. CPI-tabel'!$D$20:$Z$42,MAX($E83,2010)-2003,Z$28-2003)),0))</f>
        <v>0</v>
      </c>
      <c r="AA83" s="118">
        <f>IF($C83="TD",INDEX('4. CPI-tabel'!$D$20:$Z$42,$E83-2003,AA$28-2003),
IF(AA$28&gt;=$E83,MAX(1,INDEX('4. CPI-tabel'!$D$20:$Z$42,MAX($E83,2010)-2003,AA$28-2003)),0))</f>
        <v>0</v>
      </c>
      <c r="AB83" s="118">
        <f>IF($C83="TD",INDEX('4. CPI-tabel'!$D$20:$Z$42,$E83-2003,AB$28-2003),
IF(AB$28&gt;=$E83,MAX(1,INDEX('4. CPI-tabel'!$D$20:$Z$42,MAX($E83,2010)-2003,AB$28-2003)),0))</f>
        <v>0</v>
      </c>
      <c r="AC83" s="118">
        <f>IF($C83="TD",INDEX('4. CPI-tabel'!$D$20:$Z$42,$E83-2003,AC$28-2003),
IF(AC$28&gt;=$E83,MAX(1,INDEX('4. CPI-tabel'!$D$20:$Z$42,MAX($E83,2010)-2003,AC$28-2003)),0))</f>
        <v>1</v>
      </c>
      <c r="AD83" s="118">
        <f>IF($C83="TD",INDEX('4. CPI-tabel'!$D$20:$Z$42,$E83-2003,AD$28-2003),
IF(AD$28&gt;=$E83,MAX(1,INDEX('4. CPI-tabel'!$D$20:$Z$42,MAX($E83,2010)-2003,AD$28-2003)),0))</f>
        <v>1.002</v>
      </c>
      <c r="AE83" s="118">
        <f>IF($C83="TD",INDEX('4. CPI-tabel'!$D$20:$Z$42,$E83-2003,AE$28-2003),
IF(AE$28&gt;=$E83,MAX(1,INDEX('4. CPI-tabel'!$D$20:$Z$42,MAX($E83,2010)-2003,AE$28-2003)),0))</f>
        <v>1.0160279999999999</v>
      </c>
      <c r="AF83" s="118">
        <f>IF($C83="TD",INDEX('4. CPI-tabel'!$D$20:$Z$42,$E83-2003,AF$28-2003),
IF(AF$28&gt;=$E83,MAX(1,INDEX('4. CPI-tabel'!$D$20:$Z$42,MAX($E83,2010)-2003,AF$28-2003)),0))</f>
        <v>1.0373645879999998</v>
      </c>
      <c r="AG83" s="118">
        <f>IF($C83="TD",INDEX('4. CPI-tabel'!$D$20:$Z$42,$E83-2003,AG$28-2003),
IF(AG$28&gt;=$E83,MAX(1,INDEX('4. CPI-tabel'!$D$20:$Z$42,MAX($E83,2010)-2003,AG$28-2003)),0))</f>
        <v>1.0664107964639997</v>
      </c>
      <c r="AH83" s="118">
        <f>IF($C83="TD",INDEX('4. CPI-tabel'!$D$20:$Z$42,$E83-2003,AH$28-2003),
IF(AH$28&gt;=$E83,MAX(1,INDEX('4. CPI-tabel'!$D$20:$Z$42,MAX($E83,2010)-2003,AH$28-2003)),0))</f>
        <v>1.0738756720392475</v>
      </c>
      <c r="AI83" s="118">
        <f>IF($C83="TD",INDEX('4. CPI-tabel'!$D$20:$Z$42,$E83-2003,AI$28-2003),
IF(AI$28&gt;=$E83,MAX(1,INDEX('4. CPI-tabel'!$D$20:$Z$42,MAX($E83,2010)-2003,AI$28-2003)),0))</f>
        <v>1.0738756720392475</v>
      </c>
      <c r="AJ83" s="118">
        <f>IF($C83="TD",INDEX('4. CPI-tabel'!$D$20:$Z$42,$E83-2003,AJ$28-2003),
IF(AJ$28&gt;=$E83,MAX(1,INDEX('4. CPI-tabel'!$D$20:$Z$42,MAX($E83,2010)-2003,AJ$28-2003)),0))</f>
        <v>1.0738756720392475</v>
      </c>
      <c r="AK83" s="118">
        <f>IF($C83="TD",INDEX('4. CPI-tabel'!$D$20:$Z$42,$E83-2003,AK$28-2003),
IF(AK$28&gt;=$E83,MAX(1,INDEX('4. CPI-tabel'!$D$20:$Z$42,MAX($E83,2010)-2003,AK$28-2003)),0))</f>
        <v>1.0738756720392475</v>
      </c>
      <c r="AL83" s="118">
        <f>IF($C83="TD",INDEX('4. CPI-tabel'!$D$20:$Z$42,$E83-2003,AL$28-2003),
IF(AL$28&gt;=$E83,MAX(1,INDEX('4. CPI-tabel'!$D$20:$Z$42,MAX($E83,2010)-2003,AL$28-2003)),0))</f>
        <v>1.0738756720392475</v>
      </c>
      <c r="AM83" s="118">
        <f>IF($C83="TD",INDEX('4. CPI-tabel'!$D$20:$Z$42,$E83-2003,AM$28-2003),
IF(AM$28&gt;=$E83,MAX(1,INDEX('4. CPI-tabel'!$D$20:$Z$42,MAX($E83,2010)-2003,AM$28-2003)),0))</f>
        <v>1.0738756720392475</v>
      </c>
      <c r="AO83" s="87">
        <f t="shared" si="5"/>
        <v>0</v>
      </c>
      <c r="AP83" s="87">
        <f t="shared" si="6"/>
        <v>0</v>
      </c>
      <c r="AQ83" s="87">
        <f t="shared" si="7"/>
        <v>0</v>
      </c>
      <c r="AR83" s="87">
        <f t="shared" si="8"/>
        <v>0</v>
      </c>
      <c r="AS83" s="87">
        <f t="shared" si="9"/>
        <v>0</v>
      </c>
      <c r="AT83" s="87">
        <f t="shared" si="10"/>
        <v>20360.943888888891</v>
      </c>
      <c r="AU83" s="87">
        <f t="shared" si="11"/>
        <v>40803.33155333333</v>
      </c>
      <c r="AV83" s="87">
        <f t="shared" si="12"/>
        <v>41374.578195079994</v>
      </c>
      <c r="AW83" s="87">
        <f t="shared" si="13"/>
        <v>42243.444337176668</v>
      </c>
      <c r="AX83" s="87">
        <f t="shared" si="14"/>
        <v>43426.260778617609</v>
      </c>
      <c r="AY83" s="87">
        <f t="shared" si="15"/>
        <v>43730.244604067928</v>
      </c>
      <c r="AZ83" s="87">
        <f t="shared" si="16"/>
        <v>52476.293524881512</v>
      </c>
      <c r="BA83" s="87">
        <f t="shared" si="17"/>
        <v>50882.077012733222</v>
      </c>
      <c r="BB83" s="87">
        <f t="shared" si="18"/>
        <v>49336.292394624863</v>
      </c>
      <c r="BC83" s="87">
        <f t="shared" si="19"/>
        <v>47837.468321876768</v>
      </c>
      <c r="BD83" s="87">
        <f t="shared" si="20"/>
        <v>46384.178145009624</v>
      </c>
    </row>
    <row r="84" spans="1:56" s="20" customFormat="1" x14ac:dyDescent="0.2">
      <c r="A84" s="41"/>
      <c r="B84" s="86">
        <f>'3. Investeringen'!B70</f>
        <v>56</v>
      </c>
      <c r="C84" s="86" t="str">
        <f>'3. Investeringen'!F70</f>
        <v>TD</v>
      </c>
      <c r="D84" s="86" t="str">
        <f>'3. Investeringen'!G70</f>
        <v>Nieuwe investeringen TD</v>
      </c>
      <c r="E84" s="121">
        <f>'3. Investeringen'!K70</f>
        <v>2016</v>
      </c>
      <c r="G84" s="86">
        <f>'7. Nominale afschrijvingen'!R73</f>
        <v>0</v>
      </c>
      <c r="H84" s="86">
        <f>'7. Nominale afschrijvingen'!S73</f>
        <v>0</v>
      </c>
      <c r="I84" s="86">
        <f>'7. Nominale afschrijvingen'!T73</f>
        <v>0</v>
      </c>
      <c r="J84" s="86">
        <f>'7. Nominale afschrijvingen'!U73</f>
        <v>0</v>
      </c>
      <c r="K84" s="86">
        <f>'7. Nominale afschrijvingen'!V73</f>
        <v>0</v>
      </c>
      <c r="L84" s="86">
        <f>'7. Nominale afschrijvingen'!W73</f>
        <v>-2886.7068283333333</v>
      </c>
      <c r="M84" s="86">
        <f>'7. Nominale afschrijvingen'!X73</f>
        <v>-5773.4136566666666</v>
      </c>
      <c r="N84" s="86">
        <f>'7. Nominale afschrijvingen'!Y73</f>
        <v>-5773.4136566666666</v>
      </c>
      <c r="O84" s="86">
        <f>'7. Nominale afschrijvingen'!Z73</f>
        <v>-5773.4136566666666</v>
      </c>
      <c r="P84" s="86">
        <f>'7. Nominale afschrijvingen'!AA73</f>
        <v>-5773.4136566666666</v>
      </c>
      <c r="Q84" s="86">
        <f>'7. Nominale afschrijvingen'!AB73</f>
        <v>-5773.4136566666666</v>
      </c>
      <c r="R84" s="86">
        <f>'7. Nominale afschrijvingen'!AC73</f>
        <v>-6928.096387999999</v>
      </c>
      <c r="S84" s="86">
        <f>'7. Nominale afschrijvingen'!AD73</f>
        <v>-6588.7610547102022</v>
      </c>
      <c r="T84" s="86">
        <f>'7. Nominale afschrijvingen'!AE73</f>
        <v>-6266.0462275407226</v>
      </c>
      <c r="U84" s="86">
        <f>'7. Nominale afschrijvingen'!AF73</f>
        <v>-5959.1378408856672</v>
      </c>
      <c r="V84" s="86">
        <f>'7. Nominale afschrijvingen'!AG73</f>
        <v>-5667.2617017402472</v>
      </c>
      <c r="W84" s="40"/>
      <c r="X84" s="118">
        <f>IF($C84="TD",INDEX('4. CPI-tabel'!$D$20:$Z$42,$E84-2003,X$28-2003),
IF(X$28&gt;=$E84,MAX(1,INDEX('4. CPI-tabel'!$D$20:$Z$42,MAX($E84,2010)-2003,X$28-2003)),0))</f>
        <v>0</v>
      </c>
      <c r="Y84" s="118">
        <f>IF($C84="TD",INDEX('4. CPI-tabel'!$D$20:$Z$42,$E84-2003,Y$28-2003),
IF(Y$28&gt;=$E84,MAX(1,INDEX('4. CPI-tabel'!$D$20:$Z$42,MAX($E84,2010)-2003,Y$28-2003)),0))</f>
        <v>0</v>
      </c>
      <c r="Z84" s="118">
        <f>IF($C84="TD",INDEX('4. CPI-tabel'!$D$20:$Z$42,$E84-2003,Z$28-2003),
IF(Z$28&gt;=$E84,MAX(1,INDEX('4. CPI-tabel'!$D$20:$Z$42,MAX($E84,2010)-2003,Z$28-2003)),0))</f>
        <v>0</v>
      </c>
      <c r="AA84" s="118">
        <f>IF($C84="TD",INDEX('4. CPI-tabel'!$D$20:$Z$42,$E84-2003,AA$28-2003),
IF(AA$28&gt;=$E84,MAX(1,INDEX('4. CPI-tabel'!$D$20:$Z$42,MAX($E84,2010)-2003,AA$28-2003)),0))</f>
        <v>0</v>
      </c>
      <c r="AB84" s="118">
        <f>IF($C84="TD",INDEX('4. CPI-tabel'!$D$20:$Z$42,$E84-2003,AB$28-2003),
IF(AB$28&gt;=$E84,MAX(1,INDEX('4. CPI-tabel'!$D$20:$Z$42,MAX($E84,2010)-2003,AB$28-2003)),0))</f>
        <v>0</v>
      </c>
      <c r="AC84" s="118">
        <f>IF($C84="TD",INDEX('4. CPI-tabel'!$D$20:$Z$42,$E84-2003,AC$28-2003),
IF(AC$28&gt;=$E84,MAX(1,INDEX('4. CPI-tabel'!$D$20:$Z$42,MAX($E84,2010)-2003,AC$28-2003)),0))</f>
        <v>1</v>
      </c>
      <c r="AD84" s="118">
        <f>IF($C84="TD",INDEX('4. CPI-tabel'!$D$20:$Z$42,$E84-2003,AD$28-2003),
IF(AD$28&gt;=$E84,MAX(1,INDEX('4. CPI-tabel'!$D$20:$Z$42,MAX($E84,2010)-2003,AD$28-2003)),0))</f>
        <v>1.002</v>
      </c>
      <c r="AE84" s="118">
        <f>IF($C84="TD",INDEX('4. CPI-tabel'!$D$20:$Z$42,$E84-2003,AE$28-2003),
IF(AE$28&gt;=$E84,MAX(1,INDEX('4. CPI-tabel'!$D$20:$Z$42,MAX($E84,2010)-2003,AE$28-2003)),0))</f>
        <v>1.0160279999999999</v>
      </c>
      <c r="AF84" s="118">
        <f>IF($C84="TD",INDEX('4. CPI-tabel'!$D$20:$Z$42,$E84-2003,AF$28-2003),
IF(AF$28&gt;=$E84,MAX(1,INDEX('4. CPI-tabel'!$D$20:$Z$42,MAX($E84,2010)-2003,AF$28-2003)),0))</f>
        <v>1.0373645879999998</v>
      </c>
      <c r="AG84" s="118">
        <f>IF($C84="TD",INDEX('4. CPI-tabel'!$D$20:$Z$42,$E84-2003,AG$28-2003),
IF(AG$28&gt;=$E84,MAX(1,INDEX('4. CPI-tabel'!$D$20:$Z$42,MAX($E84,2010)-2003,AG$28-2003)),0))</f>
        <v>1.0664107964639997</v>
      </c>
      <c r="AH84" s="118">
        <f>IF($C84="TD",INDEX('4. CPI-tabel'!$D$20:$Z$42,$E84-2003,AH$28-2003),
IF(AH$28&gt;=$E84,MAX(1,INDEX('4. CPI-tabel'!$D$20:$Z$42,MAX($E84,2010)-2003,AH$28-2003)),0))</f>
        <v>1.0738756720392475</v>
      </c>
      <c r="AI84" s="118">
        <f>IF($C84="TD",INDEX('4. CPI-tabel'!$D$20:$Z$42,$E84-2003,AI$28-2003),
IF(AI$28&gt;=$E84,MAX(1,INDEX('4. CPI-tabel'!$D$20:$Z$42,MAX($E84,2010)-2003,AI$28-2003)),0))</f>
        <v>1.0738756720392475</v>
      </c>
      <c r="AJ84" s="118">
        <f>IF($C84="TD",INDEX('4. CPI-tabel'!$D$20:$Z$42,$E84-2003,AJ$28-2003),
IF(AJ$28&gt;=$E84,MAX(1,INDEX('4. CPI-tabel'!$D$20:$Z$42,MAX($E84,2010)-2003,AJ$28-2003)),0))</f>
        <v>1.0738756720392475</v>
      </c>
      <c r="AK84" s="118">
        <f>IF($C84="TD",INDEX('4. CPI-tabel'!$D$20:$Z$42,$E84-2003,AK$28-2003),
IF(AK$28&gt;=$E84,MAX(1,INDEX('4. CPI-tabel'!$D$20:$Z$42,MAX($E84,2010)-2003,AK$28-2003)),0))</f>
        <v>1.0738756720392475</v>
      </c>
      <c r="AL84" s="118">
        <f>IF($C84="TD",INDEX('4. CPI-tabel'!$D$20:$Z$42,$E84-2003,AL$28-2003),
IF(AL$28&gt;=$E84,MAX(1,INDEX('4. CPI-tabel'!$D$20:$Z$42,MAX($E84,2010)-2003,AL$28-2003)),0))</f>
        <v>1.0738756720392475</v>
      </c>
      <c r="AM84" s="118">
        <f>IF($C84="TD",INDEX('4. CPI-tabel'!$D$20:$Z$42,$E84-2003,AM$28-2003),
IF(AM$28&gt;=$E84,MAX(1,INDEX('4. CPI-tabel'!$D$20:$Z$42,MAX($E84,2010)-2003,AM$28-2003)),0))</f>
        <v>1.0738756720392475</v>
      </c>
      <c r="AO84" s="87">
        <f t="shared" si="5"/>
        <v>0</v>
      </c>
      <c r="AP84" s="87">
        <f t="shared" si="6"/>
        <v>0</v>
      </c>
      <c r="AQ84" s="87">
        <f t="shared" si="7"/>
        <v>0</v>
      </c>
      <c r="AR84" s="87">
        <f t="shared" si="8"/>
        <v>0</v>
      </c>
      <c r="AS84" s="87">
        <f t="shared" si="9"/>
        <v>0</v>
      </c>
      <c r="AT84" s="87">
        <f t="shared" si="10"/>
        <v>-2886.7068283333333</v>
      </c>
      <c r="AU84" s="87">
        <f t="shared" si="11"/>
        <v>-5784.9604839800004</v>
      </c>
      <c r="AV84" s="87">
        <f t="shared" si="12"/>
        <v>-5865.9499307557198</v>
      </c>
      <c r="AW84" s="87">
        <f t="shared" si="13"/>
        <v>-5989.1348793015886</v>
      </c>
      <c r="AX84" s="87">
        <f t="shared" si="14"/>
        <v>-6156.8306559220327</v>
      </c>
      <c r="AY84" s="87">
        <f t="shared" si="15"/>
        <v>-6199.928470513486</v>
      </c>
      <c r="AZ84" s="87">
        <f t="shared" si="16"/>
        <v>-7439.9141646161825</v>
      </c>
      <c r="BA84" s="87">
        <f t="shared" si="17"/>
        <v>-7075.5102055329398</v>
      </c>
      <c r="BB84" s="87">
        <f t="shared" si="18"/>
        <v>-6728.954603629285</v>
      </c>
      <c r="BC84" s="87">
        <f t="shared" si="19"/>
        <v>-6399.3731536556061</v>
      </c>
      <c r="BD84" s="87">
        <f t="shared" si="20"/>
        <v>-6085.9344685785973</v>
      </c>
    </row>
    <row r="85" spans="1:56" s="20" customFormat="1" x14ac:dyDescent="0.2">
      <c r="A85" s="41"/>
      <c r="B85" s="86">
        <f>'3. Investeringen'!B71</f>
        <v>57</v>
      </c>
      <c r="C85" s="86" t="str">
        <f>'3. Investeringen'!F71</f>
        <v>TD</v>
      </c>
      <c r="D85" s="86" t="str">
        <f>'3. Investeringen'!G71</f>
        <v>Nieuwe investeringen TD</v>
      </c>
      <c r="E85" s="121">
        <f>'3. Investeringen'!K71</f>
        <v>2016</v>
      </c>
      <c r="G85" s="86">
        <f>'7. Nominale afschrijvingen'!R74</f>
        <v>0</v>
      </c>
      <c r="H85" s="86">
        <f>'7. Nominale afschrijvingen'!S74</f>
        <v>0</v>
      </c>
      <c r="I85" s="86">
        <f>'7. Nominale afschrijvingen'!T74</f>
        <v>0</v>
      </c>
      <c r="J85" s="86">
        <f>'7. Nominale afschrijvingen'!U74</f>
        <v>0</v>
      </c>
      <c r="K85" s="86">
        <f>'7. Nominale afschrijvingen'!V74</f>
        <v>0</v>
      </c>
      <c r="L85" s="86">
        <f>'7. Nominale afschrijvingen'!W74</f>
        <v>5950.1129900000005</v>
      </c>
      <c r="M85" s="86">
        <f>'7. Nominale afschrijvingen'!X74</f>
        <v>11900.225980000001</v>
      </c>
      <c r="N85" s="86">
        <f>'7. Nominale afschrijvingen'!Y74</f>
        <v>11900.225980000001</v>
      </c>
      <c r="O85" s="86">
        <f>'7. Nominale afschrijvingen'!Z74</f>
        <v>11900.225980000001</v>
      </c>
      <c r="P85" s="86">
        <f>'7. Nominale afschrijvingen'!AA74</f>
        <v>11900.225980000001</v>
      </c>
      <c r="Q85" s="86">
        <f>'7. Nominale afschrijvingen'!AB74</f>
        <v>11900.225980000001</v>
      </c>
      <c r="R85" s="86">
        <f>'7. Nominale afschrijvingen'!AC74</f>
        <v>14280.271175999997</v>
      </c>
      <c r="S85" s="86">
        <f>'7. Nominale afschrijvingen'!AD74</f>
        <v>11220.213066857143</v>
      </c>
      <c r="T85" s="86">
        <f>'7. Nominale afschrijvingen'!AE74</f>
        <v>11220.213066857143</v>
      </c>
      <c r="U85" s="86">
        <f>'7. Nominale afschrijvingen'!AF74</f>
        <v>11220.213066857143</v>
      </c>
      <c r="V85" s="86">
        <f>'7. Nominale afschrijvingen'!AG74</f>
        <v>5610.1065334285713</v>
      </c>
      <c r="W85" s="40"/>
      <c r="X85" s="118">
        <f>IF($C85="TD",INDEX('4. CPI-tabel'!$D$20:$Z$42,$E85-2003,X$28-2003),
IF(X$28&gt;=$E85,MAX(1,INDEX('4. CPI-tabel'!$D$20:$Z$42,MAX($E85,2010)-2003,X$28-2003)),0))</f>
        <v>0</v>
      </c>
      <c r="Y85" s="118">
        <f>IF($C85="TD",INDEX('4. CPI-tabel'!$D$20:$Z$42,$E85-2003,Y$28-2003),
IF(Y$28&gt;=$E85,MAX(1,INDEX('4. CPI-tabel'!$D$20:$Z$42,MAX($E85,2010)-2003,Y$28-2003)),0))</f>
        <v>0</v>
      </c>
      <c r="Z85" s="118">
        <f>IF($C85="TD",INDEX('4. CPI-tabel'!$D$20:$Z$42,$E85-2003,Z$28-2003),
IF(Z$28&gt;=$E85,MAX(1,INDEX('4. CPI-tabel'!$D$20:$Z$42,MAX($E85,2010)-2003,Z$28-2003)),0))</f>
        <v>0</v>
      </c>
      <c r="AA85" s="118">
        <f>IF($C85="TD",INDEX('4. CPI-tabel'!$D$20:$Z$42,$E85-2003,AA$28-2003),
IF(AA$28&gt;=$E85,MAX(1,INDEX('4. CPI-tabel'!$D$20:$Z$42,MAX($E85,2010)-2003,AA$28-2003)),0))</f>
        <v>0</v>
      </c>
      <c r="AB85" s="118">
        <f>IF($C85="TD",INDEX('4. CPI-tabel'!$D$20:$Z$42,$E85-2003,AB$28-2003),
IF(AB$28&gt;=$E85,MAX(1,INDEX('4. CPI-tabel'!$D$20:$Z$42,MAX($E85,2010)-2003,AB$28-2003)),0))</f>
        <v>0</v>
      </c>
      <c r="AC85" s="118">
        <f>IF($C85="TD",INDEX('4. CPI-tabel'!$D$20:$Z$42,$E85-2003,AC$28-2003),
IF(AC$28&gt;=$E85,MAX(1,INDEX('4. CPI-tabel'!$D$20:$Z$42,MAX($E85,2010)-2003,AC$28-2003)),0))</f>
        <v>1</v>
      </c>
      <c r="AD85" s="118">
        <f>IF($C85="TD",INDEX('4. CPI-tabel'!$D$20:$Z$42,$E85-2003,AD$28-2003),
IF(AD$28&gt;=$E85,MAX(1,INDEX('4. CPI-tabel'!$D$20:$Z$42,MAX($E85,2010)-2003,AD$28-2003)),0))</f>
        <v>1.002</v>
      </c>
      <c r="AE85" s="118">
        <f>IF($C85="TD",INDEX('4. CPI-tabel'!$D$20:$Z$42,$E85-2003,AE$28-2003),
IF(AE$28&gt;=$E85,MAX(1,INDEX('4. CPI-tabel'!$D$20:$Z$42,MAX($E85,2010)-2003,AE$28-2003)),0))</f>
        <v>1.0160279999999999</v>
      </c>
      <c r="AF85" s="118">
        <f>IF($C85="TD",INDEX('4. CPI-tabel'!$D$20:$Z$42,$E85-2003,AF$28-2003),
IF(AF$28&gt;=$E85,MAX(1,INDEX('4. CPI-tabel'!$D$20:$Z$42,MAX($E85,2010)-2003,AF$28-2003)),0))</f>
        <v>1.0373645879999998</v>
      </c>
      <c r="AG85" s="118">
        <f>IF($C85="TD",INDEX('4. CPI-tabel'!$D$20:$Z$42,$E85-2003,AG$28-2003),
IF(AG$28&gt;=$E85,MAX(1,INDEX('4. CPI-tabel'!$D$20:$Z$42,MAX($E85,2010)-2003,AG$28-2003)),0))</f>
        <v>1.0664107964639997</v>
      </c>
      <c r="AH85" s="118">
        <f>IF($C85="TD",INDEX('4. CPI-tabel'!$D$20:$Z$42,$E85-2003,AH$28-2003),
IF(AH$28&gt;=$E85,MAX(1,INDEX('4. CPI-tabel'!$D$20:$Z$42,MAX($E85,2010)-2003,AH$28-2003)),0))</f>
        <v>1.0738756720392475</v>
      </c>
      <c r="AI85" s="118">
        <f>IF($C85="TD",INDEX('4. CPI-tabel'!$D$20:$Z$42,$E85-2003,AI$28-2003),
IF(AI$28&gt;=$E85,MAX(1,INDEX('4. CPI-tabel'!$D$20:$Z$42,MAX($E85,2010)-2003,AI$28-2003)),0))</f>
        <v>1.0738756720392475</v>
      </c>
      <c r="AJ85" s="118">
        <f>IF($C85="TD",INDEX('4. CPI-tabel'!$D$20:$Z$42,$E85-2003,AJ$28-2003),
IF(AJ$28&gt;=$E85,MAX(1,INDEX('4. CPI-tabel'!$D$20:$Z$42,MAX($E85,2010)-2003,AJ$28-2003)),0))</f>
        <v>1.0738756720392475</v>
      </c>
      <c r="AK85" s="118">
        <f>IF($C85="TD",INDEX('4. CPI-tabel'!$D$20:$Z$42,$E85-2003,AK$28-2003),
IF(AK$28&gt;=$E85,MAX(1,INDEX('4. CPI-tabel'!$D$20:$Z$42,MAX($E85,2010)-2003,AK$28-2003)),0))</f>
        <v>1.0738756720392475</v>
      </c>
      <c r="AL85" s="118">
        <f>IF($C85="TD",INDEX('4. CPI-tabel'!$D$20:$Z$42,$E85-2003,AL$28-2003),
IF(AL$28&gt;=$E85,MAX(1,INDEX('4. CPI-tabel'!$D$20:$Z$42,MAX($E85,2010)-2003,AL$28-2003)),0))</f>
        <v>1.0738756720392475</v>
      </c>
      <c r="AM85" s="118">
        <f>IF($C85="TD",INDEX('4. CPI-tabel'!$D$20:$Z$42,$E85-2003,AM$28-2003),
IF(AM$28&gt;=$E85,MAX(1,INDEX('4. CPI-tabel'!$D$20:$Z$42,MAX($E85,2010)-2003,AM$28-2003)),0))</f>
        <v>1.0738756720392475</v>
      </c>
      <c r="AO85" s="87">
        <f t="shared" si="5"/>
        <v>0</v>
      </c>
      <c r="AP85" s="87">
        <f t="shared" si="6"/>
        <v>0</v>
      </c>
      <c r="AQ85" s="87">
        <f t="shared" si="7"/>
        <v>0</v>
      </c>
      <c r="AR85" s="87">
        <f t="shared" si="8"/>
        <v>0</v>
      </c>
      <c r="AS85" s="87">
        <f t="shared" si="9"/>
        <v>0</v>
      </c>
      <c r="AT85" s="87">
        <f t="shared" si="10"/>
        <v>5950.1129900000005</v>
      </c>
      <c r="AU85" s="87">
        <f t="shared" si="11"/>
        <v>11924.026431960001</v>
      </c>
      <c r="AV85" s="87">
        <f t="shared" si="12"/>
        <v>12090.96280200744</v>
      </c>
      <c r="AW85" s="87">
        <f t="shared" si="13"/>
        <v>12344.873020849594</v>
      </c>
      <c r="AX85" s="87">
        <f t="shared" si="14"/>
        <v>12690.529465433383</v>
      </c>
      <c r="AY85" s="87">
        <f t="shared" si="15"/>
        <v>12779.363171691413</v>
      </c>
      <c r="AZ85" s="87">
        <f t="shared" si="16"/>
        <v>15335.235806029692</v>
      </c>
      <c r="BA85" s="87">
        <f t="shared" si="17"/>
        <v>12049.113847594761</v>
      </c>
      <c r="BB85" s="87">
        <f t="shared" si="18"/>
        <v>12049.113847594761</v>
      </c>
      <c r="BC85" s="87">
        <f t="shared" si="19"/>
        <v>12049.113847594761</v>
      </c>
      <c r="BD85" s="87">
        <f t="shared" si="20"/>
        <v>6024.5569237973805</v>
      </c>
    </row>
    <row r="86" spans="1:56" s="20" customFormat="1" x14ac:dyDescent="0.2">
      <c r="A86" s="41"/>
      <c r="B86" s="86">
        <f>'3. Investeringen'!B72</f>
        <v>58</v>
      </c>
      <c r="C86" s="86" t="str">
        <f>'3. Investeringen'!F72</f>
        <v>TD</v>
      </c>
      <c r="D86" s="86" t="str">
        <f>'3. Investeringen'!G72</f>
        <v>Nieuwe investeringen TD</v>
      </c>
      <c r="E86" s="121">
        <f>'3. Investeringen'!K72</f>
        <v>2016</v>
      </c>
      <c r="G86" s="86">
        <f>'7. Nominale afschrijvingen'!R75</f>
        <v>0</v>
      </c>
      <c r="H86" s="86">
        <f>'7. Nominale afschrijvingen'!S75</f>
        <v>0</v>
      </c>
      <c r="I86" s="86">
        <f>'7. Nominale afschrijvingen'!T75</f>
        <v>0</v>
      </c>
      <c r="J86" s="86">
        <f>'7. Nominale afschrijvingen'!U75</f>
        <v>0</v>
      </c>
      <c r="K86" s="86">
        <f>'7. Nominale afschrijvingen'!V75</f>
        <v>0</v>
      </c>
      <c r="L86" s="86">
        <f>'7. Nominale afschrijvingen'!W75</f>
        <v>45129.874955000007</v>
      </c>
      <c r="M86" s="86">
        <f>'7. Nominale afschrijvingen'!X75</f>
        <v>90259.749909999999</v>
      </c>
      <c r="N86" s="86">
        <f>'7. Nominale afschrijvingen'!Y75</f>
        <v>90259.749909999999</v>
      </c>
      <c r="O86" s="86">
        <f>'7. Nominale afschrijvingen'!Z75</f>
        <v>90259.749909999999</v>
      </c>
      <c r="P86" s="86">
        <f>'7. Nominale afschrijvingen'!AA75</f>
        <v>90259.749909999999</v>
      </c>
      <c r="Q86" s="86">
        <f>'7. Nominale afschrijvingen'!AB75</f>
        <v>45129.874954999999</v>
      </c>
      <c r="R86" s="86">
        <f>'7. Nominale afschrijvingen'!AC75</f>
        <v>0</v>
      </c>
      <c r="S86" s="86">
        <f>'7. Nominale afschrijvingen'!AD75</f>
        <v>0</v>
      </c>
      <c r="T86" s="86">
        <f>'7. Nominale afschrijvingen'!AE75</f>
        <v>0</v>
      </c>
      <c r="U86" s="86">
        <f>'7. Nominale afschrijvingen'!AF75</f>
        <v>0</v>
      </c>
      <c r="V86" s="86">
        <f>'7. Nominale afschrijvingen'!AG75</f>
        <v>0</v>
      </c>
      <c r="W86" s="40"/>
      <c r="X86" s="118">
        <f>IF($C86="TD",INDEX('4. CPI-tabel'!$D$20:$Z$42,$E86-2003,X$28-2003),
IF(X$28&gt;=$E86,MAX(1,INDEX('4. CPI-tabel'!$D$20:$Z$42,MAX($E86,2010)-2003,X$28-2003)),0))</f>
        <v>0</v>
      </c>
      <c r="Y86" s="118">
        <f>IF($C86="TD",INDEX('4. CPI-tabel'!$D$20:$Z$42,$E86-2003,Y$28-2003),
IF(Y$28&gt;=$E86,MAX(1,INDEX('4. CPI-tabel'!$D$20:$Z$42,MAX($E86,2010)-2003,Y$28-2003)),0))</f>
        <v>0</v>
      </c>
      <c r="Z86" s="118">
        <f>IF($C86="TD",INDEX('4. CPI-tabel'!$D$20:$Z$42,$E86-2003,Z$28-2003),
IF(Z$28&gt;=$E86,MAX(1,INDEX('4. CPI-tabel'!$D$20:$Z$42,MAX($E86,2010)-2003,Z$28-2003)),0))</f>
        <v>0</v>
      </c>
      <c r="AA86" s="118">
        <f>IF($C86="TD",INDEX('4. CPI-tabel'!$D$20:$Z$42,$E86-2003,AA$28-2003),
IF(AA$28&gt;=$E86,MAX(1,INDEX('4. CPI-tabel'!$D$20:$Z$42,MAX($E86,2010)-2003,AA$28-2003)),0))</f>
        <v>0</v>
      </c>
      <c r="AB86" s="118">
        <f>IF($C86="TD",INDEX('4. CPI-tabel'!$D$20:$Z$42,$E86-2003,AB$28-2003),
IF(AB$28&gt;=$E86,MAX(1,INDEX('4. CPI-tabel'!$D$20:$Z$42,MAX($E86,2010)-2003,AB$28-2003)),0))</f>
        <v>0</v>
      </c>
      <c r="AC86" s="118">
        <f>IF($C86="TD",INDEX('4. CPI-tabel'!$D$20:$Z$42,$E86-2003,AC$28-2003),
IF(AC$28&gt;=$E86,MAX(1,INDEX('4. CPI-tabel'!$D$20:$Z$42,MAX($E86,2010)-2003,AC$28-2003)),0))</f>
        <v>1</v>
      </c>
      <c r="AD86" s="118">
        <f>IF($C86="TD",INDEX('4. CPI-tabel'!$D$20:$Z$42,$E86-2003,AD$28-2003),
IF(AD$28&gt;=$E86,MAX(1,INDEX('4. CPI-tabel'!$D$20:$Z$42,MAX($E86,2010)-2003,AD$28-2003)),0))</f>
        <v>1.002</v>
      </c>
      <c r="AE86" s="118">
        <f>IF($C86="TD",INDEX('4. CPI-tabel'!$D$20:$Z$42,$E86-2003,AE$28-2003),
IF(AE$28&gt;=$E86,MAX(1,INDEX('4. CPI-tabel'!$D$20:$Z$42,MAX($E86,2010)-2003,AE$28-2003)),0))</f>
        <v>1.0160279999999999</v>
      </c>
      <c r="AF86" s="118">
        <f>IF($C86="TD",INDEX('4. CPI-tabel'!$D$20:$Z$42,$E86-2003,AF$28-2003),
IF(AF$28&gt;=$E86,MAX(1,INDEX('4. CPI-tabel'!$D$20:$Z$42,MAX($E86,2010)-2003,AF$28-2003)),0))</f>
        <v>1.0373645879999998</v>
      </c>
      <c r="AG86" s="118">
        <f>IF($C86="TD",INDEX('4. CPI-tabel'!$D$20:$Z$42,$E86-2003,AG$28-2003),
IF(AG$28&gt;=$E86,MAX(1,INDEX('4. CPI-tabel'!$D$20:$Z$42,MAX($E86,2010)-2003,AG$28-2003)),0))</f>
        <v>1.0664107964639997</v>
      </c>
      <c r="AH86" s="118">
        <f>IF($C86="TD",INDEX('4. CPI-tabel'!$D$20:$Z$42,$E86-2003,AH$28-2003),
IF(AH$28&gt;=$E86,MAX(1,INDEX('4. CPI-tabel'!$D$20:$Z$42,MAX($E86,2010)-2003,AH$28-2003)),0))</f>
        <v>1.0738756720392475</v>
      </c>
      <c r="AI86" s="118">
        <f>IF($C86="TD",INDEX('4. CPI-tabel'!$D$20:$Z$42,$E86-2003,AI$28-2003),
IF(AI$28&gt;=$E86,MAX(1,INDEX('4. CPI-tabel'!$D$20:$Z$42,MAX($E86,2010)-2003,AI$28-2003)),0))</f>
        <v>1.0738756720392475</v>
      </c>
      <c r="AJ86" s="118">
        <f>IF($C86="TD",INDEX('4. CPI-tabel'!$D$20:$Z$42,$E86-2003,AJ$28-2003),
IF(AJ$28&gt;=$E86,MAX(1,INDEX('4. CPI-tabel'!$D$20:$Z$42,MAX($E86,2010)-2003,AJ$28-2003)),0))</f>
        <v>1.0738756720392475</v>
      </c>
      <c r="AK86" s="118">
        <f>IF($C86="TD",INDEX('4. CPI-tabel'!$D$20:$Z$42,$E86-2003,AK$28-2003),
IF(AK$28&gt;=$E86,MAX(1,INDEX('4. CPI-tabel'!$D$20:$Z$42,MAX($E86,2010)-2003,AK$28-2003)),0))</f>
        <v>1.0738756720392475</v>
      </c>
      <c r="AL86" s="118">
        <f>IF($C86="TD",INDEX('4. CPI-tabel'!$D$20:$Z$42,$E86-2003,AL$28-2003),
IF(AL$28&gt;=$E86,MAX(1,INDEX('4. CPI-tabel'!$D$20:$Z$42,MAX($E86,2010)-2003,AL$28-2003)),0))</f>
        <v>1.0738756720392475</v>
      </c>
      <c r="AM86" s="118">
        <f>IF($C86="TD",INDEX('4. CPI-tabel'!$D$20:$Z$42,$E86-2003,AM$28-2003),
IF(AM$28&gt;=$E86,MAX(1,INDEX('4. CPI-tabel'!$D$20:$Z$42,MAX($E86,2010)-2003,AM$28-2003)),0))</f>
        <v>1.0738756720392475</v>
      </c>
      <c r="AO86" s="87">
        <f t="shared" si="5"/>
        <v>0</v>
      </c>
      <c r="AP86" s="87">
        <f t="shared" si="6"/>
        <v>0</v>
      </c>
      <c r="AQ86" s="87">
        <f t="shared" si="7"/>
        <v>0</v>
      </c>
      <c r="AR86" s="87">
        <f t="shared" si="8"/>
        <v>0</v>
      </c>
      <c r="AS86" s="87">
        <f t="shared" si="9"/>
        <v>0</v>
      </c>
      <c r="AT86" s="87">
        <f t="shared" si="10"/>
        <v>45129.874955000007</v>
      </c>
      <c r="AU86" s="87">
        <f t="shared" si="11"/>
        <v>90440.269409820001</v>
      </c>
      <c r="AV86" s="87">
        <f t="shared" si="12"/>
        <v>91706.43318155747</v>
      </c>
      <c r="AW86" s="87">
        <f t="shared" si="13"/>
        <v>93632.26827837016</v>
      </c>
      <c r="AX86" s="87">
        <f t="shared" si="14"/>
        <v>96253.97179016452</v>
      </c>
      <c r="AY86" s="87">
        <f t="shared" si="15"/>
        <v>48463.874796347831</v>
      </c>
      <c r="AZ86" s="87">
        <f t="shared" si="16"/>
        <v>0</v>
      </c>
      <c r="BA86" s="87">
        <f t="shared" si="17"/>
        <v>0</v>
      </c>
      <c r="BB86" s="87">
        <f t="shared" si="18"/>
        <v>0</v>
      </c>
      <c r="BC86" s="87">
        <f t="shared" si="19"/>
        <v>0</v>
      </c>
      <c r="BD86" s="87">
        <f t="shared" si="20"/>
        <v>0</v>
      </c>
    </row>
    <row r="87" spans="1:56" s="20" customFormat="1" x14ac:dyDescent="0.2">
      <c r="A87" s="41"/>
      <c r="B87" s="86">
        <f>'3. Investeringen'!B73</f>
        <v>59</v>
      </c>
      <c r="C87" s="86" t="str">
        <f>'3. Investeringen'!F73</f>
        <v>TD</v>
      </c>
      <c r="D87" s="86" t="str">
        <f>'3. Investeringen'!G73</f>
        <v>Nieuwe investeringen TD</v>
      </c>
      <c r="E87" s="121">
        <f>'3. Investeringen'!K73</f>
        <v>2017</v>
      </c>
      <c r="G87" s="86">
        <f>'7. Nominale afschrijvingen'!R76</f>
        <v>0</v>
      </c>
      <c r="H87" s="86">
        <f>'7. Nominale afschrijvingen'!S76</f>
        <v>0</v>
      </c>
      <c r="I87" s="86">
        <f>'7. Nominale afschrijvingen'!T76</f>
        <v>0</v>
      </c>
      <c r="J87" s="86">
        <f>'7. Nominale afschrijvingen'!U76</f>
        <v>0</v>
      </c>
      <c r="K87" s="86">
        <f>'7. Nominale afschrijvingen'!V76</f>
        <v>0</v>
      </c>
      <c r="L87" s="86">
        <f>'7. Nominale afschrijvingen'!W76</f>
        <v>0</v>
      </c>
      <c r="M87" s="86">
        <f>'7. Nominale afschrijvingen'!X76</f>
        <v>9776.5723936363629</v>
      </c>
      <c r="N87" s="86">
        <f>'7. Nominale afschrijvingen'!Y76</f>
        <v>19553.144787272726</v>
      </c>
      <c r="O87" s="86">
        <f>'7. Nominale afschrijvingen'!Z76</f>
        <v>19553.144787272726</v>
      </c>
      <c r="P87" s="86">
        <f>'7. Nominale afschrijvingen'!AA76</f>
        <v>19553.144787272726</v>
      </c>
      <c r="Q87" s="86">
        <f>'7. Nominale afschrijvingen'!AB76</f>
        <v>19553.144787272726</v>
      </c>
      <c r="R87" s="86">
        <f>'7. Nominale afschrijvingen'!AC76</f>
        <v>23463.773744727274</v>
      </c>
      <c r="S87" s="86">
        <f>'7. Nominale afschrijvingen'!AD76</f>
        <v>22906.218725050585</v>
      </c>
      <c r="T87" s="86">
        <f>'7. Nominale afschrijvingen'!AE76</f>
        <v>22361.912537524629</v>
      </c>
      <c r="U87" s="86">
        <f>'7. Nominale afschrijvingen'!AF76</f>
        <v>21830.540358415135</v>
      </c>
      <c r="V87" s="86">
        <f>'7. Nominale afschrijvingen'!AG76</f>
        <v>21311.794844947846</v>
      </c>
      <c r="W87" s="40"/>
      <c r="X87" s="118">
        <f>IF($C87="TD",INDEX('4. CPI-tabel'!$D$20:$Z$42,$E87-2003,X$28-2003),
IF(X$28&gt;=$E87,MAX(1,INDEX('4. CPI-tabel'!$D$20:$Z$42,MAX($E87,2010)-2003,X$28-2003)),0))</f>
        <v>0</v>
      </c>
      <c r="Y87" s="118">
        <f>IF($C87="TD",INDEX('4. CPI-tabel'!$D$20:$Z$42,$E87-2003,Y$28-2003),
IF(Y$28&gt;=$E87,MAX(1,INDEX('4. CPI-tabel'!$D$20:$Z$42,MAX($E87,2010)-2003,Y$28-2003)),0))</f>
        <v>0</v>
      </c>
      <c r="Z87" s="118">
        <f>IF($C87="TD",INDEX('4. CPI-tabel'!$D$20:$Z$42,$E87-2003,Z$28-2003),
IF(Z$28&gt;=$E87,MAX(1,INDEX('4. CPI-tabel'!$D$20:$Z$42,MAX($E87,2010)-2003,Z$28-2003)),0))</f>
        <v>0</v>
      </c>
      <c r="AA87" s="118">
        <f>IF($C87="TD",INDEX('4. CPI-tabel'!$D$20:$Z$42,$E87-2003,AA$28-2003),
IF(AA$28&gt;=$E87,MAX(1,INDEX('4. CPI-tabel'!$D$20:$Z$42,MAX($E87,2010)-2003,AA$28-2003)),0))</f>
        <v>0</v>
      </c>
      <c r="AB87" s="118">
        <f>IF($C87="TD",INDEX('4. CPI-tabel'!$D$20:$Z$42,$E87-2003,AB$28-2003),
IF(AB$28&gt;=$E87,MAX(1,INDEX('4. CPI-tabel'!$D$20:$Z$42,MAX($E87,2010)-2003,AB$28-2003)),0))</f>
        <v>0</v>
      </c>
      <c r="AC87" s="118">
        <f>IF($C87="TD",INDEX('4. CPI-tabel'!$D$20:$Z$42,$E87-2003,AC$28-2003),
IF(AC$28&gt;=$E87,MAX(1,INDEX('4. CPI-tabel'!$D$20:$Z$42,MAX($E87,2010)-2003,AC$28-2003)),0))</f>
        <v>0</v>
      </c>
      <c r="AD87" s="118">
        <f>IF($C87="TD",INDEX('4. CPI-tabel'!$D$20:$Z$42,$E87-2003,AD$28-2003),
IF(AD$28&gt;=$E87,MAX(1,INDEX('4. CPI-tabel'!$D$20:$Z$42,MAX($E87,2010)-2003,AD$28-2003)),0))</f>
        <v>1</v>
      </c>
      <c r="AE87" s="118">
        <f>IF($C87="TD",INDEX('4. CPI-tabel'!$D$20:$Z$42,$E87-2003,AE$28-2003),
IF(AE$28&gt;=$E87,MAX(1,INDEX('4. CPI-tabel'!$D$20:$Z$42,MAX($E87,2010)-2003,AE$28-2003)),0))</f>
        <v>1.014</v>
      </c>
      <c r="AF87" s="118">
        <f>IF($C87="TD",INDEX('4. CPI-tabel'!$D$20:$Z$42,$E87-2003,AF$28-2003),
IF(AF$28&gt;=$E87,MAX(1,INDEX('4. CPI-tabel'!$D$20:$Z$42,MAX($E87,2010)-2003,AF$28-2003)),0))</f>
        <v>1.0352939999999999</v>
      </c>
      <c r="AG87" s="118">
        <f>IF($C87="TD",INDEX('4. CPI-tabel'!$D$20:$Z$42,$E87-2003,AG$28-2003),
IF(AG$28&gt;=$E87,MAX(1,INDEX('4. CPI-tabel'!$D$20:$Z$42,MAX($E87,2010)-2003,AG$28-2003)),0))</f>
        <v>1.0642822320000001</v>
      </c>
      <c r="AH87" s="118">
        <f>IF($C87="TD",INDEX('4. CPI-tabel'!$D$20:$Z$42,$E87-2003,AH$28-2003),
IF(AH$28&gt;=$E87,MAX(1,INDEX('4. CPI-tabel'!$D$20:$Z$42,MAX($E87,2010)-2003,AH$28-2003)),0))</f>
        <v>1.0717322076239999</v>
      </c>
      <c r="AI87" s="118">
        <f>IF($C87="TD",INDEX('4. CPI-tabel'!$D$20:$Z$42,$E87-2003,AI$28-2003),
IF(AI$28&gt;=$E87,MAX(1,INDEX('4. CPI-tabel'!$D$20:$Z$42,MAX($E87,2010)-2003,AI$28-2003)),0))</f>
        <v>1.0717322076239999</v>
      </c>
      <c r="AJ87" s="118">
        <f>IF($C87="TD",INDEX('4. CPI-tabel'!$D$20:$Z$42,$E87-2003,AJ$28-2003),
IF(AJ$28&gt;=$E87,MAX(1,INDEX('4. CPI-tabel'!$D$20:$Z$42,MAX($E87,2010)-2003,AJ$28-2003)),0))</f>
        <v>1.0717322076239999</v>
      </c>
      <c r="AK87" s="118">
        <f>IF($C87="TD",INDEX('4. CPI-tabel'!$D$20:$Z$42,$E87-2003,AK$28-2003),
IF(AK$28&gt;=$E87,MAX(1,INDEX('4. CPI-tabel'!$D$20:$Z$42,MAX($E87,2010)-2003,AK$28-2003)),0))</f>
        <v>1.0717322076239999</v>
      </c>
      <c r="AL87" s="118">
        <f>IF($C87="TD",INDEX('4. CPI-tabel'!$D$20:$Z$42,$E87-2003,AL$28-2003),
IF(AL$28&gt;=$E87,MAX(1,INDEX('4. CPI-tabel'!$D$20:$Z$42,MAX($E87,2010)-2003,AL$28-2003)),0))</f>
        <v>1.0717322076239999</v>
      </c>
      <c r="AM87" s="118">
        <f>IF($C87="TD",INDEX('4. CPI-tabel'!$D$20:$Z$42,$E87-2003,AM$28-2003),
IF(AM$28&gt;=$E87,MAX(1,INDEX('4. CPI-tabel'!$D$20:$Z$42,MAX($E87,2010)-2003,AM$28-2003)),0))</f>
        <v>1.0717322076239999</v>
      </c>
      <c r="AO87" s="87">
        <f t="shared" si="5"/>
        <v>0</v>
      </c>
      <c r="AP87" s="87">
        <f t="shared" si="6"/>
        <v>0</v>
      </c>
      <c r="AQ87" s="87">
        <f t="shared" si="7"/>
        <v>0</v>
      </c>
      <c r="AR87" s="87">
        <f t="shared" si="8"/>
        <v>0</v>
      </c>
      <c r="AS87" s="87">
        <f t="shared" si="9"/>
        <v>0</v>
      </c>
      <c r="AT87" s="87">
        <f t="shared" si="10"/>
        <v>0</v>
      </c>
      <c r="AU87" s="87">
        <f t="shared" si="11"/>
        <v>9776.5723936363629</v>
      </c>
      <c r="AV87" s="87">
        <f t="shared" si="12"/>
        <v>19826.888814294543</v>
      </c>
      <c r="AW87" s="87">
        <f t="shared" si="13"/>
        <v>20243.253479394727</v>
      </c>
      <c r="AX87" s="87">
        <f t="shared" si="14"/>
        <v>20810.064576817782</v>
      </c>
      <c r="AY87" s="87">
        <f t="shared" si="15"/>
        <v>20955.735028855503</v>
      </c>
      <c r="AZ87" s="87">
        <f t="shared" si="16"/>
        <v>25146.882034626607</v>
      </c>
      <c r="BA87" s="87">
        <f t="shared" si="17"/>
        <v>24549.332362516667</v>
      </c>
      <c r="BB87" s="87">
        <f t="shared" si="18"/>
        <v>23965.981890536073</v>
      </c>
      <c r="BC87" s="87">
        <f t="shared" si="19"/>
        <v>23396.49321194908</v>
      </c>
      <c r="BD87" s="87">
        <f t="shared" si="20"/>
        <v>22840.536937605735</v>
      </c>
    </row>
    <row r="88" spans="1:56" s="20" customFormat="1" x14ac:dyDescent="0.2">
      <c r="A88" s="41"/>
      <c r="B88" s="86">
        <f>'3. Investeringen'!B74</f>
        <v>60</v>
      </c>
      <c r="C88" s="86" t="str">
        <f>'3. Investeringen'!F74</f>
        <v>TD</v>
      </c>
      <c r="D88" s="86" t="str">
        <f>'3. Investeringen'!G74</f>
        <v>Nieuwe investeringen TD</v>
      </c>
      <c r="E88" s="121">
        <f>'3. Investeringen'!K74</f>
        <v>2017</v>
      </c>
      <c r="G88" s="86">
        <f>'7. Nominale afschrijvingen'!R77</f>
        <v>0</v>
      </c>
      <c r="H88" s="86">
        <f>'7. Nominale afschrijvingen'!S77</f>
        <v>0</v>
      </c>
      <c r="I88" s="86">
        <f>'7. Nominale afschrijvingen'!T77</f>
        <v>0</v>
      </c>
      <c r="J88" s="86">
        <f>'7. Nominale afschrijvingen'!U77</f>
        <v>0</v>
      </c>
      <c r="K88" s="86">
        <f>'7. Nominale afschrijvingen'!V77</f>
        <v>0</v>
      </c>
      <c r="L88" s="86">
        <f>'7. Nominale afschrijvingen'!W77</f>
        <v>0</v>
      </c>
      <c r="M88" s="86">
        <f>'7. Nominale afschrijvingen'!X77</f>
        <v>16137.840313333332</v>
      </c>
      <c r="N88" s="86">
        <f>'7. Nominale afschrijvingen'!Y77</f>
        <v>32275.680626666664</v>
      </c>
      <c r="O88" s="86">
        <f>'7. Nominale afschrijvingen'!Z77</f>
        <v>32275.680626666664</v>
      </c>
      <c r="P88" s="86">
        <f>'7. Nominale afschrijvingen'!AA77</f>
        <v>32275.680626666664</v>
      </c>
      <c r="Q88" s="86">
        <f>'7. Nominale afschrijvingen'!AB77</f>
        <v>32275.680626666664</v>
      </c>
      <c r="R88" s="86">
        <f>'7. Nominale afschrijvingen'!AC77</f>
        <v>38730.816751999999</v>
      </c>
      <c r="S88" s="86">
        <f>'7. Nominale afschrijvingen'!AD77</f>
        <v>37583.236996385182</v>
      </c>
      <c r="T88" s="86">
        <f>'7. Nominale afschrijvingen'!AE77</f>
        <v>36469.659603899694</v>
      </c>
      <c r="U88" s="86">
        <f>'7. Nominale afschrijvingen'!AF77</f>
        <v>35389.077097117486</v>
      </c>
      <c r="V88" s="86">
        <f>'7. Nominale afschrijvingen'!AG77</f>
        <v>34340.511849795483</v>
      </c>
      <c r="W88" s="40"/>
      <c r="X88" s="118">
        <f>IF($C88="TD",INDEX('4. CPI-tabel'!$D$20:$Z$42,$E88-2003,X$28-2003),
IF(X$28&gt;=$E88,MAX(1,INDEX('4. CPI-tabel'!$D$20:$Z$42,MAX($E88,2010)-2003,X$28-2003)),0))</f>
        <v>0</v>
      </c>
      <c r="Y88" s="118">
        <f>IF($C88="TD",INDEX('4. CPI-tabel'!$D$20:$Z$42,$E88-2003,Y$28-2003),
IF(Y$28&gt;=$E88,MAX(1,INDEX('4. CPI-tabel'!$D$20:$Z$42,MAX($E88,2010)-2003,Y$28-2003)),0))</f>
        <v>0</v>
      </c>
      <c r="Z88" s="118">
        <f>IF($C88="TD",INDEX('4. CPI-tabel'!$D$20:$Z$42,$E88-2003,Z$28-2003),
IF(Z$28&gt;=$E88,MAX(1,INDEX('4. CPI-tabel'!$D$20:$Z$42,MAX($E88,2010)-2003,Z$28-2003)),0))</f>
        <v>0</v>
      </c>
      <c r="AA88" s="118">
        <f>IF($C88="TD",INDEX('4. CPI-tabel'!$D$20:$Z$42,$E88-2003,AA$28-2003),
IF(AA$28&gt;=$E88,MAX(1,INDEX('4. CPI-tabel'!$D$20:$Z$42,MAX($E88,2010)-2003,AA$28-2003)),0))</f>
        <v>0</v>
      </c>
      <c r="AB88" s="118">
        <f>IF($C88="TD",INDEX('4. CPI-tabel'!$D$20:$Z$42,$E88-2003,AB$28-2003),
IF(AB$28&gt;=$E88,MAX(1,INDEX('4. CPI-tabel'!$D$20:$Z$42,MAX($E88,2010)-2003,AB$28-2003)),0))</f>
        <v>0</v>
      </c>
      <c r="AC88" s="118">
        <f>IF($C88="TD",INDEX('4. CPI-tabel'!$D$20:$Z$42,$E88-2003,AC$28-2003),
IF(AC$28&gt;=$E88,MAX(1,INDEX('4. CPI-tabel'!$D$20:$Z$42,MAX($E88,2010)-2003,AC$28-2003)),0))</f>
        <v>0</v>
      </c>
      <c r="AD88" s="118">
        <f>IF($C88="TD",INDEX('4. CPI-tabel'!$D$20:$Z$42,$E88-2003,AD$28-2003),
IF(AD$28&gt;=$E88,MAX(1,INDEX('4. CPI-tabel'!$D$20:$Z$42,MAX($E88,2010)-2003,AD$28-2003)),0))</f>
        <v>1</v>
      </c>
      <c r="AE88" s="118">
        <f>IF($C88="TD",INDEX('4. CPI-tabel'!$D$20:$Z$42,$E88-2003,AE$28-2003),
IF(AE$28&gt;=$E88,MAX(1,INDEX('4. CPI-tabel'!$D$20:$Z$42,MAX($E88,2010)-2003,AE$28-2003)),0))</f>
        <v>1.014</v>
      </c>
      <c r="AF88" s="118">
        <f>IF($C88="TD",INDEX('4. CPI-tabel'!$D$20:$Z$42,$E88-2003,AF$28-2003),
IF(AF$28&gt;=$E88,MAX(1,INDEX('4. CPI-tabel'!$D$20:$Z$42,MAX($E88,2010)-2003,AF$28-2003)),0))</f>
        <v>1.0352939999999999</v>
      </c>
      <c r="AG88" s="118">
        <f>IF($C88="TD",INDEX('4. CPI-tabel'!$D$20:$Z$42,$E88-2003,AG$28-2003),
IF(AG$28&gt;=$E88,MAX(1,INDEX('4. CPI-tabel'!$D$20:$Z$42,MAX($E88,2010)-2003,AG$28-2003)),0))</f>
        <v>1.0642822320000001</v>
      </c>
      <c r="AH88" s="118">
        <f>IF($C88="TD",INDEX('4. CPI-tabel'!$D$20:$Z$42,$E88-2003,AH$28-2003),
IF(AH$28&gt;=$E88,MAX(1,INDEX('4. CPI-tabel'!$D$20:$Z$42,MAX($E88,2010)-2003,AH$28-2003)),0))</f>
        <v>1.0717322076239999</v>
      </c>
      <c r="AI88" s="118">
        <f>IF($C88="TD",INDEX('4. CPI-tabel'!$D$20:$Z$42,$E88-2003,AI$28-2003),
IF(AI$28&gt;=$E88,MAX(1,INDEX('4. CPI-tabel'!$D$20:$Z$42,MAX($E88,2010)-2003,AI$28-2003)),0))</f>
        <v>1.0717322076239999</v>
      </c>
      <c r="AJ88" s="118">
        <f>IF($C88="TD",INDEX('4. CPI-tabel'!$D$20:$Z$42,$E88-2003,AJ$28-2003),
IF(AJ$28&gt;=$E88,MAX(1,INDEX('4. CPI-tabel'!$D$20:$Z$42,MAX($E88,2010)-2003,AJ$28-2003)),0))</f>
        <v>1.0717322076239999</v>
      </c>
      <c r="AK88" s="118">
        <f>IF($C88="TD",INDEX('4. CPI-tabel'!$D$20:$Z$42,$E88-2003,AK$28-2003),
IF(AK$28&gt;=$E88,MAX(1,INDEX('4. CPI-tabel'!$D$20:$Z$42,MAX($E88,2010)-2003,AK$28-2003)),0))</f>
        <v>1.0717322076239999</v>
      </c>
      <c r="AL88" s="118">
        <f>IF($C88="TD",INDEX('4. CPI-tabel'!$D$20:$Z$42,$E88-2003,AL$28-2003),
IF(AL$28&gt;=$E88,MAX(1,INDEX('4. CPI-tabel'!$D$20:$Z$42,MAX($E88,2010)-2003,AL$28-2003)),0))</f>
        <v>1.0717322076239999</v>
      </c>
      <c r="AM88" s="118">
        <f>IF($C88="TD",INDEX('4. CPI-tabel'!$D$20:$Z$42,$E88-2003,AM$28-2003),
IF(AM$28&gt;=$E88,MAX(1,INDEX('4. CPI-tabel'!$D$20:$Z$42,MAX($E88,2010)-2003,AM$28-2003)),0))</f>
        <v>1.0717322076239999</v>
      </c>
      <c r="AO88" s="87">
        <f t="shared" si="5"/>
        <v>0</v>
      </c>
      <c r="AP88" s="87">
        <f t="shared" si="6"/>
        <v>0</v>
      </c>
      <c r="AQ88" s="87">
        <f t="shared" si="7"/>
        <v>0</v>
      </c>
      <c r="AR88" s="87">
        <f t="shared" si="8"/>
        <v>0</v>
      </c>
      <c r="AS88" s="87">
        <f t="shared" si="9"/>
        <v>0</v>
      </c>
      <c r="AT88" s="87">
        <f t="shared" si="10"/>
        <v>0</v>
      </c>
      <c r="AU88" s="87">
        <f t="shared" si="11"/>
        <v>16137.840313333332</v>
      </c>
      <c r="AV88" s="87">
        <f t="shared" si="12"/>
        <v>32727.540155439998</v>
      </c>
      <c r="AW88" s="87">
        <f t="shared" si="13"/>
        <v>33414.818498704233</v>
      </c>
      <c r="AX88" s="87">
        <f t="shared" si="14"/>
        <v>34350.433416667955</v>
      </c>
      <c r="AY88" s="87">
        <f t="shared" si="15"/>
        <v>34590.886450584629</v>
      </c>
      <c r="AZ88" s="87">
        <f t="shared" si="16"/>
        <v>41509.063740701553</v>
      </c>
      <c r="BA88" s="87">
        <f t="shared" si="17"/>
        <v>40279.165555791878</v>
      </c>
      <c r="BB88" s="87">
        <f t="shared" si="18"/>
        <v>39085.708798583226</v>
      </c>
      <c r="BC88" s="87">
        <f t="shared" si="19"/>
        <v>37927.613723069655</v>
      </c>
      <c r="BD88" s="87">
        <f t="shared" si="20"/>
        <v>36803.83257571944</v>
      </c>
    </row>
    <row r="89" spans="1:56" s="20" customFormat="1" x14ac:dyDescent="0.2">
      <c r="A89" s="41"/>
      <c r="B89" s="86">
        <f>'3. Investeringen'!B75</f>
        <v>61</v>
      </c>
      <c r="C89" s="86" t="str">
        <f>'3. Investeringen'!F75</f>
        <v>TD</v>
      </c>
      <c r="D89" s="86" t="str">
        <f>'3. Investeringen'!G75</f>
        <v>Nieuwe investeringen TD</v>
      </c>
      <c r="E89" s="121">
        <f>'3. Investeringen'!K75</f>
        <v>2017</v>
      </c>
      <c r="G89" s="86">
        <f>'7. Nominale afschrijvingen'!R78</f>
        <v>0</v>
      </c>
      <c r="H89" s="86">
        <f>'7. Nominale afschrijvingen'!S78</f>
        <v>0</v>
      </c>
      <c r="I89" s="86">
        <f>'7. Nominale afschrijvingen'!T78</f>
        <v>0</v>
      </c>
      <c r="J89" s="86">
        <f>'7. Nominale afschrijvingen'!U78</f>
        <v>0</v>
      </c>
      <c r="K89" s="86">
        <f>'7. Nominale afschrijvingen'!V78</f>
        <v>0</v>
      </c>
      <c r="L89" s="86">
        <f>'7. Nominale afschrijvingen'!W78</f>
        <v>0</v>
      </c>
      <c r="M89" s="86">
        <f>'7. Nominale afschrijvingen'!X78</f>
        <v>3193.7061326666667</v>
      </c>
      <c r="N89" s="86">
        <f>'7. Nominale afschrijvingen'!Y78</f>
        <v>6387.4122653333334</v>
      </c>
      <c r="O89" s="86">
        <f>'7. Nominale afschrijvingen'!Z78</f>
        <v>6387.4122653333334</v>
      </c>
      <c r="P89" s="86">
        <f>'7. Nominale afschrijvingen'!AA78</f>
        <v>6387.4122653333334</v>
      </c>
      <c r="Q89" s="86">
        <f>'7. Nominale afschrijvingen'!AB78</f>
        <v>6387.4122653333334</v>
      </c>
      <c r="R89" s="86">
        <f>'7. Nominale afschrijvingen'!AC78</f>
        <v>7664.8947183999999</v>
      </c>
      <c r="S89" s="86">
        <f>'7. Nominale afschrijvingen'!AD78</f>
        <v>7304.193790475294</v>
      </c>
      <c r="T89" s="86">
        <f>'7. Nominale afschrijvingen'!AE78</f>
        <v>6960.4670238646922</v>
      </c>
      <c r="U89" s="86">
        <f>'7. Nominale afschrijvingen'!AF78</f>
        <v>6632.9156345063548</v>
      </c>
      <c r="V89" s="86">
        <f>'7. Nominale afschrijvingen'!AG78</f>
        <v>6320.7784281766435</v>
      </c>
      <c r="W89" s="40"/>
      <c r="X89" s="118">
        <f>IF($C89="TD",INDEX('4. CPI-tabel'!$D$20:$Z$42,$E89-2003,X$28-2003),
IF(X$28&gt;=$E89,MAX(1,INDEX('4. CPI-tabel'!$D$20:$Z$42,MAX($E89,2010)-2003,X$28-2003)),0))</f>
        <v>0</v>
      </c>
      <c r="Y89" s="118">
        <f>IF($C89="TD",INDEX('4. CPI-tabel'!$D$20:$Z$42,$E89-2003,Y$28-2003),
IF(Y$28&gt;=$E89,MAX(1,INDEX('4. CPI-tabel'!$D$20:$Z$42,MAX($E89,2010)-2003,Y$28-2003)),0))</f>
        <v>0</v>
      </c>
      <c r="Z89" s="118">
        <f>IF($C89="TD",INDEX('4. CPI-tabel'!$D$20:$Z$42,$E89-2003,Z$28-2003),
IF(Z$28&gt;=$E89,MAX(1,INDEX('4. CPI-tabel'!$D$20:$Z$42,MAX($E89,2010)-2003,Z$28-2003)),0))</f>
        <v>0</v>
      </c>
      <c r="AA89" s="118">
        <f>IF($C89="TD",INDEX('4. CPI-tabel'!$D$20:$Z$42,$E89-2003,AA$28-2003),
IF(AA$28&gt;=$E89,MAX(1,INDEX('4. CPI-tabel'!$D$20:$Z$42,MAX($E89,2010)-2003,AA$28-2003)),0))</f>
        <v>0</v>
      </c>
      <c r="AB89" s="118">
        <f>IF($C89="TD",INDEX('4. CPI-tabel'!$D$20:$Z$42,$E89-2003,AB$28-2003),
IF(AB$28&gt;=$E89,MAX(1,INDEX('4. CPI-tabel'!$D$20:$Z$42,MAX($E89,2010)-2003,AB$28-2003)),0))</f>
        <v>0</v>
      </c>
      <c r="AC89" s="118">
        <f>IF($C89="TD",INDEX('4. CPI-tabel'!$D$20:$Z$42,$E89-2003,AC$28-2003),
IF(AC$28&gt;=$E89,MAX(1,INDEX('4. CPI-tabel'!$D$20:$Z$42,MAX($E89,2010)-2003,AC$28-2003)),0))</f>
        <v>0</v>
      </c>
      <c r="AD89" s="118">
        <f>IF($C89="TD",INDEX('4. CPI-tabel'!$D$20:$Z$42,$E89-2003,AD$28-2003),
IF(AD$28&gt;=$E89,MAX(1,INDEX('4. CPI-tabel'!$D$20:$Z$42,MAX($E89,2010)-2003,AD$28-2003)),0))</f>
        <v>1</v>
      </c>
      <c r="AE89" s="118">
        <f>IF($C89="TD",INDEX('4. CPI-tabel'!$D$20:$Z$42,$E89-2003,AE$28-2003),
IF(AE$28&gt;=$E89,MAX(1,INDEX('4. CPI-tabel'!$D$20:$Z$42,MAX($E89,2010)-2003,AE$28-2003)),0))</f>
        <v>1.014</v>
      </c>
      <c r="AF89" s="118">
        <f>IF($C89="TD",INDEX('4. CPI-tabel'!$D$20:$Z$42,$E89-2003,AF$28-2003),
IF(AF$28&gt;=$E89,MAX(1,INDEX('4. CPI-tabel'!$D$20:$Z$42,MAX($E89,2010)-2003,AF$28-2003)),0))</f>
        <v>1.0352939999999999</v>
      </c>
      <c r="AG89" s="118">
        <f>IF($C89="TD",INDEX('4. CPI-tabel'!$D$20:$Z$42,$E89-2003,AG$28-2003),
IF(AG$28&gt;=$E89,MAX(1,INDEX('4. CPI-tabel'!$D$20:$Z$42,MAX($E89,2010)-2003,AG$28-2003)),0))</f>
        <v>1.0642822320000001</v>
      </c>
      <c r="AH89" s="118">
        <f>IF($C89="TD",INDEX('4. CPI-tabel'!$D$20:$Z$42,$E89-2003,AH$28-2003),
IF(AH$28&gt;=$E89,MAX(1,INDEX('4. CPI-tabel'!$D$20:$Z$42,MAX($E89,2010)-2003,AH$28-2003)),0))</f>
        <v>1.0717322076239999</v>
      </c>
      <c r="AI89" s="118">
        <f>IF($C89="TD",INDEX('4. CPI-tabel'!$D$20:$Z$42,$E89-2003,AI$28-2003),
IF(AI$28&gt;=$E89,MAX(1,INDEX('4. CPI-tabel'!$D$20:$Z$42,MAX($E89,2010)-2003,AI$28-2003)),0))</f>
        <v>1.0717322076239999</v>
      </c>
      <c r="AJ89" s="118">
        <f>IF($C89="TD",INDEX('4. CPI-tabel'!$D$20:$Z$42,$E89-2003,AJ$28-2003),
IF(AJ$28&gt;=$E89,MAX(1,INDEX('4. CPI-tabel'!$D$20:$Z$42,MAX($E89,2010)-2003,AJ$28-2003)),0))</f>
        <v>1.0717322076239999</v>
      </c>
      <c r="AK89" s="118">
        <f>IF($C89="TD",INDEX('4. CPI-tabel'!$D$20:$Z$42,$E89-2003,AK$28-2003),
IF(AK$28&gt;=$E89,MAX(1,INDEX('4. CPI-tabel'!$D$20:$Z$42,MAX($E89,2010)-2003,AK$28-2003)),0))</f>
        <v>1.0717322076239999</v>
      </c>
      <c r="AL89" s="118">
        <f>IF($C89="TD",INDEX('4. CPI-tabel'!$D$20:$Z$42,$E89-2003,AL$28-2003),
IF(AL$28&gt;=$E89,MAX(1,INDEX('4. CPI-tabel'!$D$20:$Z$42,MAX($E89,2010)-2003,AL$28-2003)),0))</f>
        <v>1.0717322076239999</v>
      </c>
      <c r="AM89" s="118">
        <f>IF($C89="TD",INDEX('4. CPI-tabel'!$D$20:$Z$42,$E89-2003,AM$28-2003),
IF(AM$28&gt;=$E89,MAX(1,INDEX('4. CPI-tabel'!$D$20:$Z$42,MAX($E89,2010)-2003,AM$28-2003)),0))</f>
        <v>1.0717322076239999</v>
      </c>
      <c r="AO89" s="87">
        <f t="shared" si="5"/>
        <v>0</v>
      </c>
      <c r="AP89" s="87">
        <f t="shared" si="6"/>
        <v>0</v>
      </c>
      <c r="AQ89" s="87">
        <f t="shared" si="7"/>
        <v>0</v>
      </c>
      <c r="AR89" s="87">
        <f t="shared" si="8"/>
        <v>0</v>
      </c>
      <c r="AS89" s="87">
        <f t="shared" si="9"/>
        <v>0</v>
      </c>
      <c r="AT89" s="87">
        <f t="shared" si="10"/>
        <v>0</v>
      </c>
      <c r="AU89" s="87">
        <f t="shared" si="11"/>
        <v>3193.7061326666667</v>
      </c>
      <c r="AV89" s="87">
        <f t="shared" si="12"/>
        <v>6476.8360370480004</v>
      </c>
      <c r="AW89" s="87">
        <f t="shared" si="13"/>
        <v>6612.8495938260075</v>
      </c>
      <c r="AX89" s="87">
        <f t="shared" si="14"/>
        <v>6798.0093824531368</v>
      </c>
      <c r="AY89" s="87">
        <f t="shared" si="15"/>
        <v>6845.5954481303079</v>
      </c>
      <c r="AZ89" s="87">
        <f t="shared" si="16"/>
        <v>8214.7145377563684</v>
      </c>
      <c r="BA89" s="87">
        <f t="shared" si="17"/>
        <v>7828.1397359795983</v>
      </c>
      <c r="BB89" s="87">
        <f t="shared" si="18"/>
        <v>7459.7566895805594</v>
      </c>
      <c r="BC89" s="87">
        <f t="shared" si="19"/>
        <v>7108.7093159532396</v>
      </c>
      <c r="BD89" s="87">
        <f t="shared" si="20"/>
        <v>6774.1818187319104</v>
      </c>
    </row>
    <row r="90" spans="1:56" s="20" customFormat="1" x14ac:dyDescent="0.2">
      <c r="A90" s="41"/>
      <c r="B90" s="86">
        <f>'3. Investeringen'!B76</f>
        <v>62</v>
      </c>
      <c r="C90" s="86" t="str">
        <f>'3. Investeringen'!F76</f>
        <v>TD</v>
      </c>
      <c r="D90" s="86" t="str">
        <f>'3. Investeringen'!G76</f>
        <v>Nieuwe investeringen TD</v>
      </c>
      <c r="E90" s="121">
        <f>'3. Investeringen'!K76</f>
        <v>2018</v>
      </c>
      <c r="G90" s="86">
        <f>'7. Nominale afschrijvingen'!R79</f>
        <v>0</v>
      </c>
      <c r="H90" s="86">
        <f>'7. Nominale afschrijvingen'!S79</f>
        <v>0</v>
      </c>
      <c r="I90" s="86">
        <f>'7. Nominale afschrijvingen'!T79</f>
        <v>0</v>
      </c>
      <c r="J90" s="86">
        <f>'7. Nominale afschrijvingen'!U79</f>
        <v>0</v>
      </c>
      <c r="K90" s="86">
        <f>'7. Nominale afschrijvingen'!V79</f>
        <v>0</v>
      </c>
      <c r="L90" s="86">
        <f>'7. Nominale afschrijvingen'!W79</f>
        <v>0</v>
      </c>
      <c r="M90" s="86">
        <f>'7. Nominale afschrijvingen'!X79</f>
        <v>0</v>
      </c>
      <c r="N90" s="86">
        <f>'7. Nominale afschrijvingen'!Y79</f>
        <v>14697.409612727273</v>
      </c>
      <c r="O90" s="86">
        <f>'7. Nominale afschrijvingen'!Z79</f>
        <v>29394.819225454547</v>
      </c>
      <c r="P90" s="86">
        <f>'7. Nominale afschrijvingen'!AA79</f>
        <v>29394.819225454547</v>
      </c>
      <c r="Q90" s="86">
        <f>'7. Nominale afschrijvingen'!AB79</f>
        <v>29394.819225454547</v>
      </c>
      <c r="R90" s="86">
        <f>'7. Nominale afschrijvingen'!AC79</f>
        <v>35273.783070545454</v>
      </c>
      <c r="S90" s="86">
        <f>'7. Nominale afschrijvingen'!AD79</f>
        <v>34451.869678610419</v>
      </c>
      <c r="T90" s="86">
        <f>'7. Nominale afschrijvingen'!AE79</f>
        <v>33649.10766668163</v>
      </c>
      <c r="U90" s="86">
        <f>'7. Nominale afschrijvingen'!AF79</f>
        <v>32865.05078901138</v>
      </c>
      <c r="V90" s="86">
        <f>'7. Nominale afschrijvingen'!AG79</f>
        <v>32099.263197811113</v>
      </c>
      <c r="W90" s="40"/>
      <c r="X90" s="118">
        <f>IF($C90="TD",INDEX('4. CPI-tabel'!$D$20:$Z$42,$E90-2003,X$28-2003),
IF(X$28&gt;=$E90,MAX(1,INDEX('4. CPI-tabel'!$D$20:$Z$42,MAX($E90,2010)-2003,X$28-2003)),0))</f>
        <v>0</v>
      </c>
      <c r="Y90" s="118">
        <f>IF($C90="TD",INDEX('4. CPI-tabel'!$D$20:$Z$42,$E90-2003,Y$28-2003),
IF(Y$28&gt;=$E90,MAX(1,INDEX('4. CPI-tabel'!$D$20:$Z$42,MAX($E90,2010)-2003,Y$28-2003)),0))</f>
        <v>0</v>
      </c>
      <c r="Z90" s="118">
        <f>IF($C90="TD",INDEX('4. CPI-tabel'!$D$20:$Z$42,$E90-2003,Z$28-2003),
IF(Z$28&gt;=$E90,MAX(1,INDEX('4. CPI-tabel'!$D$20:$Z$42,MAX($E90,2010)-2003,Z$28-2003)),0))</f>
        <v>0</v>
      </c>
      <c r="AA90" s="118">
        <f>IF($C90="TD",INDEX('4. CPI-tabel'!$D$20:$Z$42,$E90-2003,AA$28-2003),
IF(AA$28&gt;=$E90,MAX(1,INDEX('4. CPI-tabel'!$D$20:$Z$42,MAX($E90,2010)-2003,AA$28-2003)),0))</f>
        <v>0</v>
      </c>
      <c r="AB90" s="118">
        <f>IF($C90="TD",INDEX('4. CPI-tabel'!$D$20:$Z$42,$E90-2003,AB$28-2003),
IF(AB$28&gt;=$E90,MAX(1,INDEX('4. CPI-tabel'!$D$20:$Z$42,MAX($E90,2010)-2003,AB$28-2003)),0))</f>
        <v>0</v>
      </c>
      <c r="AC90" s="118">
        <f>IF($C90="TD",INDEX('4. CPI-tabel'!$D$20:$Z$42,$E90-2003,AC$28-2003),
IF(AC$28&gt;=$E90,MAX(1,INDEX('4. CPI-tabel'!$D$20:$Z$42,MAX($E90,2010)-2003,AC$28-2003)),0))</f>
        <v>0</v>
      </c>
      <c r="AD90" s="118">
        <f>IF($C90="TD",INDEX('4. CPI-tabel'!$D$20:$Z$42,$E90-2003,AD$28-2003),
IF(AD$28&gt;=$E90,MAX(1,INDEX('4. CPI-tabel'!$D$20:$Z$42,MAX($E90,2010)-2003,AD$28-2003)),0))</f>
        <v>0</v>
      </c>
      <c r="AE90" s="118">
        <f>IF($C90="TD",INDEX('4. CPI-tabel'!$D$20:$Z$42,$E90-2003,AE$28-2003),
IF(AE$28&gt;=$E90,MAX(1,INDEX('4. CPI-tabel'!$D$20:$Z$42,MAX($E90,2010)-2003,AE$28-2003)),0))</f>
        <v>1</v>
      </c>
      <c r="AF90" s="118">
        <f>IF($C90="TD",INDEX('4. CPI-tabel'!$D$20:$Z$42,$E90-2003,AF$28-2003),
IF(AF$28&gt;=$E90,MAX(1,INDEX('4. CPI-tabel'!$D$20:$Z$42,MAX($E90,2010)-2003,AF$28-2003)),0))</f>
        <v>1.0209999999999999</v>
      </c>
      <c r="AG90" s="118">
        <f>IF($C90="TD",INDEX('4. CPI-tabel'!$D$20:$Z$42,$E90-2003,AG$28-2003),
IF(AG$28&gt;=$E90,MAX(1,INDEX('4. CPI-tabel'!$D$20:$Z$42,MAX($E90,2010)-2003,AG$28-2003)),0))</f>
        <v>1.049588</v>
      </c>
      <c r="AH90" s="118">
        <f>IF($C90="TD",INDEX('4. CPI-tabel'!$D$20:$Z$42,$E90-2003,AH$28-2003),
IF(AH$28&gt;=$E90,MAX(1,INDEX('4. CPI-tabel'!$D$20:$Z$42,MAX($E90,2010)-2003,AH$28-2003)),0))</f>
        <v>1.0569351159999998</v>
      </c>
      <c r="AI90" s="118">
        <f>IF($C90="TD",INDEX('4. CPI-tabel'!$D$20:$Z$42,$E90-2003,AI$28-2003),
IF(AI$28&gt;=$E90,MAX(1,INDEX('4. CPI-tabel'!$D$20:$Z$42,MAX($E90,2010)-2003,AI$28-2003)),0))</f>
        <v>1.0569351159999998</v>
      </c>
      <c r="AJ90" s="118">
        <f>IF($C90="TD",INDEX('4. CPI-tabel'!$D$20:$Z$42,$E90-2003,AJ$28-2003),
IF(AJ$28&gt;=$E90,MAX(1,INDEX('4. CPI-tabel'!$D$20:$Z$42,MAX($E90,2010)-2003,AJ$28-2003)),0))</f>
        <v>1.0569351159999998</v>
      </c>
      <c r="AK90" s="118">
        <f>IF($C90="TD",INDEX('4. CPI-tabel'!$D$20:$Z$42,$E90-2003,AK$28-2003),
IF(AK$28&gt;=$E90,MAX(1,INDEX('4. CPI-tabel'!$D$20:$Z$42,MAX($E90,2010)-2003,AK$28-2003)),0))</f>
        <v>1.0569351159999998</v>
      </c>
      <c r="AL90" s="118">
        <f>IF($C90="TD",INDEX('4. CPI-tabel'!$D$20:$Z$42,$E90-2003,AL$28-2003),
IF(AL$28&gt;=$E90,MAX(1,INDEX('4. CPI-tabel'!$D$20:$Z$42,MAX($E90,2010)-2003,AL$28-2003)),0))</f>
        <v>1.0569351159999998</v>
      </c>
      <c r="AM90" s="118">
        <f>IF($C90="TD",INDEX('4. CPI-tabel'!$D$20:$Z$42,$E90-2003,AM$28-2003),
IF(AM$28&gt;=$E90,MAX(1,INDEX('4. CPI-tabel'!$D$20:$Z$42,MAX($E90,2010)-2003,AM$28-2003)),0))</f>
        <v>1.0569351159999998</v>
      </c>
      <c r="AO90" s="87">
        <f t="shared" si="5"/>
        <v>0</v>
      </c>
      <c r="AP90" s="87">
        <f t="shared" si="6"/>
        <v>0</v>
      </c>
      <c r="AQ90" s="87">
        <f t="shared" si="7"/>
        <v>0</v>
      </c>
      <c r="AR90" s="87">
        <f t="shared" si="8"/>
        <v>0</v>
      </c>
      <c r="AS90" s="87">
        <f t="shared" si="9"/>
        <v>0</v>
      </c>
      <c r="AT90" s="87">
        <f t="shared" si="10"/>
        <v>0</v>
      </c>
      <c r="AU90" s="87">
        <f t="shared" si="11"/>
        <v>0</v>
      </c>
      <c r="AV90" s="87">
        <f t="shared" si="12"/>
        <v>14697.409612727273</v>
      </c>
      <c r="AW90" s="87">
        <f t="shared" si="13"/>
        <v>30012.110429189088</v>
      </c>
      <c r="AX90" s="87">
        <f t="shared" si="14"/>
        <v>30852.449521206385</v>
      </c>
      <c r="AY90" s="87">
        <f t="shared" si="15"/>
        <v>31068.416667854824</v>
      </c>
      <c r="AZ90" s="87">
        <f t="shared" si="16"/>
        <v>37282.100001425788</v>
      </c>
      <c r="BA90" s="87">
        <f t="shared" si="17"/>
        <v>36413.390875178979</v>
      </c>
      <c r="BB90" s="87">
        <f t="shared" si="18"/>
        <v>35564.923514980634</v>
      </c>
      <c r="BC90" s="87">
        <f t="shared" si="19"/>
        <v>34736.226268029626</v>
      </c>
      <c r="BD90" s="87">
        <f t="shared" si="20"/>
        <v>33926.838471493014</v>
      </c>
    </row>
    <row r="91" spans="1:56" s="20" customFormat="1" x14ac:dyDescent="0.2">
      <c r="A91" s="41"/>
      <c r="B91" s="86">
        <f>'3. Investeringen'!B77</f>
        <v>63</v>
      </c>
      <c r="C91" s="86" t="str">
        <f>'3. Investeringen'!F77</f>
        <v>TD</v>
      </c>
      <c r="D91" s="86" t="str">
        <f>'3. Investeringen'!G77</f>
        <v>Nieuwe investeringen TD</v>
      </c>
      <c r="E91" s="121">
        <f>'3. Investeringen'!K77</f>
        <v>2018</v>
      </c>
      <c r="G91" s="86">
        <f>'7. Nominale afschrijvingen'!R80</f>
        <v>0</v>
      </c>
      <c r="H91" s="86">
        <f>'7. Nominale afschrijvingen'!S80</f>
        <v>0</v>
      </c>
      <c r="I91" s="86">
        <f>'7. Nominale afschrijvingen'!T80</f>
        <v>0</v>
      </c>
      <c r="J91" s="86">
        <f>'7. Nominale afschrijvingen'!U80</f>
        <v>0</v>
      </c>
      <c r="K91" s="86">
        <f>'7. Nominale afschrijvingen'!V80</f>
        <v>0</v>
      </c>
      <c r="L91" s="86">
        <f>'7. Nominale afschrijvingen'!W80</f>
        <v>0</v>
      </c>
      <c r="M91" s="86">
        <f>'7. Nominale afschrijvingen'!X80</f>
        <v>0</v>
      </c>
      <c r="N91" s="86">
        <f>'7. Nominale afschrijvingen'!Y80</f>
        <v>18369.165174444446</v>
      </c>
      <c r="O91" s="86">
        <f>'7. Nominale afschrijvingen'!Z80</f>
        <v>36738.330348888885</v>
      </c>
      <c r="P91" s="86">
        <f>'7. Nominale afschrijvingen'!AA80</f>
        <v>36738.330348888885</v>
      </c>
      <c r="Q91" s="86">
        <f>'7. Nominale afschrijvingen'!AB80</f>
        <v>36738.330348888885</v>
      </c>
      <c r="R91" s="86">
        <f>'7. Nominale afschrijvingen'!AC80</f>
        <v>44085.996418666662</v>
      </c>
      <c r="S91" s="86">
        <f>'7. Nominale afschrijvingen'!AD80</f>
        <v>42811.220618608837</v>
      </c>
      <c r="T91" s="86">
        <f>'7. Nominale afschrijvingen'!AE80</f>
        <v>41573.305805540629</v>
      </c>
      <c r="U91" s="86">
        <f>'7. Nominale afschrijvingen'!AF80</f>
        <v>40371.186119597282</v>
      </c>
      <c r="V91" s="86">
        <f>'7. Nominale afschrijvingen'!AG80</f>
        <v>39203.826520958326</v>
      </c>
      <c r="W91" s="40"/>
      <c r="X91" s="118">
        <f>IF($C91="TD",INDEX('4. CPI-tabel'!$D$20:$Z$42,$E91-2003,X$28-2003),
IF(X$28&gt;=$E91,MAX(1,INDEX('4. CPI-tabel'!$D$20:$Z$42,MAX($E91,2010)-2003,X$28-2003)),0))</f>
        <v>0</v>
      </c>
      <c r="Y91" s="118">
        <f>IF($C91="TD",INDEX('4. CPI-tabel'!$D$20:$Z$42,$E91-2003,Y$28-2003),
IF(Y$28&gt;=$E91,MAX(1,INDEX('4. CPI-tabel'!$D$20:$Z$42,MAX($E91,2010)-2003,Y$28-2003)),0))</f>
        <v>0</v>
      </c>
      <c r="Z91" s="118">
        <f>IF($C91="TD",INDEX('4. CPI-tabel'!$D$20:$Z$42,$E91-2003,Z$28-2003),
IF(Z$28&gt;=$E91,MAX(1,INDEX('4. CPI-tabel'!$D$20:$Z$42,MAX($E91,2010)-2003,Z$28-2003)),0))</f>
        <v>0</v>
      </c>
      <c r="AA91" s="118">
        <f>IF($C91="TD",INDEX('4. CPI-tabel'!$D$20:$Z$42,$E91-2003,AA$28-2003),
IF(AA$28&gt;=$E91,MAX(1,INDEX('4. CPI-tabel'!$D$20:$Z$42,MAX($E91,2010)-2003,AA$28-2003)),0))</f>
        <v>0</v>
      </c>
      <c r="AB91" s="118">
        <f>IF($C91="TD",INDEX('4. CPI-tabel'!$D$20:$Z$42,$E91-2003,AB$28-2003),
IF(AB$28&gt;=$E91,MAX(1,INDEX('4. CPI-tabel'!$D$20:$Z$42,MAX($E91,2010)-2003,AB$28-2003)),0))</f>
        <v>0</v>
      </c>
      <c r="AC91" s="118">
        <f>IF($C91="TD",INDEX('4. CPI-tabel'!$D$20:$Z$42,$E91-2003,AC$28-2003),
IF(AC$28&gt;=$E91,MAX(1,INDEX('4. CPI-tabel'!$D$20:$Z$42,MAX($E91,2010)-2003,AC$28-2003)),0))</f>
        <v>0</v>
      </c>
      <c r="AD91" s="118">
        <f>IF($C91="TD",INDEX('4. CPI-tabel'!$D$20:$Z$42,$E91-2003,AD$28-2003),
IF(AD$28&gt;=$E91,MAX(1,INDEX('4. CPI-tabel'!$D$20:$Z$42,MAX($E91,2010)-2003,AD$28-2003)),0))</f>
        <v>0</v>
      </c>
      <c r="AE91" s="118">
        <f>IF($C91="TD",INDEX('4. CPI-tabel'!$D$20:$Z$42,$E91-2003,AE$28-2003),
IF(AE$28&gt;=$E91,MAX(1,INDEX('4. CPI-tabel'!$D$20:$Z$42,MAX($E91,2010)-2003,AE$28-2003)),0))</f>
        <v>1</v>
      </c>
      <c r="AF91" s="118">
        <f>IF($C91="TD",INDEX('4. CPI-tabel'!$D$20:$Z$42,$E91-2003,AF$28-2003),
IF(AF$28&gt;=$E91,MAX(1,INDEX('4. CPI-tabel'!$D$20:$Z$42,MAX($E91,2010)-2003,AF$28-2003)),0))</f>
        <v>1.0209999999999999</v>
      </c>
      <c r="AG91" s="118">
        <f>IF($C91="TD",INDEX('4. CPI-tabel'!$D$20:$Z$42,$E91-2003,AG$28-2003),
IF(AG$28&gt;=$E91,MAX(1,INDEX('4. CPI-tabel'!$D$20:$Z$42,MAX($E91,2010)-2003,AG$28-2003)),0))</f>
        <v>1.049588</v>
      </c>
      <c r="AH91" s="118">
        <f>IF($C91="TD",INDEX('4. CPI-tabel'!$D$20:$Z$42,$E91-2003,AH$28-2003),
IF(AH$28&gt;=$E91,MAX(1,INDEX('4. CPI-tabel'!$D$20:$Z$42,MAX($E91,2010)-2003,AH$28-2003)),0))</f>
        <v>1.0569351159999998</v>
      </c>
      <c r="AI91" s="118">
        <f>IF($C91="TD",INDEX('4. CPI-tabel'!$D$20:$Z$42,$E91-2003,AI$28-2003),
IF(AI$28&gt;=$E91,MAX(1,INDEX('4. CPI-tabel'!$D$20:$Z$42,MAX($E91,2010)-2003,AI$28-2003)),0))</f>
        <v>1.0569351159999998</v>
      </c>
      <c r="AJ91" s="118">
        <f>IF($C91="TD",INDEX('4. CPI-tabel'!$D$20:$Z$42,$E91-2003,AJ$28-2003),
IF(AJ$28&gt;=$E91,MAX(1,INDEX('4. CPI-tabel'!$D$20:$Z$42,MAX($E91,2010)-2003,AJ$28-2003)),0))</f>
        <v>1.0569351159999998</v>
      </c>
      <c r="AK91" s="118">
        <f>IF($C91="TD",INDEX('4. CPI-tabel'!$D$20:$Z$42,$E91-2003,AK$28-2003),
IF(AK$28&gt;=$E91,MAX(1,INDEX('4. CPI-tabel'!$D$20:$Z$42,MAX($E91,2010)-2003,AK$28-2003)),0))</f>
        <v>1.0569351159999998</v>
      </c>
      <c r="AL91" s="118">
        <f>IF($C91="TD",INDEX('4. CPI-tabel'!$D$20:$Z$42,$E91-2003,AL$28-2003),
IF(AL$28&gt;=$E91,MAX(1,INDEX('4. CPI-tabel'!$D$20:$Z$42,MAX($E91,2010)-2003,AL$28-2003)),0))</f>
        <v>1.0569351159999998</v>
      </c>
      <c r="AM91" s="118">
        <f>IF($C91="TD",INDEX('4. CPI-tabel'!$D$20:$Z$42,$E91-2003,AM$28-2003),
IF(AM$28&gt;=$E91,MAX(1,INDEX('4. CPI-tabel'!$D$20:$Z$42,MAX($E91,2010)-2003,AM$28-2003)),0))</f>
        <v>1.0569351159999998</v>
      </c>
      <c r="AO91" s="87">
        <f t="shared" si="5"/>
        <v>0</v>
      </c>
      <c r="AP91" s="87">
        <f t="shared" si="6"/>
        <v>0</v>
      </c>
      <c r="AQ91" s="87">
        <f t="shared" si="7"/>
        <v>0</v>
      </c>
      <c r="AR91" s="87">
        <f t="shared" si="8"/>
        <v>0</v>
      </c>
      <c r="AS91" s="87">
        <f t="shared" si="9"/>
        <v>0</v>
      </c>
      <c r="AT91" s="87">
        <f t="shared" si="10"/>
        <v>0</v>
      </c>
      <c r="AU91" s="87">
        <f t="shared" si="11"/>
        <v>0</v>
      </c>
      <c r="AV91" s="87">
        <f t="shared" si="12"/>
        <v>18369.165174444446</v>
      </c>
      <c r="AW91" s="87">
        <f t="shared" si="13"/>
        <v>37509.835286215552</v>
      </c>
      <c r="AX91" s="87">
        <f t="shared" si="14"/>
        <v>38560.110674229589</v>
      </c>
      <c r="AY91" s="87">
        <f t="shared" si="15"/>
        <v>38830.031448949187</v>
      </c>
      <c r="AZ91" s="87">
        <f t="shared" si="16"/>
        <v>46596.037738739025</v>
      </c>
      <c r="BA91" s="87">
        <f t="shared" si="17"/>
        <v>45248.682430630914</v>
      </c>
      <c r="BB91" s="87">
        <f t="shared" si="18"/>
        <v>43940.286794082553</v>
      </c>
      <c r="BC91" s="87">
        <f t="shared" si="19"/>
        <v>42669.724284374133</v>
      </c>
      <c r="BD91" s="87">
        <f t="shared" si="20"/>
        <v>41435.900931572956</v>
      </c>
    </row>
    <row r="92" spans="1:56" s="20" customFormat="1" x14ac:dyDescent="0.2">
      <c r="A92" s="41"/>
      <c r="B92" s="86">
        <f>'3. Investeringen'!B78</f>
        <v>64</v>
      </c>
      <c r="C92" s="86" t="str">
        <f>'3. Investeringen'!F78</f>
        <v>TD</v>
      </c>
      <c r="D92" s="86" t="str">
        <f>'3. Investeringen'!G78</f>
        <v>Nieuwe investeringen TD</v>
      </c>
      <c r="E92" s="121">
        <f>'3. Investeringen'!K78</f>
        <v>2018</v>
      </c>
      <c r="G92" s="86">
        <f>'7. Nominale afschrijvingen'!R81</f>
        <v>0</v>
      </c>
      <c r="H92" s="86">
        <f>'7. Nominale afschrijvingen'!S81</f>
        <v>0</v>
      </c>
      <c r="I92" s="86">
        <f>'7. Nominale afschrijvingen'!T81</f>
        <v>0</v>
      </c>
      <c r="J92" s="86">
        <f>'7. Nominale afschrijvingen'!U81</f>
        <v>0</v>
      </c>
      <c r="K92" s="86">
        <f>'7. Nominale afschrijvingen'!V81</f>
        <v>0</v>
      </c>
      <c r="L92" s="86">
        <f>'7. Nominale afschrijvingen'!W81</f>
        <v>0</v>
      </c>
      <c r="M92" s="86">
        <f>'7. Nominale afschrijvingen'!X81</f>
        <v>0</v>
      </c>
      <c r="N92" s="86">
        <f>'7. Nominale afschrijvingen'!Y81</f>
        <v>846.80941551666672</v>
      </c>
      <c r="O92" s="86">
        <f>'7. Nominale afschrijvingen'!Z81</f>
        <v>1693.6188310333332</v>
      </c>
      <c r="P92" s="86">
        <f>'7. Nominale afschrijvingen'!AA81</f>
        <v>1693.6188310333332</v>
      </c>
      <c r="Q92" s="86">
        <f>'7. Nominale afschrijvingen'!AB81</f>
        <v>1693.6188310333332</v>
      </c>
      <c r="R92" s="86">
        <f>'7. Nominale afschrijvingen'!AC81</f>
        <v>2032.34259724</v>
      </c>
      <c r="S92" s="86">
        <f>'7. Nominale afschrijvingen'!AD81</f>
        <v>1940.3119890630944</v>
      </c>
      <c r="T92" s="86">
        <f>'7. Nominale afschrijvingen'!AE81</f>
        <v>1852.4488046526903</v>
      </c>
      <c r="U92" s="86">
        <f>'7. Nominale afschrijvingen'!AF81</f>
        <v>1768.5643304797384</v>
      </c>
      <c r="V92" s="86">
        <f>'7. Nominale afschrijvingen'!AG81</f>
        <v>1688.4783985334859</v>
      </c>
      <c r="W92" s="40"/>
      <c r="X92" s="118">
        <f>IF($C92="TD",INDEX('4. CPI-tabel'!$D$20:$Z$42,$E92-2003,X$28-2003),
IF(X$28&gt;=$E92,MAX(1,INDEX('4. CPI-tabel'!$D$20:$Z$42,MAX($E92,2010)-2003,X$28-2003)),0))</f>
        <v>0</v>
      </c>
      <c r="Y92" s="118">
        <f>IF($C92="TD",INDEX('4. CPI-tabel'!$D$20:$Z$42,$E92-2003,Y$28-2003),
IF(Y$28&gt;=$E92,MAX(1,INDEX('4. CPI-tabel'!$D$20:$Z$42,MAX($E92,2010)-2003,Y$28-2003)),0))</f>
        <v>0</v>
      </c>
      <c r="Z92" s="118">
        <f>IF($C92="TD",INDEX('4. CPI-tabel'!$D$20:$Z$42,$E92-2003,Z$28-2003),
IF(Z$28&gt;=$E92,MAX(1,INDEX('4. CPI-tabel'!$D$20:$Z$42,MAX($E92,2010)-2003,Z$28-2003)),0))</f>
        <v>0</v>
      </c>
      <c r="AA92" s="118">
        <f>IF($C92="TD",INDEX('4. CPI-tabel'!$D$20:$Z$42,$E92-2003,AA$28-2003),
IF(AA$28&gt;=$E92,MAX(1,INDEX('4. CPI-tabel'!$D$20:$Z$42,MAX($E92,2010)-2003,AA$28-2003)),0))</f>
        <v>0</v>
      </c>
      <c r="AB92" s="118">
        <f>IF($C92="TD",INDEX('4. CPI-tabel'!$D$20:$Z$42,$E92-2003,AB$28-2003),
IF(AB$28&gt;=$E92,MAX(1,INDEX('4. CPI-tabel'!$D$20:$Z$42,MAX($E92,2010)-2003,AB$28-2003)),0))</f>
        <v>0</v>
      </c>
      <c r="AC92" s="118">
        <f>IF($C92="TD",INDEX('4. CPI-tabel'!$D$20:$Z$42,$E92-2003,AC$28-2003),
IF(AC$28&gt;=$E92,MAX(1,INDEX('4. CPI-tabel'!$D$20:$Z$42,MAX($E92,2010)-2003,AC$28-2003)),0))</f>
        <v>0</v>
      </c>
      <c r="AD92" s="118">
        <f>IF($C92="TD",INDEX('4. CPI-tabel'!$D$20:$Z$42,$E92-2003,AD$28-2003),
IF(AD$28&gt;=$E92,MAX(1,INDEX('4. CPI-tabel'!$D$20:$Z$42,MAX($E92,2010)-2003,AD$28-2003)),0))</f>
        <v>0</v>
      </c>
      <c r="AE92" s="118">
        <f>IF($C92="TD",INDEX('4. CPI-tabel'!$D$20:$Z$42,$E92-2003,AE$28-2003),
IF(AE$28&gt;=$E92,MAX(1,INDEX('4. CPI-tabel'!$D$20:$Z$42,MAX($E92,2010)-2003,AE$28-2003)),0))</f>
        <v>1</v>
      </c>
      <c r="AF92" s="118">
        <f>IF($C92="TD",INDEX('4. CPI-tabel'!$D$20:$Z$42,$E92-2003,AF$28-2003),
IF(AF$28&gt;=$E92,MAX(1,INDEX('4. CPI-tabel'!$D$20:$Z$42,MAX($E92,2010)-2003,AF$28-2003)),0))</f>
        <v>1.0209999999999999</v>
      </c>
      <c r="AG92" s="118">
        <f>IF($C92="TD",INDEX('4. CPI-tabel'!$D$20:$Z$42,$E92-2003,AG$28-2003),
IF(AG$28&gt;=$E92,MAX(1,INDEX('4. CPI-tabel'!$D$20:$Z$42,MAX($E92,2010)-2003,AG$28-2003)),0))</f>
        <v>1.049588</v>
      </c>
      <c r="AH92" s="118">
        <f>IF($C92="TD",INDEX('4. CPI-tabel'!$D$20:$Z$42,$E92-2003,AH$28-2003),
IF(AH$28&gt;=$E92,MAX(1,INDEX('4. CPI-tabel'!$D$20:$Z$42,MAX($E92,2010)-2003,AH$28-2003)),0))</f>
        <v>1.0569351159999998</v>
      </c>
      <c r="AI92" s="118">
        <f>IF($C92="TD",INDEX('4. CPI-tabel'!$D$20:$Z$42,$E92-2003,AI$28-2003),
IF(AI$28&gt;=$E92,MAX(1,INDEX('4. CPI-tabel'!$D$20:$Z$42,MAX($E92,2010)-2003,AI$28-2003)),0))</f>
        <v>1.0569351159999998</v>
      </c>
      <c r="AJ92" s="118">
        <f>IF($C92="TD",INDEX('4. CPI-tabel'!$D$20:$Z$42,$E92-2003,AJ$28-2003),
IF(AJ$28&gt;=$E92,MAX(1,INDEX('4. CPI-tabel'!$D$20:$Z$42,MAX($E92,2010)-2003,AJ$28-2003)),0))</f>
        <v>1.0569351159999998</v>
      </c>
      <c r="AK92" s="118">
        <f>IF($C92="TD",INDEX('4. CPI-tabel'!$D$20:$Z$42,$E92-2003,AK$28-2003),
IF(AK$28&gt;=$E92,MAX(1,INDEX('4. CPI-tabel'!$D$20:$Z$42,MAX($E92,2010)-2003,AK$28-2003)),0))</f>
        <v>1.0569351159999998</v>
      </c>
      <c r="AL92" s="118">
        <f>IF($C92="TD",INDEX('4. CPI-tabel'!$D$20:$Z$42,$E92-2003,AL$28-2003),
IF(AL$28&gt;=$E92,MAX(1,INDEX('4. CPI-tabel'!$D$20:$Z$42,MAX($E92,2010)-2003,AL$28-2003)),0))</f>
        <v>1.0569351159999998</v>
      </c>
      <c r="AM92" s="118">
        <f>IF($C92="TD",INDEX('4. CPI-tabel'!$D$20:$Z$42,$E92-2003,AM$28-2003),
IF(AM$28&gt;=$E92,MAX(1,INDEX('4. CPI-tabel'!$D$20:$Z$42,MAX($E92,2010)-2003,AM$28-2003)),0))</f>
        <v>1.0569351159999998</v>
      </c>
      <c r="AO92" s="87">
        <f t="shared" si="5"/>
        <v>0</v>
      </c>
      <c r="AP92" s="87">
        <f t="shared" si="6"/>
        <v>0</v>
      </c>
      <c r="AQ92" s="87">
        <f t="shared" si="7"/>
        <v>0</v>
      </c>
      <c r="AR92" s="87">
        <f t="shared" si="8"/>
        <v>0</v>
      </c>
      <c r="AS92" s="87">
        <f t="shared" si="9"/>
        <v>0</v>
      </c>
      <c r="AT92" s="87">
        <f t="shared" si="10"/>
        <v>0</v>
      </c>
      <c r="AU92" s="87">
        <f t="shared" si="11"/>
        <v>0</v>
      </c>
      <c r="AV92" s="87">
        <f t="shared" si="12"/>
        <v>846.80941551666672</v>
      </c>
      <c r="AW92" s="87">
        <f t="shared" si="13"/>
        <v>1729.184826485033</v>
      </c>
      <c r="AX92" s="87">
        <f t="shared" si="14"/>
        <v>1777.6020016266141</v>
      </c>
      <c r="AY92" s="87">
        <f t="shared" si="15"/>
        <v>1790.0452156380002</v>
      </c>
      <c r="AZ92" s="87">
        <f t="shared" si="16"/>
        <v>2148.0542587656005</v>
      </c>
      <c r="BA92" s="87">
        <f t="shared" si="17"/>
        <v>2050.7838772365922</v>
      </c>
      <c r="BB92" s="87">
        <f t="shared" si="18"/>
        <v>1957.9181922296523</v>
      </c>
      <c r="BC92" s="87">
        <f t="shared" si="19"/>
        <v>1869.2577457890643</v>
      </c>
      <c r="BD92" s="87">
        <f t="shared" si="20"/>
        <v>1784.6121120174837</v>
      </c>
    </row>
    <row r="93" spans="1:56" s="20" customFormat="1" x14ac:dyDescent="0.2">
      <c r="A93" s="41"/>
      <c r="B93" s="86">
        <f>'3. Investeringen'!B79</f>
        <v>65</v>
      </c>
      <c r="C93" s="86" t="str">
        <f>'3. Investeringen'!F79</f>
        <v>TD</v>
      </c>
      <c r="D93" s="86" t="str">
        <f>'3. Investeringen'!G79</f>
        <v>Nieuwe investeringen TD</v>
      </c>
      <c r="E93" s="121">
        <f>'3. Investeringen'!K79</f>
        <v>2019</v>
      </c>
      <c r="G93" s="86">
        <f>'7. Nominale afschrijvingen'!R82</f>
        <v>0</v>
      </c>
      <c r="H93" s="86">
        <f>'7. Nominale afschrijvingen'!S82</f>
        <v>0</v>
      </c>
      <c r="I93" s="86">
        <f>'7. Nominale afschrijvingen'!T82</f>
        <v>0</v>
      </c>
      <c r="J93" s="86">
        <f>'7. Nominale afschrijvingen'!U82</f>
        <v>0</v>
      </c>
      <c r="K93" s="86">
        <f>'7. Nominale afschrijvingen'!V82</f>
        <v>0</v>
      </c>
      <c r="L93" s="86">
        <f>'7. Nominale afschrijvingen'!W82</f>
        <v>0</v>
      </c>
      <c r="M93" s="86">
        <f>'7. Nominale afschrijvingen'!X82</f>
        <v>0</v>
      </c>
      <c r="N93" s="86">
        <f>'7. Nominale afschrijvingen'!Y82</f>
        <v>0</v>
      </c>
      <c r="O93" s="86">
        <f>'7. Nominale afschrijvingen'!Z82</f>
        <v>25574.243607148757</v>
      </c>
      <c r="P93" s="86">
        <f>'7. Nominale afschrijvingen'!AA82</f>
        <v>51148.487214297515</v>
      </c>
      <c r="Q93" s="86">
        <f>'7. Nominale afschrijvingen'!AB82</f>
        <v>51148.487214297515</v>
      </c>
      <c r="R93" s="86">
        <f>'7. Nominale afschrijvingen'!AC82</f>
        <v>61378.18465715702</v>
      </c>
      <c r="S93" s="86">
        <f>'7. Nominale afschrijvingen'!AD82</f>
        <v>59975.254722136291</v>
      </c>
      <c r="T93" s="86">
        <f>'7. Nominale afschrijvingen'!AE82</f>
        <v>58604.391757058896</v>
      </c>
      <c r="U93" s="86">
        <f>'7. Nominale afschrijvingen'!AF82</f>
        <v>57264.862802611831</v>
      </c>
      <c r="V93" s="86">
        <f>'7. Nominale afschrijvingen'!AG82</f>
        <v>55955.951652837852</v>
      </c>
      <c r="W93" s="40"/>
      <c r="X93" s="118">
        <f>IF($C93="TD",INDEX('4. CPI-tabel'!$D$20:$Z$42,$E93-2003,X$28-2003),
IF(X$28&gt;=$E93,MAX(1,INDEX('4. CPI-tabel'!$D$20:$Z$42,MAX($E93,2010)-2003,X$28-2003)),0))</f>
        <v>0</v>
      </c>
      <c r="Y93" s="118">
        <f>IF($C93="TD",INDEX('4. CPI-tabel'!$D$20:$Z$42,$E93-2003,Y$28-2003),
IF(Y$28&gt;=$E93,MAX(1,INDEX('4. CPI-tabel'!$D$20:$Z$42,MAX($E93,2010)-2003,Y$28-2003)),0))</f>
        <v>0</v>
      </c>
      <c r="Z93" s="118">
        <f>IF($C93="TD",INDEX('4. CPI-tabel'!$D$20:$Z$42,$E93-2003,Z$28-2003),
IF(Z$28&gt;=$E93,MAX(1,INDEX('4. CPI-tabel'!$D$20:$Z$42,MAX($E93,2010)-2003,Z$28-2003)),0))</f>
        <v>0</v>
      </c>
      <c r="AA93" s="118">
        <f>IF($C93="TD",INDEX('4. CPI-tabel'!$D$20:$Z$42,$E93-2003,AA$28-2003),
IF(AA$28&gt;=$E93,MAX(1,INDEX('4. CPI-tabel'!$D$20:$Z$42,MAX($E93,2010)-2003,AA$28-2003)),0))</f>
        <v>0</v>
      </c>
      <c r="AB93" s="118">
        <f>IF($C93="TD",INDEX('4. CPI-tabel'!$D$20:$Z$42,$E93-2003,AB$28-2003),
IF(AB$28&gt;=$E93,MAX(1,INDEX('4. CPI-tabel'!$D$20:$Z$42,MAX($E93,2010)-2003,AB$28-2003)),0))</f>
        <v>0</v>
      </c>
      <c r="AC93" s="118">
        <f>IF($C93="TD",INDEX('4. CPI-tabel'!$D$20:$Z$42,$E93-2003,AC$28-2003),
IF(AC$28&gt;=$E93,MAX(1,INDEX('4. CPI-tabel'!$D$20:$Z$42,MAX($E93,2010)-2003,AC$28-2003)),0))</f>
        <v>0</v>
      </c>
      <c r="AD93" s="118">
        <f>IF($C93="TD",INDEX('4. CPI-tabel'!$D$20:$Z$42,$E93-2003,AD$28-2003),
IF(AD$28&gt;=$E93,MAX(1,INDEX('4. CPI-tabel'!$D$20:$Z$42,MAX($E93,2010)-2003,AD$28-2003)),0))</f>
        <v>0</v>
      </c>
      <c r="AE93" s="118">
        <f>IF($C93="TD",INDEX('4. CPI-tabel'!$D$20:$Z$42,$E93-2003,AE$28-2003),
IF(AE$28&gt;=$E93,MAX(1,INDEX('4. CPI-tabel'!$D$20:$Z$42,MAX($E93,2010)-2003,AE$28-2003)),0))</f>
        <v>0</v>
      </c>
      <c r="AF93" s="118">
        <f>IF($C93="TD",INDEX('4. CPI-tabel'!$D$20:$Z$42,$E93-2003,AF$28-2003),
IF(AF$28&gt;=$E93,MAX(1,INDEX('4. CPI-tabel'!$D$20:$Z$42,MAX($E93,2010)-2003,AF$28-2003)),0))</f>
        <v>1</v>
      </c>
      <c r="AG93" s="118">
        <f>IF($C93="TD",INDEX('4. CPI-tabel'!$D$20:$Z$42,$E93-2003,AG$28-2003),
IF(AG$28&gt;=$E93,MAX(1,INDEX('4. CPI-tabel'!$D$20:$Z$42,MAX($E93,2010)-2003,AG$28-2003)),0))</f>
        <v>1.028</v>
      </c>
      <c r="AH93" s="118">
        <f>IF($C93="TD",INDEX('4. CPI-tabel'!$D$20:$Z$42,$E93-2003,AH$28-2003),
IF(AH$28&gt;=$E93,MAX(1,INDEX('4. CPI-tabel'!$D$20:$Z$42,MAX($E93,2010)-2003,AH$28-2003)),0))</f>
        <v>1.035196</v>
      </c>
      <c r="AI93" s="118">
        <f>IF($C93="TD",INDEX('4. CPI-tabel'!$D$20:$Z$42,$E93-2003,AI$28-2003),
IF(AI$28&gt;=$E93,MAX(1,INDEX('4. CPI-tabel'!$D$20:$Z$42,MAX($E93,2010)-2003,AI$28-2003)),0))</f>
        <v>1.035196</v>
      </c>
      <c r="AJ93" s="118">
        <f>IF($C93="TD",INDEX('4. CPI-tabel'!$D$20:$Z$42,$E93-2003,AJ$28-2003),
IF(AJ$28&gt;=$E93,MAX(1,INDEX('4. CPI-tabel'!$D$20:$Z$42,MAX($E93,2010)-2003,AJ$28-2003)),0))</f>
        <v>1.035196</v>
      </c>
      <c r="AK93" s="118">
        <f>IF($C93="TD",INDEX('4. CPI-tabel'!$D$20:$Z$42,$E93-2003,AK$28-2003),
IF(AK$28&gt;=$E93,MAX(1,INDEX('4. CPI-tabel'!$D$20:$Z$42,MAX($E93,2010)-2003,AK$28-2003)),0))</f>
        <v>1.035196</v>
      </c>
      <c r="AL93" s="118">
        <f>IF($C93="TD",INDEX('4. CPI-tabel'!$D$20:$Z$42,$E93-2003,AL$28-2003),
IF(AL$28&gt;=$E93,MAX(1,INDEX('4. CPI-tabel'!$D$20:$Z$42,MAX($E93,2010)-2003,AL$28-2003)),0))</f>
        <v>1.035196</v>
      </c>
      <c r="AM93" s="118">
        <f>IF($C93="TD",INDEX('4. CPI-tabel'!$D$20:$Z$42,$E93-2003,AM$28-2003),
IF(AM$28&gt;=$E93,MAX(1,INDEX('4. CPI-tabel'!$D$20:$Z$42,MAX($E93,2010)-2003,AM$28-2003)),0))</f>
        <v>1.035196</v>
      </c>
      <c r="AO93" s="87">
        <f t="shared" ref="AO93:AO120" si="21">G93*X93</f>
        <v>0</v>
      </c>
      <c r="AP93" s="87">
        <f t="shared" ref="AP93:AP120" si="22">H93*Y93</f>
        <v>0</v>
      </c>
      <c r="AQ93" s="87">
        <f t="shared" ref="AQ93:AQ120" si="23">I93*Z93</f>
        <v>0</v>
      </c>
      <c r="AR93" s="87">
        <f t="shared" ref="AR93:AR120" si="24">J93*AA93</f>
        <v>0</v>
      </c>
      <c r="AS93" s="87">
        <f t="shared" ref="AS93:AS120" si="25">K93*AB93</f>
        <v>0</v>
      </c>
      <c r="AT93" s="87">
        <f t="shared" ref="AT93:AT120" si="26">L93*AC93</f>
        <v>0</v>
      </c>
      <c r="AU93" s="87">
        <f t="shared" ref="AU93:AU120" si="27">M93*AD93</f>
        <v>0</v>
      </c>
      <c r="AV93" s="87">
        <f t="shared" ref="AV93:AV120" si="28">N93*AE93</f>
        <v>0</v>
      </c>
      <c r="AW93" s="87">
        <f t="shared" ref="AW93:AW120" si="29">O93*AF93</f>
        <v>25574.243607148757</v>
      </c>
      <c r="AX93" s="87">
        <f t="shared" ref="AX93:AX120" si="30">P93*AG93</f>
        <v>52580.644856297848</v>
      </c>
      <c r="AY93" s="87">
        <f t="shared" ref="AY93:AY120" si="31">Q93*AH93</f>
        <v>52948.70937029193</v>
      </c>
      <c r="AZ93" s="87">
        <f t="shared" ref="AZ93:AZ120" si="32">R93*AI93</f>
        <v>63538.451244350319</v>
      </c>
      <c r="BA93" s="87">
        <f t="shared" ref="BA93:BA120" si="33">S93*AJ93</f>
        <v>62086.143787336601</v>
      </c>
      <c r="BB93" s="87">
        <f t="shared" ref="BB93:BB120" si="34">T93*AK93</f>
        <v>60667.031929340345</v>
      </c>
      <c r="BC93" s="87">
        <f t="shared" ref="BC93:BC120" si="35">U93*AL93</f>
        <v>59280.35691381256</v>
      </c>
      <c r="BD93" s="87">
        <f t="shared" ref="BD93:BD120" si="36">V93*AM93</f>
        <v>57925.377327211136</v>
      </c>
    </row>
    <row r="94" spans="1:56" s="20" customFormat="1" x14ac:dyDescent="0.2">
      <c r="A94" s="41"/>
      <c r="B94" s="86">
        <f>'3. Investeringen'!B80</f>
        <v>66</v>
      </c>
      <c r="C94" s="86" t="str">
        <f>'3. Investeringen'!F80</f>
        <v>TD</v>
      </c>
      <c r="D94" s="86" t="str">
        <f>'3. Investeringen'!G80</f>
        <v>Nieuwe investeringen TD</v>
      </c>
      <c r="E94" s="121">
        <f>'3. Investeringen'!K80</f>
        <v>2019</v>
      </c>
      <c r="G94" s="86">
        <f>'7. Nominale afschrijvingen'!R83</f>
        <v>0</v>
      </c>
      <c r="H94" s="86">
        <f>'7. Nominale afschrijvingen'!S83</f>
        <v>0</v>
      </c>
      <c r="I94" s="86">
        <f>'7. Nominale afschrijvingen'!T83</f>
        <v>0</v>
      </c>
      <c r="J94" s="86">
        <f>'7. Nominale afschrijvingen'!U83</f>
        <v>0</v>
      </c>
      <c r="K94" s="86">
        <f>'7. Nominale afschrijvingen'!V83</f>
        <v>0</v>
      </c>
      <c r="L94" s="86">
        <f>'7. Nominale afschrijvingen'!W83</f>
        <v>0</v>
      </c>
      <c r="M94" s="86">
        <f>'7. Nominale afschrijvingen'!X83</f>
        <v>0</v>
      </c>
      <c r="N94" s="86">
        <f>'7. Nominale afschrijvingen'!Y83</f>
        <v>0</v>
      </c>
      <c r="O94" s="86">
        <f>'7. Nominale afschrijvingen'!Z83</f>
        <v>20008.919296313172</v>
      </c>
      <c r="P94" s="86">
        <f>'7. Nominale afschrijvingen'!AA83</f>
        <v>40017.838592626344</v>
      </c>
      <c r="Q94" s="86">
        <f>'7. Nominale afschrijvingen'!AB83</f>
        <v>40017.838592626344</v>
      </c>
      <c r="R94" s="86">
        <f>'7. Nominale afschrijvingen'!AC83</f>
        <v>48021.406311151608</v>
      </c>
      <c r="S94" s="86">
        <f>'7. Nominale afschrijvingen'!AD83</f>
        <v>46665.507780013206</v>
      </c>
      <c r="T94" s="86">
        <f>'7. Nominale afschrijvingen'!AE83</f>
        <v>45347.893442695189</v>
      </c>
      <c r="U94" s="86">
        <f>'7. Nominale afschrijvingen'!AF83</f>
        <v>44067.482333724969</v>
      </c>
      <c r="V94" s="86">
        <f>'7. Nominale afschrijvingen'!AG83</f>
        <v>42823.22400900803</v>
      </c>
      <c r="W94" s="40"/>
      <c r="X94" s="118">
        <f>IF($C94="TD",INDEX('4. CPI-tabel'!$D$20:$Z$42,$E94-2003,X$28-2003),
IF(X$28&gt;=$E94,MAX(1,INDEX('4. CPI-tabel'!$D$20:$Z$42,MAX($E94,2010)-2003,X$28-2003)),0))</f>
        <v>0</v>
      </c>
      <c r="Y94" s="118">
        <f>IF($C94="TD",INDEX('4. CPI-tabel'!$D$20:$Z$42,$E94-2003,Y$28-2003),
IF(Y$28&gt;=$E94,MAX(1,INDEX('4. CPI-tabel'!$D$20:$Z$42,MAX($E94,2010)-2003,Y$28-2003)),0))</f>
        <v>0</v>
      </c>
      <c r="Z94" s="118">
        <f>IF($C94="TD",INDEX('4. CPI-tabel'!$D$20:$Z$42,$E94-2003,Z$28-2003),
IF(Z$28&gt;=$E94,MAX(1,INDEX('4. CPI-tabel'!$D$20:$Z$42,MAX($E94,2010)-2003,Z$28-2003)),0))</f>
        <v>0</v>
      </c>
      <c r="AA94" s="118">
        <f>IF($C94="TD",INDEX('4. CPI-tabel'!$D$20:$Z$42,$E94-2003,AA$28-2003),
IF(AA$28&gt;=$E94,MAX(1,INDEX('4. CPI-tabel'!$D$20:$Z$42,MAX($E94,2010)-2003,AA$28-2003)),0))</f>
        <v>0</v>
      </c>
      <c r="AB94" s="118">
        <f>IF($C94="TD",INDEX('4. CPI-tabel'!$D$20:$Z$42,$E94-2003,AB$28-2003),
IF(AB$28&gt;=$E94,MAX(1,INDEX('4. CPI-tabel'!$D$20:$Z$42,MAX($E94,2010)-2003,AB$28-2003)),0))</f>
        <v>0</v>
      </c>
      <c r="AC94" s="118">
        <f>IF($C94="TD",INDEX('4. CPI-tabel'!$D$20:$Z$42,$E94-2003,AC$28-2003),
IF(AC$28&gt;=$E94,MAX(1,INDEX('4. CPI-tabel'!$D$20:$Z$42,MAX($E94,2010)-2003,AC$28-2003)),0))</f>
        <v>0</v>
      </c>
      <c r="AD94" s="118">
        <f>IF($C94="TD",INDEX('4. CPI-tabel'!$D$20:$Z$42,$E94-2003,AD$28-2003),
IF(AD$28&gt;=$E94,MAX(1,INDEX('4. CPI-tabel'!$D$20:$Z$42,MAX($E94,2010)-2003,AD$28-2003)),0))</f>
        <v>0</v>
      </c>
      <c r="AE94" s="118">
        <f>IF($C94="TD",INDEX('4. CPI-tabel'!$D$20:$Z$42,$E94-2003,AE$28-2003),
IF(AE$28&gt;=$E94,MAX(1,INDEX('4. CPI-tabel'!$D$20:$Z$42,MAX($E94,2010)-2003,AE$28-2003)),0))</f>
        <v>0</v>
      </c>
      <c r="AF94" s="118">
        <f>IF($C94="TD",INDEX('4. CPI-tabel'!$D$20:$Z$42,$E94-2003,AF$28-2003),
IF(AF$28&gt;=$E94,MAX(1,INDEX('4. CPI-tabel'!$D$20:$Z$42,MAX($E94,2010)-2003,AF$28-2003)),0))</f>
        <v>1</v>
      </c>
      <c r="AG94" s="118">
        <f>IF($C94="TD",INDEX('4. CPI-tabel'!$D$20:$Z$42,$E94-2003,AG$28-2003),
IF(AG$28&gt;=$E94,MAX(1,INDEX('4. CPI-tabel'!$D$20:$Z$42,MAX($E94,2010)-2003,AG$28-2003)),0))</f>
        <v>1.028</v>
      </c>
      <c r="AH94" s="118">
        <f>IF($C94="TD",INDEX('4. CPI-tabel'!$D$20:$Z$42,$E94-2003,AH$28-2003),
IF(AH$28&gt;=$E94,MAX(1,INDEX('4. CPI-tabel'!$D$20:$Z$42,MAX($E94,2010)-2003,AH$28-2003)),0))</f>
        <v>1.035196</v>
      </c>
      <c r="AI94" s="118">
        <f>IF($C94="TD",INDEX('4. CPI-tabel'!$D$20:$Z$42,$E94-2003,AI$28-2003),
IF(AI$28&gt;=$E94,MAX(1,INDEX('4. CPI-tabel'!$D$20:$Z$42,MAX($E94,2010)-2003,AI$28-2003)),0))</f>
        <v>1.035196</v>
      </c>
      <c r="AJ94" s="118">
        <f>IF($C94="TD",INDEX('4. CPI-tabel'!$D$20:$Z$42,$E94-2003,AJ$28-2003),
IF(AJ$28&gt;=$E94,MAX(1,INDEX('4. CPI-tabel'!$D$20:$Z$42,MAX($E94,2010)-2003,AJ$28-2003)),0))</f>
        <v>1.035196</v>
      </c>
      <c r="AK94" s="118">
        <f>IF($C94="TD",INDEX('4. CPI-tabel'!$D$20:$Z$42,$E94-2003,AK$28-2003),
IF(AK$28&gt;=$E94,MAX(1,INDEX('4. CPI-tabel'!$D$20:$Z$42,MAX($E94,2010)-2003,AK$28-2003)),0))</f>
        <v>1.035196</v>
      </c>
      <c r="AL94" s="118">
        <f>IF($C94="TD",INDEX('4. CPI-tabel'!$D$20:$Z$42,$E94-2003,AL$28-2003),
IF(AL$28&gt;=$E94,MAX(1,INDEX('4. CPI-tabel'!$D$20:$Z$42,MAX($E94,2010)-2003,AL$28-2003)),0))</f>
        <v>1.035196</v>
      </c>
      <c r="AM94" s="118">
        <f>IF($C94="TD",INDEX('4. CPI-tabel'!$D$20:$Z$42,$E94-2003,AM$28-2003),
IF(AM$28&gt;=$E94,MAX(1,INDEX('4. CPI-tabel'!$D$20:$Z$42,MAX($E94,2010)-2003,AM$28-2003)),0))</f>
        <v>1.035196</v>
      </c>
      <c r="AO94" s="87">
        <f t="shared" si="21"/>
        <v>0</v>
      </c>
      <c r="AP94" s="87">
        <f t="shared" si="22"/>
        <v>0</v>
      </c>
      <c r="AQ94" s="87">
        <f t="shared" si="23"/>
        <v>0</v>
      </c>
      <c r="AR94" s="87">
        <f t="shared" si="24"/>
        <v>0</v>
      </c>
      <c r="AS94" s="87">
        <f t="shared" si="25"/>
        <v>0</v>
      </c>
      <c r="AT94" s="87">
        <f t="shared" si="26"/>
        <v>0</v>
      </c>
      <c r="AU94" s="87">
        <f t="shared" si="27"/>
        <v>0</v>
      </c>
      <c r="AV94" s="87">
        <f t="shared" si="28"/>
        <v>0</v>
      </c>
      <c r="AW94" s="87">
        <f t="shared" si="29"/>
        <v>20008.919296313172</v>
      </c>
      <c r="AX94" s="87">
        <f t="shared" si="30"/>
        <v>41138.338073219886</v>
      </c>
      <c r="AY94" s="87">
        <f t="shared" si="31"/>
        <v>41426.30643973242</v>
      </c>
      <c r="AZ94" s="87">
        <f t="shared" si="32"/>
        <v>49711.567727678899</v>
      </c>
      <c r="BA94" s="87">
        <f t="shared" si="33"/>
        <v>48307.946991838551</v>
      </c>
      <c r="BB94" s="87">
        <f t="shared" si="34"/>
        <v>46943.957900304289</v>
      </c>
      <c r="BC94" s="87">
        <f t="shared" si="35"/>
        <v>45618.481441942757</v>
      </c>
      <c r="BD94" s="87">
        <f t="shared" si="36"/>
        <v>44330.430201229079</v>
      </c>
    </row>
    <row r="95" spans="1:56" s="20" customFormat="1" x14ac:dyDescent="0.2">
      <c r="A95" s="41"/>
      <c r="B95" s="86">
        <f>'3. Investeringen'!B81</f>
        <v>67</v>
      </c>
      <c r="C95" s="86" t="str">
        <f>'3. Investeringen'!F81</f>
        <v>TD</v>
      </c>
      <c r="D95" s="86" t="str">
        <f>'3. Investeringen'!G81</f>
        <v>Nieuwe investeringen TD</v>
      </c>
      <c r="E95" s="121">
        <f>'3. Investeringen'!K81</f>
        <v>2019</v>
      </c>
      <c r="G95" s="86">
        <f>'7. Nominale afschrijvingen'!R84</f>
        <v>0</v>
      </c>
      <c r="H95" s="86">
        <f>'7. Nominale afschrijvingen'!S84</f>
        <v>0</v>
      </c>
      <c r="I95" s="86">
        <f>'7. Nominale afschrijvingen'!T84</f>
        <v>0</v>
      </c>
      <c r="J95" s="86">
        <f>'7. Nominale afschrijvingen'!U84</f>
        <v>0</v>
      </c>
      <c r="K95" s="86">
        <f>'7. Nominale afschrijvingen'!V84</f>
        <v>0</v>
      </c>
      <c r="L95" s="86">
        <f>'7. Nominale afschrijvingen'!W84</f>
        <v>0</v>
      </c>
      <c r="M95" s="86">
        <f>'7. Nominale afschrijvingen'!X84</f>
        <v>0</v>
      </c>
      <c r="N95" s="86">
        <f>'7. Nominale afschrijvingen'!Y84</f>
        <v>0</v>
      </c>
      <c r="O95" s="86">
        <f>'7. Nominale afschrijvingen'!Z84</f>
        <v>1691.2566836363635</v>
      </c>
      <c r="P95" s="86">
        <f>'7. Nominale afschrijvingen'!AA84</f>
        <v>3382.513367272727</v>
      </c>
      <c r="Q95" s="86">
        <f>'7. Nominale afschrijvingen'!AB84</f>
        <v>3382.513367272727</v>
      </c>
      <c r="R95" s="86">
        <f>'7. Nominale afschrijvingen'!AC84</f>
        <v>4059.0160407272724</v>
      </c>
      <c r="S95" s="86">
        <f>'7. Nominale afschrijvingen'!AD84</f>
        <v>3881.8953407682638</v>
      </c>
      <c r="T95" s="86">
        <f>'7. Nominale afschrijvingen'!AE84</f>
        <v>3712.5035440801944</v>
      </c>
      <c r="U95" s="86">
        <f>'7. Nominale afschrijvingen'!AF84</f>
        <v>3550.5033894294224</v>
      </c>
      <c r="V95" s="86">
        <f>'7. Nominale afschrijvingen'!AG84</f>
        <v>3395.5723324361388</v>
      </c>
      <c r="W95" s="40"/>
      <c r="X95" s="118">
        <f>IF($C95="TD",INDEX('4. CPI-tabel'!$D$20:$Z$42,$E95-2003,X$28-2003),
IF(X$28&gt;=$E95,MAX(1,INDEX('4. CPI-tabel'!$D$20:$Z$42,MAX($E95,2010)-2003,X$28-2003)),0))</f>
        <v>0</v>
      </c>
      <c r="Y95" s="118">
        <f>IF($C95="TD",INDEX('4. CPI-tabel'!$D$20:$Z$42,$E95-2003,Y$28-2003),
IF(Y$28&gt;=$E95,MAX(1,INDEX('4. CPI-tabel'!$D$20:$Z$42,MAX($E95,2010)-2003,Y$28-2003)),0))</f>
        <v>0</v>
      </c>
      <c r="Z95" s="118">
        <f>IF($C95="TD",INDEX('4. CPI-tabel'!$D$20:$Z$42,$E95-2003,Z$28-2003),
IF(Z$28&gt;=$E95,MAX(1,INDEX('4. CPI-tabel'!$D$20:$Z$42,MAX($E95,2010)-2003,Z$28-2003)),0))</f>
        <v>0</v>
      </c>
      <c r="AA95" s="118">
        <f>IF($C95="TD",INDEX('4. CPI-tabel'!$D$20:$Z$42,$E95-2003,AA$28-2003),
IF(AA$28&gt;=$E95,MAX(1,INDEX('4. CPI-tabel'!$D$20:$Z$42,MAX($E95,2010)-2003,AA$28-2003)),0))</f>
        <v>0</v>
      </c>
      <c r="AB95" s="118">
        <f>IF($C95="TD",INDEX('4. CPI-tabel'!$D$20:$Z$42,$E95-2003,AB$28-2003),
IF(AB$28&gt;=$E95,MAX(1,INDEX('4. CPI-tabel'!$D$20:$Z$42,MAX($E95,2010)-2003,AB$28-2003)),0))</f>
        <v>0</v>
      </c>
      <c r="AC95" s="118">
        <f>IF($C95="TD",INDEX('4. CPI-tabel'!$D$20:$Z$42,$E95-2003,AC$28-2003),
IF(AC$28&gt;=$E95,MAX(1,INDEX('4. CPI-tabel'!$D$20:$Z$42,MAX($E95,2010)-2003,AC$28-2003)),0))</f>
        <v>0</v>
      </c>
      <c r="AD95" s="118">
        <f>IF($C95="TD",INDEX('4. CPI-tabel'!$D$20:$Z$42,$E95-2003,AD$28-2003),
IF(AD$28&gt;=$E95,MAX(1,INDEX('4. CPI-tabel'!$D$20:$Z$42,MAX($E95,2010)-2003,AD$28-2003)),0))</f>
        <v>0</v>
      </c>
      <c r="AE95" s="118">
        <f>IF($C95="TD",INDEX('4. CPI-tabel'!$D$20:$Z$42,$E95-2003,AE$28-2003),
IF(AE$28&gt;=$E95,MAX(1,INDEX('4. CPI-tabel'!$D$20:$Z$42,MAX($E95,2010)-2003,AE$28-2003)),0))</f>
        <v>0</v>
      </c>
      <c r="AF95" s="118">
        <f>IF($C95="TD",INDEX('4. CPI-tabel'!$D$20:$Z$42,$E95-2003,AF$28-2003),
IF(AF$28&gt;=$E95,MAX(1,INDEX('4. CPI-tabel'!$D$20:$Z$42,MAX($E95,2010)-2003,AF$28-2003)),0))</f>
        <v>1</v>
      </c>
      <c r="AG95" s="118">
        <f>IF($C95="TD",INDEX('4. CPI-tabel'!$D$20:$Z$42,$E95-2003,AG$28-2003),
IF(AG$28&gt;=$E95,MAX(1,INDEX('4. CPI-tabel'!$D$20:$Z$42,MAX($E95,2010)-2003,AG$28-2003)),0))</f>
        <v>1.028</v>
      </c>
      <c r="AH95" s="118">
        <f>IF($C95="TD",INDEX('4. CPI-tabel'!$D$20:$Z$42,$E95-2003,AH$28-2003),
IF(AH$28&gt;=$E95,MAX(1,INDEX('4. CPI-tabel'!$D$20:$Z$42,MAX($E95,2010)-2003,AH$28-2003)),0))</f>
        <v>1.035196</v>
      </c>
      <c r="AI95" s="118">
        <f>IF($C95="TD",INDEX('4. CPI-tabel'!$D$20:$Z$42,$E95-2003,AI$28-2003),
IF(AI$28&gt;=$E95,MAX(1,INDEX('4. CPI-tabel'!$D$20:$Z$42,MAX($E95,2010)-2003,AI$28-2003)),0))</f>
        <v>1.035196</v>
      </c>
      <c r="AJ95" s="118">
        <f>IF($C95="TD",INDEX('4. CPI-tabel'!$D$20:$Z$42,$E95-2003,AJ$28-2003),
IF(AJ$28&gt;=$E95,MAX(1,INDEX('4. CPI-tabel'!$D$20:$Z$42,MAX($E95,2010)-2003,AJ$28-2003)),0))</f>
        <v>1.035196</v>
      </c>
      <c r="AK95" s="118">
        <f>IF($C95="TD",INDEX('4. CPI-tabel'!$D$20:$Z$42,$E95-2003,AK$28-2003),
IF(AK$28&gt;=$E95,MAX(1,INDEX('4. CPI-tabel'!$D$20:$Z$42,MAX($E95,2010)-2003,AK$28-2003)),0))</f>
        <v>1.035196</v>
      </c>
      <c r="AL95" s="118">
        <f>IF($C95="TD",INDEX('4. CPI-tabel'!$D$20:$Z$42,$E95-2003,AL$28-2003),
IF(AL$28&gt;=$E95,MAX(1,INDEX('4. CPI-tabel'!$D$20:$Z$42,MAX($E95,2010)-2003,AL$28-2003)),0))</f>
        <v>1.035196</v>
      </c>
      <c r="AM95" s="118">
        <f>IF($C95="TD",INDEX('4. CPI-tabel'!$D$20:$Z$42,$E95-2003,AM$28-2003),
IF(AM$28&gt;=$E95,MAX(1,INDEX('4. CPI-tabel'!$D$20:$Z$42,MAX($E95,2010)-2003,AM$28-2003)),0))</f>
        <v>1.035196</v>
      </c>
      <c r="AO95" s="87">
        <f t="shared" si="21"/>
        <v>0</v>
      </c>
      <c r="AP95" s="87">
        <f t="shared" si="22"/>
        <v>0</v>
      </c>
      <c r="AQ95" s="87">
        <f t="shared" si="23"/>
        <v>0</v>
      </c>
      <c r="AR95" s="87">
        <f t="shared" si="24"/>
        <v>0</v>
      </c>
      <c r="AS95" s="87">
        <f t="shared" si="25"/>
        <v>0</v>
      </c>
      <c r="AT95" s="87">
        <f t="shared" si="26"/>
        <v>0</v>
      </c>
      <c r="AU95" s="87">
        <f t="shared" si="27"/>
        <v>0</v>
      </c>
      <c r="AV95" s="87">
        <f t="shared" si="28"/>
        <v>0</v>
      </c>
      <c r="AW95" s="87">
        <f t="shared" si="29"/>
        <v>1691.2566836363635</v>
      </c>
      <c r="AX95" s="87">
        <f t="shared" si="30"/>
        <v>3477.2237415563636</v>
      </c>
      <c r="AY95" s="87">
        <f t="shared" si="31"/>
        <v>3501.5643077472578</v>
      </c>
      <c r="AZ95" s="87">
        <f t="shared" si="32"/>
        <v>4201.8771692967093</v>
      </c>
      <c r="BA95" s="87">
        <f t="shared" si="33"/>
        <v>4018.5225291819438</v>
      </c>
      <c r="BB95" s="87">
        <f t="shared" si="34"/>
        <v>3843.1688188176408</v>
      </c>
      <c r="BC95" s="87">
        <f t="shared" si="35"/>
        <v>3675.4669067237805</v>
      </c>
      <c r="BD95" s="87">
        <f t="shared" si="36"/>
        <v>3515.0828962485612</v>
      </c>
    </row>
    <row r="96" spans="1:56" s="20" customFormat="1" x14ac:dyDescent="0.2">
      <c r="A96" s="41"/>
      <c r="B96" s="86">
        <f>'3. Investeringen'!B82</f>
        <v>68</v>
      </c>
      <c r="C96" s="86" t="str">
        <f>'3. Investeringen'!F82</f>
        <v>TD</v>
      </c>
      <c r="D96" s="86" t="str">
        <f>'3. Investeringen'!G82</f>
        <v>Nieuwe investeringen TD</v>
      </c>
      <c r="E96" s="121">
        <f>'3. Investeringen'!K82</f>
        <v>2019</v>
      </c>
      <c r="G96" s="86">
        <f>'7. Nominale afschrijvingen'!R85</f>
        <v>0</v>
      </c>
      <c r="H96" s="86">
        <f>'7. Nominale afschrijvingen'!S85</f>
        <v>0</v>
      </c>
      <c r="I96" s="86">
        <f>'7. Nominale afschrijvingen'!T85</f>
        <v>0</v>
      </c>
      <c r="J96" s="86">
        <f>'7. Nominale afschrijvingen'!U85</f>
        <v>0</v>
      </c>
      <c r="K96" s="86">
        <f>'7. Nominale afschrijvingen'!V85</f>
        <v>0</v>
      </c>
      <c r="L96" s="86">
        <f>'7. Nominale afschrijvingen'!W85</f>
        <v>0</v>
      </c>
      <c r="M96" s="86">
        <f>'7. Nominale afschrijvingen'!X85</f>
        <v>0</v>
      </c>
      <c r="N96" s="86">
        <f>'7. Nominale afschrijvingen'!Y85</f>
        <v>0</v>
      </c>
      <c r="O96" s="86">
        <f>'7. Nominale afschrijvingen'!Z85</f>
        <v>10297.721818181819</v>
      </c>
      <c r="P96" s="86">
        <f>'7. Nominale afschrijvingen'!AA85</f>
        <v>20595.443636363638</v>
      </c>
      <c r="Q96" s="86">
        <f>'7. Nominale afschrijvingen'!AB85</f>
        <v>20595.443636363638</v>
      </c>
      <c r="R96" s="86">
        <f>'7. Nominale afschrijvingen'!AC85</f>
        <v>24714.532363636361</v>
      </c>
      <c r="S96" s="86">
        <f>'7. Nominale afschrijvingen'!AD85</f>
        <v>17849.384484848484</v>
      </c>
      <c r="T96" s="86">
        <f>'7. Nominale afschrijvingen'!AE85</f>
        <v>8924.6922424242421</v>
      </c>
      <c r="U96" s="86">
        <f>'7. Nominale afschrijvingen'!AF85</f>
        <v>0</v>
      </c>
      <c r="V96" s="86">
        <f>'7. Nominale afschrijvingen'!AG85</f>
        <v>0</v>
      </c>
      <c r="W96" s="40"/>
      <c r="X96" s="118">
        <f>IF($C96="TD",INDEX('4. CPI-tabel'!$D$20:$Z$42,$E96-2003,X$28-2003),
IF(X$28&gt;=$E96,MAX(1,INDEX('4. CPI-tabel'!$D$20:$Z$42,MAX($E96,2010)-2003,X$28-2003)),0))</f>
        <v>0</v>
      </c>
      <c r="Y96" s="118">
        <f>IF($C96="TD",INDEX('4. CPI-tabel'!$D$20:$Z$42,$E96-2003,Y$28-2003),
IF(Y$28&gt;=$E96,MAX(1,INDEX('4. CPI-tabel'!$D$20:$Z$42,MAX($E96,2010)-2003,Y$28-2003)),0))</f>
        <v>0</v>
      </c>
      <c r="Z96" s="118">
        <f>IF($C96="TD",INDEX('4. CPI-tabel'!$D$20:$Z$42,$E96-2003,Z$28-2003),
IF(Z$28&gt;=$E96,MAX(1,INDEX('4. CPI-tabel'!$D$20:$Z$42,MAX($E96,2010)-2003,Z$28-2003)),0))</f>
        <v>0</v>
      </c>
      <c r="AA96" s="118">
        <f>IF($C96="TD",INDEX('4. CPI-tabel'!$D$20:$Z$42,$E96-2003,AA$28-2003),
IF(AA$28&gt;=$E96,MAX(1,INDEX('4. CPI-tabel'!$D$20:$Z$42,MAX($E96,2010)-2003,AA$28-2003)),0))</f>
        <v>0</v>
      </c>
      <c r="AB96" s="118">
        <f>IF($C96="TD",INDEX('4. CPI-tabel'!$D$20:$Z$42,$E96-2003,AB$28-2003),
IF(AB$28&gt;=$E96,MAX(1,INDEX('4. CPI-tabel'!$D$20:$Z$42,MAX($E96,2010)-2003,AB$28-2003)),0))</f>
        <v>0</v>
      </c>
      <c r="AC96" s="118">
        <f>IF($C96="TD",INDEX('4. CPI-tabel'!$D$20:$Z$42,$E96-2003,AC$28-2003),
IF(AC$28&gt;=$E96,MAX(1,INDEX('4. CPI-tabel'!$D$20:$Z$42,MAX($E96,2010)-2003,AC$28-2003)),0))</f>
        <v>0</v>
      </c>
      <c r="AD96" s="118">
        <f>IF($C96="TD",INDEX('4. CPI-tabel'!$D$20:$Z$42,$E96-2003,AD$28-2003),
IF(AD$28&gt;=$E96,MAX(1,INDEX('4. CPI-tabel'!$D$20:$Z$42,MAX($E96,2010)-2003,AD$28-2003)),0))</f>
        <v>0</v>
      </c>
      <c r="AE96" s="118">
        <f>IF($C96="TD",INDEX('4. CPI-tabel'!$D$20:$Z$42,$E96-2003,AE$28-2003),
IF(AE$28&gt;=$E96,MAX(1,INDEX('4. CPI-tabel'!$D$20:$Z$42,MAX($E96,2010)-2003,AE$28-2003)),0))</f>
        <v>0</v>
      </c>
      <c r="AF96" s="118">
        <f>IF($C96="TD",INDEX('4. CPI-tabel'!$D$20:$Z$42,$E96-2003,AF$28-2003),
IF(AF$28&gt;=$E96,MAX(1,INDEX('4. CPI-tabel'!$D$20:$Z$42,MAX($E96,2010)-2003,AF$28-2003)),0))</f>
        <v>1</v>
      </c>
      <c r="AG96" s="118">
        <f>IF($C96="TD",INDEX('4. CPI-tabel'!$D$20:$Z$42,$E96-2003,AG$28-2003),
IF(AG$28&gt;=$E96,MAX(1,INDEX('4. CPI-tabel'!$D$20:$Z$42,MAX($E96,2010)-2003,AG$28-2003)),0))</f>
        <v>1.028</v>
      </c>
      <c r="AH96" s="118">
        <f>IF($C96="TD",INDEX('4. CPI-tabel'!$D$20:$Z$42,$E96-2003,AH$28-2003),
IF(AH$28&gt;=$E96,MAX(1,INDEX('4. CPI-tabel'!$D$20:$Z$42,MAX($E96,2010)-2003,AH$28-2003)),0))</f>
        <v>1.035196</v>
      </c>
      <c r="AI96" s="118">
        <f>IF($C96="TD",INDEX('4. CPI-tabel'!$D$20:$Z$42,$E96-2003,AI$28-2003),
IF(AI$28&gt;=$E96,MAX(1,INDEX('4. CPI-tabel'!$D$20:$Z$42,MAX($E96,2010)-2003,AI$28-2003)),0))</f>
        <v>1.035196</v>
      </c>
      <c r="AJ96" s="118">
        <f>IF($C96="TD",INDEX('4. CPI-tabel'!$D$20:$Z$42,$E96-2003,AJ$28-2003),
IF(AJ$28&gt;=$E96,MAX(1,INDEX('4. CPI-tabel'!$D$20:$Z$42,MAX($E96,2010)-2003,AJ$28-2003)),0))</f>
        <v>1.035196</v>
      </c>
      <c r="AK96" s="118">
        <f>IF($C96="TD",INDEX('4. CPI-tabel'!$D$20:$Z$42,$E96-2003,AK$28-2003),
IF(AK$28&gt;=$E96,MAX(1,INDEX('4. CPI-tabel'!$D$20:$Z$42,MAX($E96,2010)-2003,AK$28-2003)),0))</f>
        <v>1.035196</v>
      </c>
      <c r="AL96" s="118">
        <f>IF($C96="TD",INDEX('4. CPI-tabel'!$D$20:$Z$42,$E96-2003,AL$28-2003),
IF(AL$28&gt;=$E96,MAX(1,INDEX('4. CPI-tabel'!$D$20:$Z$42,MAX($E96,2010)-2003,AL$28-2003)),0))</f>
        <v>1.035196</v>
      </c>
      <c r="AM96" s="118">
        <f>IF($C96="TD",INDEX('4. CPI-tabel'!$D$20:$Z$42,$E96-2003,AM$28-2003),
IF(AM$28&gt;=$E96,MAX(1,INDEX('4. CPI-tabel'!$D$20:$Z$42,MAX($E96,2010)-2003,AM$28-2003)),0))</f>
        <v>1.035196</v>
      </c>
      <c r="AO96" s="87">
        <f t="shared" si="21"/>
        <v>0</v>
      </c>
      <c r="AP96" s="87">
        <f t="shared" si="22"/>
        <v>0</v>
      </c>
      <c r="AQ96" s="87">
        <f t="shared" si="23"/>
        <v>0</v>
      </c>
      <c r="AR96" s="87">
        <f t="shared" si="24"/>
        <v>0</v>
      </c>
      <c r="AS96" s="87">
        <f t="shared" si="25"/>
        <v>0</v>
      </c>
      <c r="AT96" s="87">
        <f t="shared" si="26"/>
        <v>0</v>
      </c>
      <c r="AU96" s="87">
        <f t="shared" si="27"/>
        <v>0</v>
      </c>
      <c r="AV96" s="87">
        <f t="shared" si="28"/>
        <v>0</v>
      </c>
      <c r="AW96" s="87">
        <f t="shared" si="29"/>
        <v>10297.721818181819</v>
      </c>
      <c r="AX96" s="87">
        <f t="shared" si="30"/>
        <v>21172.116058181819</v>
      </c>
      <c r="AY96" s="87">
        <f t="shared" si="31"/>
        <v>21320.320870589094</v>
      </c>
      <c r="AZ96" s="87">
        <f t="shared" si="32"/>
        <v>25584.385044706905</v>
      </c>
      <c r="BA96" s="87">
        <f t="shared" si="33"/>
        <v>18477.611421177211</v>
      </c>
      <c r="BB96" s="87">
        <f t="shared" si="34"/>
        <v>9238.8057105886055</v>
      </c>
      <c r="BC96" s="87">
        <f t="shared" si="35"/>
        <v>0</v>
      </c>
      <c r="BD96" s="87">
        <f t="shared" si="36"/>
        <v>0</v>
      </c>
    </row>
    <row r="97" spans="1:56" s="20" customFormat="1" x14ac:dyDescent="0.2">
      <c r="A97" s="41"/>
      <c r="B97" s="86">
        <f>'3. Investeringen'!B83</f>
        <v>69</v>
      </c>
      <c r="C97" s="86" t="str">
        <f>'3. Investeringen'!F83</f>
        <v>AD</v>
      </c>
      <c r="D97" s="86" t="str">
        <f>'3. Investeringen'!G83</f>
        <v>Nieuwe investeringen AD</v>
      </c>
      <c r="E97" s="121">
        <f>'3. Investeringen'!K83</f>
        <v>2009</v>
      </c>
      <c r="G97" s="86">
        <f>'7. Nominale afschrijvingen'!R86</f>
        <v>1307.6923076923078</v>
      </c>
      <c r="H97" s="86">
        <f>'7. Nominale afschrijvingen'!S86</f>
        <v>1307.6923076923078</v>
      </c>
      <c r="I97" s="86">
        <f>'7. Nominale afschrijvingen'!T86</f>
        <v>1307.6923076923078</v>
      </c>
      <c r="J97" s="86">
        <f>'7. Nominale afschrijvingen'!U86</f>
        <v>1307.6923076923078</v>
      </c>
      <c r="K97" s="86">
        <f>'7. Nominale afschrijvingen'!V86</f>
        <v>1307.6923076923078</v>
      </c>
      <c r="L97" s="86">
        <f>'7. Nominale afschrijvingen'!W86</f>
        <v>1307.6923076923078</v>
      </c>
      <c r="M97" s="86">
        <f>'7. Nominale afschrijvingen'!X86</f>
        <v>1307.6923076923078</v>
      </c>
      <c r="N97" s="86">
        <f>'7. Nominale afschrijvingen'!Y86</f>
        <v>1307.6923076923078</v>
      </c>
      <c r="O97" s="86">
        <f>'7. Nominale afschrijvingen'!Z86</f>
        <v>1307.6923076923078</v>
      </c>
      <c r="P97" s="86">
        <f>'7. Nominale afschrijvingen'!AA86</f>
        <v>1307.6923076923078</v>
      </c>
      <c r="Q97" s="86">
        <f>'7. Nominale afschrijvingen'!AB86</f>
        <v>1307.6923076923078</v>
      </c>
      <c r="R97" s="86">
        <f>'7. Nominale afschrijvingen'!AC86</f>
        <v>1569.2307692307688</v>
      </c>
      <c r="S97" s="86">
        <f>'7. Nominale afschrijvingen'!AD86</f>
        <v>1498.1712626995643</v>
      </c>
      <c r="T97" s="86">
        <f>'7. Nominale afschrijvingen'!AE86</f>
        <v>1430.3295451433578</v>
      </c>
      <c r="U97" s="86">
        <f>'7. Nominale afschrijvingen'!AF86</f>
        <v>1365.5599053632811</v>
      </c>
      <c r="V97" s="86">
        <f>'7. Nominale afschrijvingen'!AG86</f>
        <v>1303.7232304034344</v>
      </c>
      <c r="W97" s="40"/>
      <c r="X97" s="118">
        <f>IF($C97="TD",INDEX('4. CPI-tabel'!$D$20:$Z$42,$E97-2003,X$28-2003),
IF(X$28&gt;=$E97,MAX(1,INDEX('4. CPI-tabel'!$D$20:$Z$42,MAX($E97,2010)-2003,X$28-2003)),0))</f>
        <v>1.0149999999999999</v>
      </c>
      <c r="Y97" s="118">
        <f>IF($C97="TD",INDEX('4. CPI-tabel'!$D$20:$Z$42,$E97-2003,Y$28-2003),
IF(Y$28&gt;=$E97,MAX(1,INDEX('4. CPI-tabel'!$D$20:$Z$42,MAX($E97,2010)-2003,Y$28-2003)),0))</f>
        <v>1.0413899999999998</v>
      </c>
      <c r="Z97" s="118">
        <f>IF($C97="TD",INDEX('4. CPI-tabel'!$D$20:$Z$42,$E97-2003,Z$28-2003),
IF(Z$28&gt;=$E97,MAX(1,INDEX('4. CPI-tabel'!$D$20:$Z$42,MAX($E97,2010)-2003,Z$28-2003)),0))</f>
        <v>1.0653419699999997</v>
      </c>
      <c r="AA97" s="118">
        <f>IF($C97="TD",INDEX('4. CPI-tabel'!$D$20:$Z$42,$E97-2003,AA$28-2003),
IF(AA$28&gt;=$E97,MAX(1,INDEX('4. CPI-tabel'!$D$20:$Z$42,MAX($E97,2010)-2003,AA$28-2003)),0))</f>
        <v>1.0951715451599997</v>
      </c>
      <c r="AB97" s="118">
        <f>IF($C97="TD",INDEX('4. CPI-tabel'!$D$20:$Z$42,$E97-2003,AB$28-2003),
IF(AB$28&gt;=$E97,MAX(1,INDEX('4. CPI-tabel'!$D$20:$Z$42,MAX($E97,2010)-2003,AB$28-2003)),0))</f>
        <v>1.1061232606115996</v>
      </c>
      <c r="AC97" s="118">
        <f>IF($C97="TD",INDEX('4. CPI-tabel'!$D$20:$Z$42,$E97-2003,AC$28-2003),
IF(AC$28&gt;=$E97,MAX(1,INDEX('4. CPI-tabel'!$D$20:$Z$42,MAX($E97,2010)-2003,AC$28-2003)),0))</f>
        <v>1.1149722466964924</v>
      </c>
      <c r="AD97" s="118">
        <f>IF($C97="TD",INDEX('4. CPI-tabel'!$D$20:$Z$42,$E97-2003,AD$28-2003),
IF(AD$28&gt;=$E97,MAX(1,INDEX('4. CPI-tabel'!$D$20:$Z$42,MAX($E97,2010)-2003,AD$28-2003)),0))</f>
        <v>1.1172021911898855</v>
      </c>
      <c r="AE97" s="118">
        <f>IF($C97="TD",INDEX('4. CPI-tabel'!$D$20:$Z$42,$E97-2003,AE$28-2003),
IF(AE$28&gt;=$E97,MAX(1,INDEX('4. CPI-tabel'!$D$20:$Z$42,MAX($E97,2010)-2003,AE$28-2003)),0))</f>
        <v>1.132843021866544</v>
      </c>
      <c r="AF97" s="118">
        <f>IF($C97="TD",INDEX('4. CPI-tabel'!$D$20:$Z$42,$E97-2003,AF$28-2003),
IF(AF$28&gt;=$E97,MAX(1,INDEX('4. CPI-tabel'!$D$20:$Z$42,MAX($E97,2010)-2003,AF$28-2003)),0))</f>
        <v>1.1566327253257414</v>
      </c>
      <c r="AG97" s="118">
        <f>IF($C97="TD",INDEX('4. CPI-tabel'!$D$20:$Z$42,$E97-2003,AG$28-2003),
IF(AG$28&gt;=$E97,MAX(1,INDEX('4. CPI-tabel'!$D$20:$Z$42,MAX($E97,2010)-2003,AG$28-2003)),0))</f>
        <v>1.1890184416348621</v>
      </c>
      <c r="AH97" s="118">
        <f>IF($C97="TD",INDEX('4. CPI-tabel'!$D$20:$Z$42,$E97-2003,AH$28-2003),
IF(AH$28&gt;=$E97,MAX(1,INDEX('4. CPI-tabel'!$D$20:$Z$42,MAX($E97,2010)-2003,AH$28-2003)),0))</f>
        <v>1.197341570726306</v>
      </c>
      <c r="AI97" s="118">
        <f>IF($C97="TD",INDEX('4. CPI-tabel'!$D$20:$Z$42,$E97-2003,AI$28-2003),
IF(AI$28&gt;=$E97,MAX(1,INDEX('4. CPI-tabel'!$D$20:$Z$42,MAX($E97,2010)-2003,AI$28-2003)),0))</f>
        <v>1.197341570726306</v>
      </c>
      <c r="AJ97" s="118">
        <f>IF($C97="TD",INDEX('4. CPI-tabel'!$D$20:$Z$42,$E97-2003,AJ$28-2003),
IF(AJ$28&gt;=$E97,MAX(1,INDEX('4. CPI-tabel'!$D$20:$Z$42,MAX($E97,2010)-2003,AJ$28-2003)),0))</f>
        <v>1.197341570726306</v>
      </c>
      <c r="AK97" s="118">
        <f>IF($C97="TD",INDEX('4. CPI-tabel'!$D$20:$Z$42,$E97-2003,AK$28-2003),
IF(AK$28&gt;=$E97,MAX(1,INDEX('4. CPI-tabel'!$D$20:$Z$42,MAX($E97,2010)-2003,AK$28-2003)),0))</f>
        <v>1.197341570726306</v>
      </c>
      <c r="AL97" s="118">
        <f>IF($C97="TD",INDEX('4. CPI-tabel'!$D$20:$Z$42,$E97-2003,AL$28-2003),
IF(AL$28&gt;=$E97,MAX(1,INDEX('4. CPI-tabel'!$D$20:$Z$42,MAX($E97,2010)-2003,AL$28-2003)),0))</f>
        <v>1.197341570726306</v>
      </c>
      <c r="AM97" s="118">
        <f>IF($C97="TD",INDEX('4. CPI-tabel'!$D$20:$Z$42,$E97-2003,AM$28-2003),
IF(AM$28&gt;=$E97,MAX(1,INDEX('4. CPI-tabel'!$D$20:$Z$42,MAX($E97,2010)-2003,AM$28-2003)),0))</f>
        <v>1.197341570726306</v>
      </c>
      <c r="AO97" s="87">
        <f t="shared" si="21"/>
        <v>1327.3076923076924</v>
      </c>
      <c r="AP97" s="87">
        <f t="shared" si="22"/>
        <v>1361.8176923076921</v>
      </c>
      <c r="AQ97" s="87">
        <f t="shared" si="23"/>
        <v>1393.1394992307692</v>
      </c>
      <c r="AR97" s="87">
        <f t="shared" si="24"/>
        <v>1432.1474052092306</v>
      </c>
      <c r="AS97" s="87">
        <f t="shared" si="25"/>
        <v>1446.4688792613226</v>
      </c>
      <c r="AT97" s="87">
        <f t="shared" si="26"/>
        <v>1458.0406302954134</v>
      </c>
      <c r="AU97" s="87">
        <f t="shared" si="27"/>
        <v>1460.9567115560044</v>
      </c>
      <c r="AV97" s="87">
        <f t="shared" si="28"/>
        <v>1481.4101055177885</v>
      </c>
      <c r="AW97" s="87">
        <f t="shared" si="29"/>
        <v>1512.519717733662</v>
      </c>
      <c r="AX97" s="87">
        <f t="shared" si="30"/>
        <v>1554.8702698302045</v>
      </c>
      <c r="AY97" s="87">
        <f t="shared" si="31"/>
        <v>1565.7543617190156</v>
      </c>
      <c r="AZ97" s="87">
        <f t="shared" si="32"/>
        <v>1878.9052340628182</v>
      </c>
      <c r="BA97" s="87">
        <f t="shared" si="33"/>
        <v>1793.8227328977096</v>
      </c>
      <c r="BB97" s="87">
        <f t="shared" si="34"/>
        <v>1712.5930242381908</v>
      </c>
      <c r="BC97" s="87">
        <f t="shared" si="35"/>
        <v>1635.0416420085369</v>
      </c>
      <c r="BD97" s="87">
        <f t="shared" si="36"/>
        <v>1561.0020204836219</v>
      </c>
    </row>
    <row r="98" spans="1:56" s="20" customFormat="1" x14ac:dyDescent="0.2">
      <c r="A98" s="41"/>
      <c r="B98" s="86">
        <f>'3. Investeringen'!B84</f>
        <v>70</v>
      </c>
      <c r="C98" s="86" t="str">
        <f>'3. Investeringen'!F84</f>
        <v>AD</v>
      </c>
      <c r="D98" s="86" t="str">
        <f>'3. Investeringen'!G84</f>
        <v>Nieuwe investeringen AD</v>
      </c>
      <c r="E98" s="121">
        <f>'3. Investeringen'!K84</f>
        <v>2009</v>
      </c>
      <c r="G98" s="86">
        <f>'7. Nominale afschrijvingen'!R87</f>
        <v>1692.3076923076924</v>
      </c>
      <c r="H98" s="86">
        <f>'7. Nominale afschrijvingen'!S87</f>
        <v>1692.3076923076922</v>
      </c>
      <c r="I98" s="86">
        <f>'7. Nominale afschrijvingen'!T87</f>
        <v>1692.3076923076922</v>
      </c>
      <c r="J98" s="86">
        <f>'7. Nominale afschrijvingen'!U87</f>
        <v>1692.3076923076922</v>
      </c>
      <c r="K98" s="86">
        <f>'7. Nominale afschrijvingen'!V87</f>
        <v>1692.3076923076922</v>
      </c>
      <c r="L98" s="86">
        <f>'7. Nominale afschrijvingen'!W87</f>
        <v>1692.3076923076922</v>
      </c>
      <c r="M98" s="86">
        <f>'7. Nominale afschrijvingen'!X87</f>
        <v>1692.3076923076922</v>
      </c>
      <c r="N98" s="86">
        <f>'7. Nominale afschrijvingen'!Y87</f>
        <v>1692.3076923076922</v>
      </c>
      <c r="O98" s="86">
        <f>'7. Nominale afschrijvingen'!Z87</f>
        <v>1692.3076923076922</v>
      </c>
      <c r="P98" s="86">
        <f>'7. Nominale afschrijvingen'!AA87</f>
        <v>1692.3076923076922</v>
      </c>
      <c r="Q98" s="86">
        <f>'7. Nominale afschrijvingen'!AB87</f>
        <v>1692.3076923076922</v>
      </c>
      <c r="R98" s="86">
        <f>'7. Nominale afschrijvingen'!AC87</f>
        <v>2030.7692307692309</v>
      </c>
      <c r="S98" s="86">
        <f>'7. Nominale afschrijvingen'!AD87</f>
        <v>1938.8098693759071</v>
      </c>
      <c r="T98" s="86">
        <f>'7. Nominale afschrijvingen'!AE87</f>
        <v>1851.0147054796394</v>
      </c>
      <c r="U98" s="86">
        <f>'7. Nominale afschrijvingen'!AF87</f>
        <v>1767.1951716465992</v>
      </c>
      <c r="V98" s="86">
        <f>'7. Nominale afschrijvingen'!AG87</f>
        <v>1687.1712393456212</v>
      </c>
      <c r="W98" s="40"/>
      <c r="X98" s="118">
        <f>IF($C98="TD",INDEX('4. CPI-tabel'!$D$20:$Z$42,$E98-2003,X$28-2003),
IF(X$28&gt;=$E98,MAX(1,INDEX('4. CPI-tabel'!$D$20:$Z$42,MAX($E98,2010)-2003,X$28-2003)),0))</f>
        <v>1.0149999999999999</v>
      </c>
      <c r="Y98" s="118">
        <f>IF($C98="TD",INDEX('4. CPI-tabel'!$D$20:$Z$42,$E98-2003,Y$28-2003),
IF(Y$28&gt;=$E98,MAX(1,INDEX('4. CPI-tabel'!$D$20:$Z$42,MAX($E98,2010)-2003,Y$28-2003)),0))</f>
        <v>1.0413899999999998</v>
      </c>
      <c r="Z98" s="118">
        <f>IF($C98="TD",INDEX('4. CPI-tabel'!$D$20:$Z$42,$E98-2003,Z$28-2003),
IF(Z$28&gt;=$E98,MAX(1,INDEX('4. CPI-tabel'!$D$20:$Z$42,MAX($E98,2010)-2003,Z$28-2003)),0))</f>
        <v>1.0653419699999997</v>
      </c>
      <c r="AA98" s="118">
        <f>IF($C98="TD",INDEX('4. CPI-tabel'!$D$20:$Z$42,$E98-2003,AA$28-2003),
IF(AA$28&gt;=$E98,MAX(1,INDEX('4. CPI-tabel'!$D$20:$Z$42,MAX($E98,2010)-2003,AA$28-2003)),0))</f>
        <v>1.0951715451599997</v>
      </c>
      <c r="AB98" s="118">
        <f>IF($C98="TD",INDEX('4. CPI-tabel'!$D$20:$Z$42,$E98-2003,AB$28-2003),
IF(AB$28&gt;=$E98,MAX(1,INDEX('4. CPI-tabel'!$D$20:$Z$42,MAX($E98,2010)-2003,AB$28-2003)),0))</f>
        <v>1.1061232606115996</v>
      </c>
      <c r="AC98" s="118">
        <f>IF($C98="TD",INDEX('4. CPI-tabel'!$D$20:$Z$42,$E98-2003,AC$28-2003),
IF(AC$28&gt;=$E98,MAX(1,INDEX('4. CPI-tabel'!$D$20:$Z$42,MAX($E98,2010)-2003,AC$28-2003)),0))</f>
        <v>1.1149722466964924</v>
      </c>
      <c r="AD98" s="118">
        <f>IF($C98="TD",INDEX('4. CPI-tabel'!$D$20:$Z$42,$E98-2003,AD$28-2003),
IF(AD$28&gt;=$E98,MAX(1,INDEX('4. CPI-tabel'!$D$20:$Z$42,MAX($E98,2010)-2003,AD$28-2003)),0))</f>
        <v>1.1172021911898855</v>
      </c>
      <c r="AE98" s="118">
        <f>IF($C98="TD",INDEX('4. CPI-tabel'!$D$20:$Z$42,$E98-2003,AE$28-2003),
IF(AE$28&gt;=$E98,MAX(1,INDEX('4. CPI-tabel'!$D$20:$Z$42,MAX($E98,2010)-2003,AE$28-2003)),0))</f>
        <v>1.132843021866544</v>
      </c>
      <c r="AF98" s="118">
        <f>IF($C98="TD",INDEX('4. CPI-tabel'!$D$20:$Z$42,$E98-2003,AF$28-2003),
IF(AF$28&gt;=$E98,MAX(1,INDEX('4. CPI-tabel'!$D$20:$Z$42,MAX($E98,2010)-2003,AF$28-2003)),0))</f>
        <v>1.1566327253257414</v>
      </c>
      <c r="AG98" s="118">
        <f>IF($C98="TD",INDEX('4. CPI-tabel'!$D$20:$Z$42,$E98-2003,AG$28-2003),
IF(AG$28&gt;=$E98,MAX(1,INDEX('4. CPI-tabel'!$D$20:$Z$42,MAX($E98,2010)-2003,AG$28-2003)),0))</f>
        <v>1.1890184416348621</v>
      </c>
      <c r="AH98" s="118">
        <f>IF($C98="TD",INDEX('4. CPI-tabel'!$D$20:$Z$42,$E98-2003,AH$28-2003),
IF(AH$28&gt;=$E98,MAX(1,INDEX('4. CPI-tabel'!$D$20:$Z$42,MAX($E98,2010)-2003,AH$28-2003)),0))</f>
        <v>1.197341570726306</v>
      </c>
      <c r="AI98" s="118">
        <f>IF($C98="TD",INDEX('4. CPI-tabel'!$D$20:$Z$42,$E98-2003,AI$28-2003),
IF(AI$28&gt;=$E98,MAX(1,INDEX('4. CPI-tabel'!$D$20:$Z$42,MAX($E98,2010)-2003,AI$28-2003)),0))</f>
        <v>1.197341570726306</v>
      </c>
      <c r="AJ98" s="118">
        <f>IF($C98="TD",INDEX('4. CPI-tabel'!$D$20:$Z$42,$E98-2003,AJ$28-2003),
IF(AJ$28&gt;=$E98,MAX(1,INDEX('4. CPI-tabel'!$D$20:$Z$42,MAX($E98,2010)-2003,AJ$28-2003)),0))</f>
        <v>1.197341570726306</v>
      </c>
      <c r="AK98" s="118">
        <f>IF($C98="TD",INDEX('4. CPI-tabel'!$D$20:$Z$42,$E98-2003,AK$28-2003),
IF(AK$28&gt;=$E98,MAX(1,INDEX('4. CPI-tabel'!$D$20:$Z$42,MAX($E98,2010)-2003,AK$28-2003)),0))</f>
        <v>1.197341570726306</v>
      </c>
      <c r="AL98" s="118">
        <f>IF($C98="TD",INDEX('4. CPI-tabel'!$D$20:$Z$42,$E98-2003,AL$28-2003),
IF(AL$28&gt;=$E98,MAX(1,INDEX('4. CPI-tabel'!$D$20:$Z$42,MAX($E98,2010)-2003,AL$28-2003)),0))</f>
        <v>1.197341570726306</v>
      </c>
      <c r="AM98" s="118">
        <f>IF($C98="TD",INDEX('4. CPI-tabel'!$D$20:$Z$42,$E98-2003,AM$28-2003),
IF(AM$28&gt;=$E98,MAX(1,INDEX('4. CPI-tabel'!$D$20:$Z$42,MAX($E98,2010)-2003,AM$28-2003)),0))</f>
        <v>1.197341570726306</v>
      </c>
      <c r="AO98" s="87">
        <f t="shared" si="21"/>
        <v>1717.6923076923076</v>
      </c>
      <c r="AP98" s="87">
        <f t="shared" si="22"/>
        <v>1762.3523076923072</v>
      </c>
      <c r="AQ98" s="87">
        <f t="shared" si="23"/>
        <v>1802.8864107692302</v>
      </c>
      <c r="AR98" s="87">
        <f t="shared" si="24"/>
        <v>1853.3672302707685</v>
      </c>
      <c r="AS98" s="87">
        <f t="shared" si="25"/>
        <v>1871.9009025734761</v>
      </c>
      <c r="AT98" s="87">
        <f t="shared" si="26"/>
        <v>1886.876109794064</v>
      </c>
      <c r="AU98" s="87">
        <f t="shared" si="27"/>
        <v>1890.6498620136522</v>
      </c>
      <c r="AV98" s="87">
        <f t="shared" si="28"/>
        <v>1917.1189600818434</v>
      </c>
      <c r="AW98" s="87">
        <f t="shared" si="29"/>
        <v>1957.3784582435621</v>
      </c>
      <c r="AX98" s="87">
        <f t="shared" si="30"/>
        <v>2012.1850550743818</v>
      </c>
      <c r="AY98" s="87">
        <f t="shared" si="31"/>
        <v>2026.2703504599021</v>
      </c>
      <c r="AZ98" s="87">
        <f t="shared" si="32"/>
        <v>2431.5244205518829</v>
      </c>
      <c r="BA98" s="87">
        <f t="shared" si="33"/>
        <v>2321.4176543382127</v>
      </c>
      <c r="BB98" s="87">
        <f t="shared" si="34"/>
        <v>2216.2968548964823</v>
      </c>
      <c r="BC98" s="87">
        <f t="shared" si="35"/>
        <v>2115.9362425992831</v>
      </c>
      <c r="BD98" s="87">
        <f t="shared" si="36"/>
        <v>2020.1202618023344</v>
      </c>
    </row>
    <row r="99" spans="1:56" s="20" customFormat="1" x14ac:dyDescent="0.2">
      <c r="A99" s="41"/>
      <c r="B99" s="86">
        <f>'3. Investeringen'!B85</f>
        <v>71</v>
      </c>
      <c r="C99" s="86" t="str">
        <f>'3. Investeringen'!F85</f>
        <v>AD</v>
      </c>
      <c r="D99" s="86" t="str">
        <f>'3. Investeringen'!G85</f>
        <v>Nieuwe investeringen AD</v>
      </c>
      <c r="E99" s="121">
        <f>'3. Investeringen'!K85</f>
        <v>2010</v>
      </c>
      <c r="G99" s="86">
        <f>'7. Nominale afschrijvingen'!R88</f>
        <v>3256.4102564102568</v>
      </c>
      <c r="H99" s="86">
        <f>'7. Nominale afschrijvingen'!S88</f>
        <v>3256.4102564102568</v>
      </c>
      <c r="I99" s="86">
        <f>'7. Nominale afschrijvingen'!T88</f>
        <v>3256.4102564102568</v>
      </c>
      <c r="J99" s="86">
        <f>'7. Nominale afschrijvingen'!U88</f>
        <v>3256.4102564102568</v>
      </c>
      <c r="K99" s="86">
        <f>'7. Nominale afschrijvingen'!V88</f>
        <v>3256.4102564102568</v>
      </c>
      <c r="L99" s="86">
        <f>'7. Nominale afschrijvingen'!W88</f>
        <v>3256.4102564102568</v>
      </c>
      <c r="M99" s="86">
        <f>'7. Nominale afschrijvingen'!X88</f>
        <v>3256.4102564102568</v>
      </c>
      <c r="N99" s="86">
        <f>'7. Nominale afschrijvingen'!Y88</f>
        <v>3256.4102564102568</v>
      </c>
      <c r="O99" s="86">
        <f>'7. Nominale afschrijvingen'!Z88</f>
        <v>3256.4102564102568</v>
      </c>
      <c r="P99" s="86">
        <f>'7. Nominale afschrijvingen'!AA88</f>
        <v>3256.4102564102568</v>
      </c>
      <c r="Q99" s="86">
        <f>'7. Nominale afschrijvingen'!AB88</f>
        <v>3256.4102564102568</v>
      </c>
      <c r="R99" s="86">
        <f>'7. Nominale afschrijvingen'!AC88</f>
        <v>3907.6923076923072</v>
      </c>
      <c r="S99" s="86">
        <f>'7. Nominale afschrijvingen'!AD88</f>
        <v>3737.1748251748245</v>
      </c>
      <c r="T99" s="86">
        <f>'7. Nominale afschrijvingen'!AE88</f>
        <v>3574.0981055308325</v>
      </c>
      <c r="U99" s="86">
        <f>'7. Nominale afschrijvingen'!AF88</f>
        <v>3418.1374609258505</v>
      </c>
      <c r="V99" s="86">
        <f>'7. Nominale afschrijvingen'!AG88</f>
        <v>3268.9823717218133</v>
      </c>
      <c r="W99" s="40"/>
      <c r="X99" s="118">
        <f>IF($C99="TD",INDEX('4. CPI-tabel'!$D$20:$Z$42,$E99-2003,X$28-2003),
IF(X$28&gt;=$E99,MAX(1,INDEX('4. CPI-tabel'!$D$20:$Z$42,MAX($E99,2010)-2003,X$28-2003)),0))</f>
        <v>1.0149999999999999</v>
      </c>
      <c r="Y99" s="118">
        <f>IF($C99="TD",INDEX('4. CPI-tabel'!$D$20:$Z$42,$E99-2003,Y$28-2003),
IF(Y$28&gt;=$E99,MAX(1,INDEX('4. CPI-tabel'!$D$20:$Z$42,MAX($E99,2010)-2003,Y$28-2003)),0))</f>
        <v>1.0413899999999998</v>
      </c>
      <c r="Z99" s="118">
        <f>IF($C99="TD",INDEX('4. CPI-tabel'!$D$20:$Z$42,$E99-2003,Z$28-2003),
IF(Z$28&gt;=$E99,MAX(1,INDEX('4. CPI-tabel'!$D$20:$Z$42,MAX($E99,2010)-2003,Z$28-2003)),0))</f>
        <v>1.0653419699999997</v>
      </c>
      <c r="AA99" s="118">
        <f>IF($C99="TD",INDEX('4. CPI-tabel'!$D$20:$Z$42,$E99-2003,AA$28-2003),
IF(AA$28&gt;=$E99,MAX(1,INDEX('4. CPI-tabel'!$D$20:$Z$42,MAX($E99,2010)-2003,AA$28-2003)),0))</f>
        <v>1.0951715451599997</v>
      </c>
      <c r="AB99" s="118">
        <f>IF($C99="TD",INDEX('4. CPI-tabel'!$D$20:$Z$42,$E99-2003,AB$28-2003),
IF(AB$28&gt;=$E99,MAX(1,INDEX('4. CPI-tabel'!$D$20:$Z$42,MAX($E99,2010)-2003,AB$28-2003)),0))</f>
        <v>1.1061232606115996</v>
      </c>
      <c r="AC99" s="118">
        <f>IF($C99="TD",INDEX('4. CPI-tabel'!$D$20:$Z$42,$E99-2003,AC$28-2003),
IF(AC$28&gt;=$E99,MAX(1,INDEX('4. CPI-tabel'!$D$20:$Z$42,MAX($E99,2010)-2003,AC$28-2003)),0))</f>
        <v>1.1149722466964924</v>
      </c>
      <c r="AD99" s="118">
        <f>IF($C99="TD",INDEX('4. CPI-tabel'!$D$20:$Z$42,$E99-2003,AD$28-2003),
IF(AD$28&gt;=$E99,MAX(1,INDEX('4. CPI-tabel'!$D$20:$Z$42,MAX($E99,2010)-2003,AD$28-2003)),0))</f>
        <v>1.1172021911898855</v>
      </c>
      <c r="AE99" s="118">
        <f>IF($C99="TD",INDEX('4. CPI-tabel'!$D$20:$Z$42,$E99-2003,AE$28-2003),
IF(AE$28&gt;=$E99,MAX(1,INDEX('4. CPI-tabel'!$D$20:$Z$42,MAX($E99,2010)-2003,AE$28-2003)),0))</f>
        <v>1.132843021866544</v>
      </c>
      <c r="AF99" s="118">
        <f>IF($C99="TD",INDEX('4. CPI-tabel'!$D$20:$Z$42,$E99-2003,AF$28-2003),
IF(AF$28&gt;=$E99,MAX(1,INDEX('4. CPI-tabel'!$D$20:$Z$42,MAX($E99,2010)-2003,AF$28-2003)),0))</f>
        <v>1.1566327253257414</v>
      </c>
      <c r="AG99" s="118">
        <f>IF($C99="TD",INDEX('4. CPI-tabel'!$D$20:$Z$42,$E99-2003,AG$28-2003),
IF(AG$28&gt;=$E99,MAX(1,INDEX('4. CPI-tabel'!$D$20:$Z$42,MAX($E99,2010)-2003,AG$28-2003)),0))</f>
        <v>1.1890184416348621</v>
      </c>
      <c r="AH99" s="118">
        <f>IF($C99="TD",INDEX('4. CPI-tabel'!$D$20:$Z$42,$E99-2003,AH$28-2003),
IF(AH$28&gt;=$E99,MAX(1,INDEX('4. CPI-tabel'!$D$20:$Z$42,MAX($E99,2010)-2003,AH$28-2003)),0))</f>
        <v>1.197341570726306</v>
      </c>
      <c r="AI99" s="118">
        <f>IF($C99="TD",INDEX('4. CPI-tabel'!$D$20:$Z$42,$E99-2003,AI$28-2003),
IF(AI$28&gt;=$E99,MAX(1,INDEX('4. CPI-tabel'!$D$20:$Z$42,MAX($E99,2010)-2003,AI$28-2003)),0))</f>
        <v>1.197341570726306</v>
      </c>
      <c r="AJ99" s="118">
        <f>IF($C99="TD",INDEX('4. CPI-tabel'!$D$20:$Z$42,$E99-2003,AJ$28-2003),
IF(AJ$28&gt;=$E99,MAX(1,INDEX('4. CPI-tabel'!$D$20:$Z$42,MAX($E99,2010)-2003,AJ$28-2003)),0))</f>
        <v>1.197341570726306</v>
      </c>
      <c r="AK99" s="118">
        <f>IF($C99="TD",INDEX('4. CPI-tabel'!$D$20:$Z$42,$E99-2003,AK$28-2003),
IF(AK$28&gt;=$E99,MAX(1,INDEX('4. CPI-tabel'!$D$20:$Z$42,MAX($E99,2010)-2003,AK$28-2003)),0))</f>
        <v>1.197341570726306</v>
      </c>
      <c r="AL99" s="118">
        <f>IF($C99="TD",INDEX('4. CPI-tabel'!$D$20:$Z$42,$E99-2003,AL$28-2003),
IF(AL$28&gt;=$E99,MAX(1,INDEX('4. CPI-tabel'!$D$20:$Z$42,MAX($E99,2010)-2003,AL$28-2003)),0))</f>
        <v>1.197341570726306</v>
      </c>
      <c r="AM99" s="118">
        <f>IF($C99="TD",INDEX('4. CPI-tabel'!$D$20:$Z$42,$E99-2003,AM$28-2003),
IF(AM$28&gt;=$E99,MAX(1,INDEX('4. CPI-tabel'!$D$20:$Z$42,MAX($E99,2010)-2003,AM$28-2003)),0))</f>
        <v>1.197341570726306</v>
      </c>
      <c r="AO99" s="87">
        <f t="shared" si="21"/>
        <v>3305.2564102564102</v>
      </c>
      <c r="AP99" s="87">
        <f t="shared" si="22"/>
        <v>3391.1930769230767</v>
      </c>
      <c r="AQ99" s="87">
        <f t="shared" si="23"/>
        <v>3469.1905176923074</v>
      </c>
      <c r="AR99" s="87">
        <f t="shared" si="24"/>
        <v>3566.3278521876919</v>
      </c>
      <c r="AS99" s="87">
        <f t="shared" si="25"/>
        <v>3601.9911307095686</v>
      </c>
      <c r="AT99" s="87">
        <f t="shared" si="26"/>
        <v>3630.8070597552451</v>
      </c>
      <c r="AU99" s="87">
        <f t="shared" si="27"/>
        <v>3638.0686738747559</v>
      </c>
      <c r="AV99" s="87">
        <f t="shared" si="28"/>
        <v>3689.0016353090027</v>
      </c>
      <c r="AW99" s="87">
        <f t="shared" si="29"/>
        <v>3766.4706696504913</v>
      </c>
      <c r="AX99" s="87">
        <f t="shared" si="30"/>
        <v>3871.9318484007053</v>
      </c>
      <c r="AY99" s="87">
        <f t="shared" si="31"/>
        <v>3899.0353713395098</v>
      </c>
      <c r="AZ99" s="87">
        <f t="shared" si="32"/>
        <v>4678.8424456074108</v>
      </c>
      <c r="BA99" s="87">
        <f t="shared" si="33"/>
        <v>4474.6747752536321</v>
      </c>
      <c r="BB99" s="87">
        <f t="shared" si="34"/>
        <v>4279.4162396062011</v>
      </c>
      <c r="BC99" s="87">
        <f t="shared" si="35"/>
        <v>4092.6780764233854</v>
      </c>
      <c r="BD99" s="87">
        <f t="shared" si="36"/>
        <v>3914.088487634001</v>
      </c>
    </row>
    <row r="100" spans="1:56" s="20" customFormat="1" x14ac:dyDescent="0.2">
      <c r="A100" s="41"/>
      <c r="B100" s="86">
        <f>'3. Investeringen'!B86</f>
        <v>72</v>
      </c>
      <c r="C100" s="86" t="str">
        <f>'3. Investeringen'!F86</f>
        <v>AD</v>
      </c>
      <c r="D100" s="86" t="str">
        <f>'3. Investeringen'!G86</f>
        <v>Nieuwe investeringen AD</v>
      </c>
      <c r="E100" s="121">
        <f>'3. Investeringen'!K86</f>
        <v>2010</v>
      </c>
      <c r="G100" s="86">
        <f>'7. Nominale afschrijvingen'!R89</f>
        <v>1871.7948717948718</v>
      </c>
      <c r="H100" s="86">
        <f>'7. Nominale afschrijvingen'!S89</f>
        <v>1871.7948717948716</v>
      </c>
      <c r="I100" s="86">
        <f>'7. Nominale afschrijvingen'!T89</f>
        <v>1871.7948717948716</v>
      </c>
      <c r="J100" s="86">
        <f>'7. Nominale afschrijvingen'!U89</f>
        <v>1871.7948717948716</v>
      </c>
      <c r="K100" s="86">
        <f>'7. Nominale afschrijvingen'!V89</f>
        <v>1871.7948717948716</v>
      </c>
      <c r="L100" s="86">
        <f>'7. Nominale afschrijvingen'!W89</f>
        <v>1871.7948717948716</v>
      </c>
      <c r="M100" s="86">
        <f>'7. Nominale afschrijvingen'!X89</f>
        <v>1871.7948717948716</v>
      </c>
      <c r="N100" s="86">
        <f>'7. Nominale afschrijvingen'!Y89</f>
        <v>1871.7948717948716</v>
      </c>
      <c r="O100" s="86">
        <f>'7. Nominale afschrijvingen'!Z89</f>
        <v>1871.7948717948716</v>
      </c>
      <c r="P100" s="86">
        <f>'7. Nominale afschrijvingen'!AA89</f>
        <v>1871.7948717948716</v>
      </c>
      <c r="Q100" s="86">
        <f>'7. Nominale afschrijvingen'!AB89</f>
        <v>1871.7948717948716</v>
      </c>
      <c r="R100" s="86">
        <f>'7. Nominale afschrijvingen'!AC89</f>
        <v>2246.1538461538462</v>
      </c>
      <c r="S100" s="86">
        <f>'7. Nominale afschrijvingen'!AD89</f>
        <v>2148.13986013986</v>
      </c>
      <c r="T100" s="86">
        <f>'7. Nominale afschrijvingen'!AE89</f>
        <v>2054.40284806103</v>
      </c>
      <c r="U100" s="86">
        <f>'7. Nominale afschrijvingen'!AF89</f>
        <v>1964.7561783274577</v>
      </c>
      <c r="V100" s="86">
        <f>'7. Nominale afschrijvingen'!AG89</f>
        <v>1879.0213632731686</v>
      </c>
      <c r="W100" s="40"/>
      <c r="X100" s="118">
        <f>IF($C100="TD",INDEX('4. CPI-tabel'!$D$20:$Z$42,$E100-2003,X$28-2003),
IF(X$28&gt;=$E100,MAX(1,INDEX('4. CPI-tabel'!$D$20:$Z$42,MAX($E100,2010)-2003,X$28-2003)),0))</f>
        <v>1.0149999999999999</v>
      </c>
      <c r="Y100" s="118">
        <f>IF($C100="TD",INDEX('4. CPI-tabel'!$D$20:$Z$42,$E100-2003,Y$28-2003),
IF(Y$28&gt;=$E100,MAX(1,INDEX('4. CPI-tabel'!$D$20:$Z$42,MAX($E100,2010)-2003,Y$28-2003)),0))</f>
        <v>1.0413899999999998</v>
      </c>
      <c r="Z100" s="118">
        <f>IF($C100="TD",INDEX('4. CPI-tabel'!$D$20:$Z$42,$E100-2003,Z$28-2003),
IF(Z$28&gt;=$E100,MAX(1,INDEX('4. CPI-tabel'!$D$20:$Z$42,MAX($E100,2010)-2003,Z$28-2003)),0))</f>
        <v>1.0653419699999997</v>
      </c>
      <c r="AA100" s="118">
        <f>IF($C100="TD",INDEX('4. CPI-tabel'!$D$20:$Z$42,$E100-2003,AA$28-2003),
IF(AA$28&gt;=$E100,MAX(1,INDEX('4. CPI-tabel'!$D$20:$Z$42,MAX($E100,2010)-2003,AA$28-2003)),0))</f>
        <v>1.0951715451599997</v>
      </c>
      <c r="AB100" s="118">
        <f>IF($C100="TD",INDEX('4. CPI-tabel'!$D$20:$Z$42,$E100-2003,AB$28-2003),
IF(AB$28&gt;=$E100,MAX(1,INDEX('4. CPI-tabel'!$D$20:$Z$42,MAX($E100,2010)-2003,AB$28-2003)),0))</f>
        <v>1.1061232606115996</v>
      </c>
      <c r="AC100" s="118">
        <f>IF($C100="TD",INDEX('4. CPI-tabel'!$D$20:$Z$42,$E100-2003,AC$28-2003),
IF(AC$28&gt;=$E100,MAX(1,INDEX('4. CPI-tabel'!$D$20:$Z$42,MAX($E100,2010)-2003,AC$28-2003)),0))</f>
        <v>1.1149722466964924</v>
      </c>
      <c r="AD100" s="118">
        <f>IF($C100="TD",INDEX('4. CPI-tabel'!$D$20:$Z$42,$E100-2003,AD$28-2003),
IF(AD$28&gt;=$E100,MAX(1,INDEX('4. CPI-tabel'!$D$20:$Z$42,MAX($E100,2010)-2003,AD$28-2003)),0))</f>
        <v>1.1172021911898855</v>
      </c>
      <c r="AE100" s="118">
        <f>IF($C100="TD",INDEX('4. CPI-tabel'!$D$20:$Z$42,$E100-2003,AE$28-2003),
IF(AE$28&gt;=$E100,MAX(1,INDEX('4. CPI-tabel'!$D$20:$Z$42,MAX($E100,2010)-2003,AE$28-2003)),0))</f>
        <v>1.132843021866544</v>
      </c>
      <c r="AF100" s="118">
        <f>IF($C100="TD",INDEX('4. CPI-tabel'!$D$20:$Z$42,$E100-2003,AF$28-2003),
IF(AF$28&gt;=$E100,MAX(1,INDEX('4. CPI-tabel'!$D$20:$Z$42,MAX($E100,2010)-2003,AF$28-2003)),0))</f>
        <v>1.1566327253257414</v>
      </c>
      <c r="AG100" s="118">
        <f>IF($C100="TD",INDEX('4. CPI-tabel'!$D$20:$Z$42,$E100-2003,AG$28-2003),
IF(AG$28&gt;=$E100,MAX(1,INDEX('4. CPI-tabel'!$D$20:$Z$42,MAX($E100,2010)-2003,AG$28-2003)),0))</f>
        <v>1.1890184416348621</v>
      </c>
      <c r="AH100" s="118">
        <f>IF($C100="TD",INDEX('4. CPI-tabel'!$D$20:$Z$42,$E100-2003,AH$28-2003),
IF(AH$28&gt;=$E100,MAX(1,INDEX('4. CPI-tabel'!$D$20:$Z$42,MAX($E100,2010)-2003,AH$28-2003)),0))</f>
        <v>1.197341570726306</v>
      </c>
      <c r="AI100" s="118">
        <f>IF($C100="TD",INDEX('4. CPI-tabel'!$D$20:$Z$42,$E100-2003,AI$28-2003),
IF(AI$28&gt;=$E100,MAX(1,INDEX('4. CPI-tabel'!$D$20:$Z$42,MAX($E100,2010)-2003,AI$28-2003)),0))</f>
        <v>1.197341570726306</v>
      </c>
      <c r="AJ100" s="118">
        <f>IF($C100="TD",INDEX('4. CPI-tabel'!$D$20:$Z$42,$E100-2003,AJ$28-2003),
IF(AJ$28&gt;=$E100,MAX(1,INDEX('4. CPI-tabel'!$D$20:$Z$42,MAX($E100,2010)-2003,AJ$28-2003)),0))</f>
        <v>1.197341570726306</v>
      </c>
      <c r="AK100" s="118">
        <f>IF($C100="TD",INDEX('4. CPI-tabel'!$D$20:$Z$42,$E100-2003,AK$28-2003),
IF(AK$28&gt;=$E100,MAX(1,INDEX('4. CPI-tabel'!$D$20:$Z$42,MAX($E100,2010)-2003,AK$28-2003)),0))</f>
        <v>1.197341570726306</v>
      </c>
      <c r="AL100" s="118">
        <f>IF($C100="TD",INDEX('4. CPI-tabel'!$D$20:$Z$42,$E100-2003,AL$28-2003),
IF(AL$28&gt;=$E100,MAX(1,INDEX('4. CPI-tabel'!$D$20:$Z$42,MAX($E100,2010)-2003,AL$28-2003)),0))</f>
        <v>1.197341570726306</v>
      </c>
      <c r="AM100" s="118">
        <f>IF($C100="TD",INDEX('4. CPI-tabel'!$D$20:$Z$42,$E100-2003,AM$28-2003),
IF(AM$28&gt;=$E100,MAX(1,INDEX('4. CPI-tabel'!$D$20:$Z$42,MAX($E100,2010)-2003,AM$28-2003)),0))</f>
        <v>1.197341570726306</v>
      </c>
      <c r="AO100" s="87">
        <f t="shared" si="21"/>
        <v>1899.8717948717947</v>
      </c>
      <c r="AP100" s="87">
        <f t="shared" si="22"/>
        <v>1949.268461538461</v>
      </c>
      <c r="AQ100" s="87">
        <f t="shared" si="23"/>
        <v>1994.1016361538454</v>
      </c>
      <c r="AR100" s="87">
        <f t="shared" si="24"/>
        <v>2049.9364819661532</v>
      </c>
      <c r="AS100" s="87">
        <f t="shared" si="25"/>
        <v>2070.4358467858142</v>
      </c>
      <c r="AT100" s="87">
        <f t="shared" si="26"/>
        <v>2086.9993335601011</v>
      </c>
      <c r="AU100" s="87">
        <f t="shared" si="27"/>
        <v>2091.1733322272212</v>
      </c>
      <c r="AV100" s="87">
        <f t="shared" si="28"/>
        <v>2120.4497588784025</v>
      </c>
      <c r="AW100" s="87">
        <f t="shared" si="29"/>
        <v>2164.9792038148489</v>
      </c>
      <c r="AX100" s="87">
        <f t="shared" si="30"/>
        <v>2225.5986215216649</v>
      </c>
      <c r="AY100" s="87">
        <f t="shared" si="31"/>
        <v>2241.1778118723159</v>
      </c>
      <c r="AZ100" s="87">
        <f t="shared" si="32"/>
        <v>2689.4133742467798</v>
      </c>
      <c r="BA100" s="87">
        <f t="shared" si="33"/>
        <v>2572.0571542796474</v>
      </c>
      <c r="BB100" s="87">
        <f t="shared" si="34"/>
        <v>2459.8219330019901</v>
      </c>
      <c r="BC100" s="87">
        <f t="shared" si="35"/>
        <v>2352.4842486528123</v>
      </c>
      <c r="BD100" s="87">
        <f t="shared" si="36"/>
        <v>2249.8303905297803</v>
      </c>
    </row>
    <row r="101" spans="1:56" s="20" customFormat="1" x14ac:dyDescent="0.2">
      <c r="A101" s="41"/>
      <c r="B101" s="86">
        <f>'3. Investeringen'!B87</f>
        <v>73</v>
      </c>
      <c r="C101" s="86" t="str">
        <f>'3. Investeringen'!F87</f>
        <v>AD</v>
      </c>
      <c r="D101" s="86" t="str">
        <f>'3. Investeringen'!G87</f>
        <v>Nieuwe investeringen AD</v>
      </c>
      <c r="E101" s="121">
        <f>'3. Investeringen'!K87</f>
        <v>2011</v>
      </c>
      <c r="G101" s="86">
        <f>'7. Nominale afschrijvingen'!R90</f>
        <v>-2624.3606557574617</v>
      </c>
      <c r="H101" s="86">
        <f>'7. Nominale afschrijvingen'!S90</f>
        <v>-5248.7213115149234</v>
      </c>
      <c r="I101" s="86">
        <f>'7. Nominale afschrijvingen'!T90</f>
        <v>-5248.7213115149234</v>
      </c>
      <c r="J101" s="86">
        <f>'7. Nominale afschrijvingen'!U90</f>
        <v>-5248.7213115149234</v>
      </c>
      <c r="K101" s="86">
        <f>'7. Nominale afschrijvingen'!V90</f>
        <v>-5248.7213115149234</v>
      </c>
      <c r="L101" s="86">
        <f>'7. Nominale afschrijvingen'!W90</f>
        <v>-5248.7213115149234</v>
      </c>
      <c r="M101" s="86">
        <f>'7. Nominale afschrijvingen'!X90</f>
        <v>-5248.7213115149234</v>
      </c>
      <c r="N101" s="86">
        <f>'7. Nominale afschrijvingen'!Y90</f>
        <v>-5248.7213115149234</v>
      </c>
      <c r="O101" s="86">
        <f>'7. Nominale afschrijvingen'!Z90</f>
        <v>-5248.7213115149234</v>
      </c>
      <c r="P101" s="86">
        <f>'7. Nominale afschrijvingen'!AA90</f>
        <v>-5248.7213115149234</v>
      </c>
      <c r="Q101" s="86">
        <f>'7. Nominale afschrijvingen'!AB90</f>
        <v>-5248.7213115149234</v>
      </c>
      <c r="R101" s="86">
        <f>'7. Nominale afschrijvingen'!AC90</f>
        <v>-6298.4655738179081</v>
      </c>
      <c r="S101" s="86">
        <f>'7. Nominale afschrijvingen'!AD90</f>
        <v>-6033.2670233413646</v>
      </c>
      <c r="T101" s="86">
        <f>'7. Nominale afschrijvingen'!AE90</f>
        <v>-5779.2347276217288</v>
      </c>
      <c r="U101" s="86">
        <f>'7. Nominale afschrijvingen'!AF90</f>
        <v>-5535.8985285639728</v>
      </c>
      <c r="V101" s="86">
        <f>'7. Nominale afschrijvingen'!AG90</f>
        <v>-5302.8080642033838</v>
      </c>
      <c r="W101" s="40"/>
      <c r="X101" s="118">
        <f>IF($C101="TD",INDEX('4. CPI-tabel'!$D$20:$Z$42,$E101-2003,X$28-2003),
IF(X$28&gt;=$E101,MAX(1,INDEX('4. CPI-tabel'!$D$20:$Z$42,MAX($E101,2010)-2003,X$28-2003)),0))</f>
        <v>1</v>
      </c>
      <c r="Y101" s="118">
        <f>IF($C101="TD",INDEX('4. CPI-tabel'!$D$20:$Z$42,$E101-2003,Y$28-2003),
IF(Y$28&gt;=$E101,MAX(1,INDEX('4. CPI-tabel'!$D$20:$Z$42,MAX($E101,2010)-2003,Y$28-2003)),0))</f>
        <v>1.026</v>
      </c>
      <c r="Z101" s="118">
        <f>IF($C101="TD",INDEX('4. CPI-tabel'!$D$20:$Z$42,$E101-2003,Z$28-2003),
IF(Z$28&gt;=$E101,MAX(1,INDEX('4. CPI-tabel'!$D$20:$Z$42,MAX($E101,2010)-2003,Z$28-2003)),0))</f>
        <v>1.049598</v>
      </c>
      <c r="AA101" s="118">
        <f>IF($C101="TD",INDEX('4. CPI-tabel'!$D$20:$Z$42,$E101-2003,AA$28-2003),
IF(AA$28&gt;=$E101,MAX(1,INDEX('4. CPI-tabel'!$D$20:$Z$42,MAX($E101,2010)-2003,AA$28-2003)),0))</f>
        <v>1.0789867440000001</v>
      </c>
      <c r="AB101" s="118">
        <f>IF($C101="TD",INDEX('4. CPI-tabel'!$D$20:$Z$42,$E101-2003,AB$28-2003),
IF(AB$28&gt;=$E101,MAX(1,INDEX('4. CPI-tabel'!$D$20:$Z$42,MAX($E101,2010)-2003,AB$28-2003)),0))</f>
        <v>1.08977661144</v>
      </c>
      <c r="AC101" s="118">
        <f>IF($C101="TD",INDEX('4. CPI-tabel'!$D$20:$Z$42,$E101-2003,AC$28-2003),
IF(AC$28&gt;=$E101,MAX(1,INDEX('4. CPI-tabel'!$D$20:$Z$42,MAX($E101,2010)-2003,AC$28-2003)),0))</f>
        <v>1.09849482433152</v>
      </c>
      <c r="AD101" s="118">
        <f>IF($C101="TD",INDEX('4. CPI-tabel'!$D$20:$Z$42,$E101-2003,AD$28-2003),
IF(AD$28&gt;=$E101,MAX(1,INDEX('4. CPI-tabel'!$D$20:$Z$42,MAX($E101,2010)-2003,AD$28-2003)),0))</f>
        <v>1.1006918139801831</v>
      </c>
      <c r="AE101" s="118">
        <f>IF($C101="TD",INDEX('4. CPI-tabel'!$D$20:$Z$42,$E101-2003,AE$28-2003),
IF(AE$28&gt;=$E101,MAX(1,INDEX('4. CPI-tabel'!$D$20:$Z$42,MAX($E101,2010)-2003,AE$28-2003)),0))</f>
        <v>1.1161014993759057</v>
      </c>
      <c r="AF101" s="118">
        <f>IF($C101="TD",INDEX('4. CPI-tabel'!$D$20:$Z$42,$E101-2003,AF$28-2003),
IF(AF$28&gt;=$E101,MAX(1,INDEX('4. CPI-tabel'!$D$20:$Z$42,MAX($E101,2010)-2003,AF$28-2003)),0))</f>
        <v>1.1395396308627996</v>
      </c>
      <c r="AG101" s="118">
        <f>IF($C101="TD",INDEX('4. CPI-tabel'!$D$20:$Z$42,$E101-2003,AG$28-2003),
IF(AG$28&gt;=$E101,MAX(1,INDEX('4. CPI-tabel'!$D$20:$Z$42,MAX($E101,2010)-2003,AG$28-2003)),0))</f>
        <v>1.171446740526958</v>
      </c>
      <c r="AH101" s="118">
        <f>IF($C101="TD",INDEX('4. CPI-tabel'!$D$20:$Z$42,$E101-2003,AH$28-2003),
IF(AH$28&gt;=$E101,MAX(1,INDEX('4. CPI-tabel'!$D$20:$Z$42,MAX($E101,2010)-2003,AH$28-2003)),0))</f>
        <v>1.1796468677106466</v>
      </c>
      <c r="AI101" s="118">
        <f>IF($C101="TD",INDEX('4. CPI-tabel'!$D$20:$Z$42,$E101-2003,AI$28-2003),
IF(AI$28&gt;=$E101,MAX(1,INDEX('4. CPI-tabel'!$D$20:$Z$42,MAX($E101,2010)-2003,AI$28-2003)),0))</f>
        <v>1.1796468677106466</v>
      </c>
      <c r="AJ101" s="118">
        <f>IF($C101="TD",INDEX('4. CPI-tabel'!$D$20:$Z$42,$E101-2003,AJ$28-2003),
IF(AJ$28&gt;=$E101,MAX(1,INDEX('4. CPI-tabel'!$D$20:$Z$42,MAX($E101,2010)-2003,AJ$28-2003)),0))</f>
        <v>1.1796468677106466</v>
      </c>
      <c r="AK101" s="118">
        <f>IF($C101="TD",INDEX('4. CPI-tabel'!$D$20:$Z$42,$E101-2003,AK$28-2003),
IF(AK$28&gt;=$E101,MAX(1,INDEX('4. CPI-tabel'!$D$20:$Z$42,MAX($E101,2010)-2003,AK$28-2003)),0))</f>
        <v>1.1796468677106466</v>
      </c>
      <c r="AL101" s="118">
        <f>IF($C101="TD",INDEX('4. CPI-tabel'!$D$20:$Z$42,$E101-2003,AL$28-2003),
IF(AL$28&gt;=$E101,MAX(1,INDEX('4. CPI-tabel'!$D$20:$Z$42,MAX($E101,2010)-2003,AL$28-2003)),0))</f>
        <v>1.1796468677106466</v>
      </c>
      <c r="AM101" s="118">
        <f>IF($C101="TD",INDEX('4. CPI-tabel'!$D$20:$Z$42,$E101-2003,AM$28-2003),
IF(AM$28&gt;=$E101,MAX(1,INDEX('4. CPI-tabel'!$D$20:$Z$42,MAX($E101,2010)-2003,AM$28-2003)),0))</f>
        <v>1.1796468677106466</v>
      </c>
      <c r="AO101" s="87">
        <f t="shared" si="21"/>
        <v>-2624.3606557574617</v>
      </c>
      <c r="AP101" s="87">
        <f t="shared" si="22"/>
        <v>-5385.1880656143112</v>
      </c>
      <c r="AQ101" s="87">
        <f t="shared" si="23"/>
        <v>-5509.0473911234403</v>
      </c>
      <c r="AR101" s="87">
        <f t="shared" si="24"/>
        <v>-5663.3007180748973</v>
      </c>
      <c r="AS101" s="87">
        <f t="shared" si="25"/>
        <v>-5719.9337252556461</v>
      </c>
      <c r="AT101" s="87">
        <f t="shared" si="26"/>
        <v>-5765.6931950576909</v>
      </c>
      <c r="AU101" s="87">
        <f t="shared" si="27"/>
        <v>-5777.2245814478065</v>
      </c>
      <c r="AV101" s="87">
        <f t="shared" si="28"/>
        <v>-5858.1057255880769</v>
      </c>
      <c r="AW101" s="87">
        <f t="shared" si="29"/>
        <v>-5981.1259458254253</v>
      </c>
      <c r="AX101" s="87">
        <f t="shared" si="30"/>
        <v>-6148.5974723085374</v>
      </c>
      <c r="AY101" s="87">
        <f t="shared" si="31"/>
        <v>-6191.6376546146967</v>
      </c>
      <c r="AZ101" s="87">
        <f t="shared" si="32"/>
        <v>-7429.965185537636</v>
      </c>
      <c r="BA101" s="87">
        <f t="shared" si="33"/>
        <v>-7117.1245461465778</v>
      </c>
      <c r="BB101" s="87">
        <f t="shared" si="34"/>
        <v>-6817.4561442035647</v>
      </c>
      <c r="BC101" s="87">
        <f t="shared" si="35"/>
        <v>-6530.4053591844686</v>
      </c>
      <c r="BD101" s="87">
        <f t="shared" si="36"/>
        <v>-6255.4409230082792</v>
      </c>
    </row>
    <row r="102" spans="1:56" s="20" customFormat="1" x14ac:dyDescent="0.2">
      <c r="A102" s="41"/>
      <c r="B102" s="86">
        <f>'3. Investeringen'!B88</f>
        <v>74</v>
      </c>
      <c r="C102" s="86" t="str">
        <f>'3. Investeringen'!F88</f>
        <v>AD</v>
      </c>
      <c r="D102" s="86" t="str">
        <f>'3. Investeringen'!G88</f>
        <v>Nieuwe investeringen AD</v>
      </c>
      <c r="E102" s="121">
        <f>'3. Investeringen'!K88</f>
        <v>2011</v>
      </c>
      <c r="G102" s="86">
        <f>'7. Nominale afschrijvingen'!R91</f>
        <v>-3936.0970521462305</v>
      </c>
      <c r="H102" s="86">
        <f>'7. Nominale afschrijvingen'!S91</f>
        <v>-7872.1941042924618</v>
      </c>
      <c r="I102" s="86">
        <f>'7. Nominale afschrijvingen'!T91</f>
        <v>-7872.1941042924618</v>
      </c>
      <c r="J102" s="86">
        <f>'7. Nominale afschrijvingen'!U91</f>
        <v>-7872.1941042924618</v>
      </c>
      <c r="K102" s="86">
        <f>'7. Nominale afschrijvingen'!V91</f>
        <v>-7872.1941042924618</v>
      </c>
      <c r="L102" s="86">
        <f>'7. Nominale afschrijvingen'!W91</f>
        <v>-7872.1941042924618</v>
      </c>
      <c r="M102" s="86">
        <f>'7. Nominale afschrijvingen'!X91</f>
        <v>-7872.1941042924618</v>
      </c>
      <c r="N102" s="86">
        <f>'7. Nominale afschrijvingen'!Y91</f>
        <v>-7872.1941042924618</v>
      </c>
      <c r="O102" s="86">
        <f>'7. Nominale afschrijvingen'!Z91</f>
        <v>-7872.1941042924618</v>
      </c>
      <c r="P102" s="86">
        <f>'7. Nominale afschrijvingen'!AA91</f>
        <v>-7872.1941042924618</v>
      </c>
      <c r="Q102" s="86">
        <f>'7. Nominale afschrijvingen'!AB91</f>
        <v>-7872.1941042924618</v>
      </c>
      <c r="R102" s="86">
        <f>'7. Nominale afschrijvingen'!AC91</f>
        <v>-9446.6329251509542</v>
      </c>
      <c r="S102" s="86">
        <f>'7. Nominale afschrijvingen'!AD91</f>
        <v>-9048.8799598814403</v>
      </c>
      <c r="T102" s="86">
        <f>'7. Nominale afschrijvingen'!AE91</f>
        <v>-8667.8744878864327</v>
      </c>
      <c r="U102" s="86">
        <f>'7. Nominale afschrijvingen'!AF91</f>
        <v>-8302.9113515543704</v>
      </c>
      <c r="V102" s="86">
        <f>'7. Nominale afschrijvingen'!AG91</f>
        <v>-7953.3150841205033</v>
      </c>
      <c r="W102" s="40"/>
      <c r="X102" s="118">
        <f>IF($C102="TD",INDEX('4. CPI-tabel'!$D$20:$Z$42,$E102-2003,X$28-2003),
IF(X$28&gt;=$E102,MAX(1,INDEX('4. CPI-tabel'!$D$20:$Z$42,MAX($E102,2010)-2003,X$28-2003)),0))</f>
        <v>1</v>
      </c>
      <c r="Y102" s="118">
        <f>IF($C102="TD",INDEX('4. CPI-tabel'!$D$20:$Z$42,$E102-2003,Y$28-2003),
IF(Y$28&gt;=$E102,MAX(1,INDEX('4. CPI-tabel'!$D$20:$Z$42,MAX($E102,2010)-2003,Y$28-2003)),0))</f>
        <v>1.026</v>
      </c>
      <c r="Z102" s="118">
        <f>IF($C102="TD",INDEX('4. CPI-tabel'!$D$20:$Z$42,$E102-2003,Z$28-2003),
IF(Z$28&gt;=$E102,MAX(1,INDEX('4. CPI-tabel'!$D$20:$Z$42,MAX($E102,2010)-2003,Z$28-2003)),0))</f>
        <v>1.049598</v>
      </c>
      <c r="AA102" s="118">
        <f>IF($C102="TD",INDEX('4. CPI-tabel'!$D$20:$Z$42,$E102-2003,AA$28-2003),
IF(AA$28&gt;=$E102,MAX(1,INDEX('4. CPI-tabel'!$D$20:$Z$42,MAX($E102,2010)-2003,AA$28-2003)),0))</f>
        <v>1.0789867440000001</v>
      </c>
      <c r="AB102" s="118">
        <f>IF($C102="TD",INDEX('4. CPI-tabel'!$D$20:$Z$42,$E102-2003,AB$28-2003),
IF(AB$28&gt;=$E102,MAX(1,INDEX('4. CPI-tabel'!$D$20:$Z$42,MAX($E102,2010)-2003,AB$28-2003)),0))</f>
        <v>1.08977661144</v>
      </c>
      <c r="AC102" s="118">
        <f>IF($C102="TD",INDEX('4. CPI-tabel'!$D$20:$Z$42,$E102-2003,AC$28-2003),
IF(AC$28&gt;=$E102,MAX(1,INDEX('4. CPI-tabel'!$D$20:$Z$42,MAX($E102,2010)-2003,AC$28-2003)),0))</f>
        <v>1.09849482433152</v>
      </c>
      <c r="AD102" s="118">
        <f>IF($C102="TD",INDEX('4. CPI-tabel'!$D$20:$Z$42,$E102-2003,AD$28-2003),
IF(AD$28&gt;=$E102,MAX(1,INDEX('4. CPI-tabel'!$D$20:$Z$42,MAX($E102,2010)-2003,AD$28-2003)),0))</f>
        <v>1.1006918139801831</v>
      </c>
      <c r="AE102" s="118">
        <f>IF($C102="TD",INDEX('4. CPI-tabel'!$D$20:$Z$42,$E102-2003,AE$28-2003),
IF(AE$28&gt;=$E102,MAX(1,INDEX('4. CPI-tabel'!$D$20:$Z$42,MAX($E102,2010)-2003,AE$28-2003)),0))</f>
        <v>1.1161014993759057</v>
      </c>
      <c r="AF102" s="118">
        <f>IF($C102="TD",INDEX('4. CPI-tabel'!$D$20:$Z$42,$E102-2003,AF$28-2003),
IF(AF$28&gt;=$E102,MAX(1,INDEX('4. CPI-tabel'!$D$20:$Z$42,MAX($E102,2010)-2003,AF$28-2003)),0))</f>
        <v>1.1395396308627996</v>
      </c>
      <c r="AG102" s="118">
        <f>IF($C102="TD",INDEX('4. CPI-tabel'!$D$20:$Z$42,$E102-2003,AG$28-2003),
IF(AG$28&gt;=$E102,MAX(1,INDEX('4. CPI-tabel'!$D$20:$Z$42,MAX($E102,2010)-2003,AG$28-2003)),0))</f>
        <v>1.171446740526958</v>
      </c>
      <c r="AH102" s="118">
        <f>IF($C102="TD",INDEX('4. CPI-tabel'!$D$20:$Z$42,$E102-2003,AH$28-2003),
IF(AH$28&gt;=$E102,MAX(1,INDEX('4. CPI-tabel'!$D$20:$Z$42,MAX($E102,2010)-2003,AH$28-2003)),0))</f>
        <v>1.1796468677106466</v>
      </c>
      <c r="AI102" s="118">
        <f>IF($C102="TD",INDEX('4. CPI-tabel'!$D$20:$Z$42,$E102-2003,AI$28-2003),
IF(AI$28&gt;=$E102,MAX(1,INDEX('4. CPI-tabel'!$D$20:$Z$42,MAX($E102,2010)-2003,AI$28-2003)),0))</f>
        <v>1.1796468677106466</v>
      </c>
      <c r="AJ102" s="118">
        <f>IF($C102="TD",INDEX('4. CPI-tabel'!$D$20:$Z$42,$E102-2003,AJ$28-2003),
IF(AJ$28&gt;=$E102,MAX(1,INDEX('4. CPI-tabel'!$D$20:$Z$42,MAX($E102,2010)-2003,AJ$28-2003)),0))</f>
        <v>1.1796468677106466</v>
      </c>
      <c r="AK102" s="118">
        <f>IF($C102="TD",INDEX('4. CPI-tabel'!$D$20:$Z$42,$E102-2003,AK$28-2003),
IF(AK$28&gt;=$E102,MAX(1,INDEX('4. CPI-tabel'!$D$20:$Z$42,MAX($E102,2010)-2003,AK$28-2003)),0))</f>
        <v>1.1796468677106466</v>
      </c>
      <c r="AL102" s="118">
        <f>IF($C102="TD",INDEX('4. CPI-tabel'!$D$20:$Z$42,$E102-2003,AL$28-2003),
IF(AL$28&gt;=$E102,MAX(1,INDEX('4. CPI-tabel'!$D$20:$Z$42,MAX($E102,2010)-2003,AL$28-2003)),0))</f>
        <v>1.1796468677106466</v>
      </c>
      <c r="AM102" s="118">
        <f>IF($C102="TD",INDEX('4. CPI-tabel'!$D$20:$Z$42,$E102-2003,AM$28-2003),
IF(AM$28&gt;=$E102,MAX(1,INDEX('4. CPI-tabel'!$D$20:$Z$42,MAX($E102,2010)-2003,AM$28-2003)),0))</f>
        <v>1.1796468677106466</v>
      </c>
      <c r="AO102" s="87">
        <f t="shared" si="21"/>
        <v>-3936.0970521462305</v>
      </c>
      <c r="AP102" s="87">
        <f t="shared" si="22"/>
        <v>-8076.8711510040657</v>
      </c>
      <c r="AQ102" s="87">
        <f t="shared" si="23"/>
        <v>-8262.6391874771598</v>
      </c>
      <c r="AR102" s="87">
        <f t="shared" si="24"/>
        <v>-8493.9930847265205</v>
      </c>
      <c r="AS102" s="87">
        <f t="shared" si="25"/>
        <v>-8578.9330155737862</v>
      </c>
      <c r="AT102" s="87">
        <f t="shared" si="26"/>
        <v>-8647.5644796983761</v>
      </c>
      <c r="AU102" s="87">
        <f t="shared" si="27"/>
        <v>-8664.8596086577727</v>
      </c>
      <c r="AV102" s="87">
        <f t="shared" si="28"/>
        <v>-8786.167643178982</v>
      </c>
      <c r="AW102" s="87">
        <f t="shared" si="29"/>
        <v>-8970.6771636857393</v>
      </c>
      <c r="AX102" s="87">
        <f t="shared" si="30"/>
        <v>-9221.8561242689393</v>
      </c>
      <c r="AY102" s="87">
        <f t="shared" si="31"/>
        <v>-9286.4091171388227</v>
      </c>
      <c r="AZ102" s="87">
        <f t="shared" si="32"/>
        <v>-11143.690940566587</v>
      </c>
      <c r="BA102" s="87">
        <f t="shared" si="33"/>
        <v>-10674.482900963783</v>
      </c>
      <c r="BB102" s="87">
        <f t="shared" si="34"/>
        <v>-10225.030989344255</v>
      </c>
      <c r="BC102" s="87">
        <f t="shared" si="35"/>
        <v>-9794.5033687402847</v>
      </c>
      <c r="BD102" s="87">
        <f t="shared" si="36"/>
        <v>-9382.1032268985891</v>
      </c>
    </row>
    <row r="103" spans="1:56" s="20" customFormat="1" x14ac:dyDescent="0.2">
      <c r="A103" s="41"/>
      <c r="B103" s="86">
        <f>'3. Investeringen'!B89</f>
        <v>75</v>
      </c>
      <c r="C103" s="86" t="str">
        <f>'3. Investeringen'!F89</f>
        <v>AD</v>
      </c>
      <c r="D103" s="86" t="str">
        <f>'3. Investeringen'!G89</f>
        <v>Nieuwe investeringen AD</v>
      </c>
      <c r="E103" s="121">
        <f>'3. Investeringen'!K89</f>
        <v>2012</v>
      </c>
      <c r="G103" s="86">
        <f>'7. Nominale afschrijvingen'!R92</f>
        <v>0</v>
      </c>
      <c r="H103" s="86">
        <f>'7. Nominale afschrijvingen'!S92</f>
        <v>-646.42253313317815</v>
      </c>
      <c r="I103" s="86">
        <f>'7. Nominale afschrijvingen'!T92</f>
        <v>-1292.8450662663565</v>
      </c>
      <c r="J103" s="86">
        <f>'7. Nominale afschrijvingen'!U92</f>
        <v>-1292.8450662663565</v>
      </c>
      <c r="K103" s="86">
        <f>'7. Nominale afschrijvingen'!V92</f>
        <v>-1292.8450662663565</v>
      </c>
      <c r="L103" s="86">
        <f>'7. Nominale afschrijvingen'!W92</f>
        <v>-1292.8450662663565</v>
      </c>
      <c r="M103" s="86">
        <f>'7. Nominale afschrijvingen'!X92</f>
        <v>-1292.8450662663565</v>
      </c>
      <c r="N103" s="86">
        <f>'7. Nominale afschrijvingen'!Y92</f>
        <v>-1292.8450662663565</v>
      </c>
      <c r="O103" s="86">
        <f>'7. Nominale afschrijvingen'!Z92</f>
        <v>-1292.8450662663565</v>
      </c>
      <c r="P103" s="86">
        <f>'7. Nominale afschrijvingen'!AA92</f>
        <v>-1292.8450662663565</v>
      </c>
      <c r="Q103" s="86">
        <f>'7. Nominale afschrijvingen'!AB92</f>
        <v>-1292.8450662663565</v>
      </c>
      <c r="R103" s="86">
        <f>'7. Nominale afschrijvingen'!AC92</f>
        <v>-1551.4140795196274</v>
      </c>
      <c r="S103" s="86">
        <f>'7. Nominale afschrijvingen'!AD92</f>
        <v>-1488.3057101832358</v>
      </c>
      <c r="T103" s="86">
        <f>'7. Nominale afschrijvingen'!AE92</f>
        <v>-1427.7644609554432</v>
      </c>
      <c r="U103" s="86">
        <f>'7. Nominale afschrijvingen'!AF92</f>
        <v>-1369.685906611493</v>
      </c>
      <c r="V103" s="86">
        <f>'7. Nominale afschrijvingen'!AG92</f>
        <v>-1313.9698697323813</v>
      </c>
      <c r="W103" s="65"/>
      <c r="X103" s="118">
        <f>IF($C103="TD",INDEX('4. CPI-tabel'!$D$20:$Z$42,$E103-2003,X$28-2003),
IF(X$28&gt;=$E103,MAX(1,INDEX('4. CPI-tabel'!$D$20:$Z$42,MAX($E103,2010)-2003,X$28-2003)),0))</f>
        <v>0</v>
      </c>
      <c r="Y103" s="118">
        <f>IF($C103="TD",INDEX('4. CPI-tabel'!$D$20:$Z$42,$E103-2003,Y$28-2003),
IF(Y$28&gt;=$E103,MAX(1,INDEX('4. CPI-tabel'!$D$20:$Z$42,MAX($E103,2010)-2003,Y$28-2003)),0))</f>
        <v>1</v>
      </c>
      <c r="Z103" s="118">
        <f>IF($C103="TD",INDEX('4. CPI-tabel'!$D$20:$Z$42,$E103-2003,Z$28-2003),
IF(Z$28&gt;=$E103,MAX(1,INDEX('4. CPI-tabel'!$D$20:$Z$42,MAX($E103,2010)-2003,Z$28-2003)),0))</f>
        <v>1.0229999999999999</v>
      </c>
      <c r="AA103" s="118">
        <f>IF($C103="TD",INDEX('4. CPI-tabel'!$D$20:$Z$42,$E103-2003,AA$28-2003),
IF(AA$28&gt;=$E103,MAX(1,INDEX('4. CPI-tabel'!$D$20:$Z$42,MAX($E103,2010)-2003,AA$28-2003)),0))</f>
        <v>1.051644</v>
      </c>
      <c r="AB103" s="118">
        <f>IF($C103="TD",INDEX('4. CPI-tabel'!$D$20:$Z$42,$E103-2003,AB$28-2003),
IF(AB$28&gt;=$E103,MAX(1,INDEX('4. CPI-tabel'!$D$20:$Z$42,MAX($E103,2010)-2003,AB$28-2003)),0))</f>
        <v>1.06216044</v>
      </c>
      <c r="AC103" s="118">
        <f>IF($C103="TD",INDEX('4. CPI-tabel'!$D$20:$Z$42,$E103-2003,AC$28-2003),
IF(AC$28&gt;=$E103,MAX(1,INDEX('4. CPI-tabel'!$D$20:$Z$42,MAX($E103,2010)-2003,AC$28-2003)),0))</f>
        <v>1.0706577235199999</v>
      </c>
      <c r="AD103" s="118">
        <f>IF($C103="TD",INDEX('4. CPI-tabel'!$D$20:$Z$42,$E103-2003,AD$28-2003),
IF(AD$28&gt;=$E103,MAX(1,INDEX('4. CPI-tabel'!$D$20:$Z$42,MAX($E103,2010)-2003,AD$28-2003)),0))</f>
        <v>1.0727990389670399</v>
      </c>
      <c r="AE103" s="118">
        <f>IF($C103="TD",INDEX('4. CPI-tabel'!$D$20:$Z$42,$E103-2003,AE$28-2003),
IF(AE$28&gt;=$E103,MAX(1,INDEX('4. CPI-tabel'!$D$20:$Z$42,MAX($E103,2010)-2003,AE$28-2003)),0))</f>
        <v>1.0878182255125783</v>
      </c>
      <c r="AF103" s="118">
        <f>IF($C103="TD",INDEX('4. CPI-tabel'!$D$20:$Z$42,$E103-2003,AF$28-2003),
IF(AF$28&gt;=$E103,MAX(1,INDEX('4. CPI-tabel'!$D$20:$Z$42,MAX($E103,2010)-2003,AF$28-2003)),0))</f>
        <v>1.1106624082483423</v>
      </c>
      <c r="AG103" s="118">
        <f>IF($C103="TD",INDEX('4. CPI-tabel'!$D$20:$Z$42,$E103-2003,AG$28-2003),
IF(AG$28&gt;=$E103,MAX(1,INDEX('4. CPI-tabel'!$D$20:$Z$42,MAX($E103,2010)-2003,AG$28-2003)),0))</f>
        <v>1.1417609556792958</v>
      </c>
      <c r="AH103" s="118">
        <f>IF($C103="TD",INDEX('4. CPI-tabel'!$D$20:$Z$42,$E103-2003,AH$28-2003),
IF(AH$28&gt;=$E103,MAX(1,INDEX('4. CPI-tabel'!$D$20:$Z$42,MAX($E103,2010)-2003,AH$28-2003)),0))</f>
        <v>1.1497532823690508</v>
      </c>
      <c r="AI103" s="118">
        <f>IF($C103="TD",INDEX('4. CPI-tabel'!$D$20:$Z$42,$E103-2003,AI$28-2003),
IF(AI$28&gt;=$E103,MAX(1,INDEX('4. CPI-tabel'!$D$20:$Z$42,MAX($E103,2010)-2003,AI$28-2003)),0))</f>
        <v>1.1497532823690508</v>
      </c>
      <c r="AJ103" s="118">
        <f>IF($C103="TD",INDEX('4. CPI-tabel'!$D$20:$Z$42,$E103-2003,AJ$28-2003),
IF(AJ$28&gt;=$E103,MAX(1,INDEX('4. CPI-tabel'!$D$20:$Z$42,MAX($E103,2010)-2003,AJ$28-2003)),0))</f>
        <v>1.1497532823690508</v>
      </c>
      <c r="AK103" s="118">
        <f>IF($C103="TD",INDEX('4. CPI-tabel'!$D$20:$Z$42,$E103-2003,AK$28-2003),
IF(AK$28&gt;=$E103,MAX(1,INDEX('4. CPI-tabel'!$D$20:$Z$42,MAX($E103,2010)-2003,AK$28-2003)),0))</f>
        <v>1.1497532823690508</v>
      </c>
      <c r="AL103" s="118">
        <f>IF($C103="TD",INDEX('4. CPI-tabel'!$D$20:$Z$42,$E103-2003,AL$28-2003),
IF(AL$28&gt;=$E103,MAX(1,INDEX('4. CPI-tabel'!$D$20:$Z$42,MAX($E103,2010)-2003,AL$28-2003)),0))</f>
        <v>1.1497532823690508</v>
      </c>
      <c r="AM103" s="118">
        <f>IF($C103="TD",INDEX('4. CPI-tabel'!$D$20:$Z$42,$E103-2003,AM$28-2003),
IF(AM$28&gt;=$E103,MAX(1,INDEX('4. CPI-tabel'!$D$20:$Z$42,MAX($E103,2010)-2003,AM$28-2003)),0))</f>
        <v>1.1497532823690508</v>
      </c>
      <c r="AO103" s="87">
        <f t="shared" si="21"/>
        <v>0</v>
      </c>
      <c r="AP103" s="87">
        <f t="shared" si="22"/>
        <v>-646.42253313317815</v>
      </c>
      <c r="AQ103" s="87">
        <f t="shared" si="23"/>
        <v>-1322.5805027904826</v>
      </c>
      <c r="AR103" s="87">
        <f t="shared" si="24"/>
        <v>-1359.6127568686163</v>
      </c>
      <c r="AS103" s="87">
        <f t="shared" si="25"/>
        <v>-1373.2088844373025</v>
      </c>
      <c r="AT103" s="87">
        <f t="shared" si="26"/>
        <v>-1384.1945555128007</v>
      </c>
      <c r="AU103" s="87">
        <f t="shared" si="27"/>
        <v>-1386.9629446238262</v>
      </c>
      <c r="AV103" s="87">
        <f t="shared" si="28"/>
        <v>-1406.3804258485598</v>
      </c>
      <c r="AW103" s="87">
        <f t="shared" si="29"/>
        <v>-1435.9144147913792</v>
      </c>
      <c r="AX103" s="87">
        <f t="shared" si="30"/>
        <v>-1476.1200184055378</v>
      </c>
      <c r="AY103" s="87">
        <f t="shared" si="31"/>
        <v>-1486.4528585343764</v>
      </c>
      <c r="AZ103" s="87">
        <f t="shared" si="32"/>
        <v>-1783.7434302412512</v>
      </c>
      <c r="BA103" s="87">
        <f t="shared" si="33"/>
        <v>-1711.1843754517765</v>
      </c>
      <c r="BB103" s="87">
        <f t="shared" si="34"/>
        <v>-1641.5768754333992</v>
      </c>
      <c r="BC103" s="87">
        <f t="shared" si="35"/>
        <v>-1574.8008669411934</v>
      </c>
      <c r="BD103" s="87">
        <f t="shared" si="36"/>
        <v>-1510.7411706588396</v>
      </c>
    </row>
    <row r="104" spans="1:56" s="20" customFormat="1" x14ac:dyDescent="0.2">
      <c r="A104" s="41"/>
      <c r="B104" s="86">
        <f>'3. Investeringen'!B90</f>
        <v>76</v>
      </c>
      <c r="C104" s="86" t="str">
        <f>'3. Investeringen'!F90</f>
        <v>AD</v>
      </c>
      <c r="D104" s="86" t="str">
        <f>'3. Investeringen'!G90</f>
        <v>Nieuwe investeringen AD</v>
      </c>
      <c r="E104" s="121">
        <f>'3. Investeringen'!K90</f>
        <v>2012</v>
      </c>
      <c r="G104" s="86">
        <f>'7. Nominale afschrijvingen'!R93</f>
        <v>0</v>
      </c>
      <c r="H104" s="86">
        <f>'7. Nominale afschrijvingen'!S93</f>
        <v>-569.4243384757898</v>
      </c>
      <c r="I104" s="86">
        <f>'7. Nominale afschrijvingen'!T93</f>
        <v>-1138.8486769515796</v>
      </c>
      <c r="J104" s="86">
        <f>'7. Nominale afschrijvingen'!U93</f>
        <v>-1138.8486769515796</v>
      </c>
      <c r="K104" s="86">
        <f>'7. Nominale afschrijvingen'!V93</f>
        <v>-1138.8486769515796</v>
      </c>
      <c r="L104" s="86">
        <f>'7. Nominale afschrijvingen'!W93</f>
        <v>-1138.8486769515796</v>
      </c>
      <c r="M104" s="86">
        <f>'7. Nominale afschrijvingen'!X93</f>
        <v>-1138.8486769515796</v>
      </c>
      <c r="N104" s="86">
        <f>'7. Nominale afschrijvingen'!Y93</f>
        <v>-1138.8486769515796</v>
      </c>
      <c r="O104" s="86">
        <f>'7. Nominale afschrijvingen'!Z93</f>
        <v>-1138.8486769515796</v>
      </c>
      <c r="P104" s="86">
        <f>'7. Nominale afschrijvingen'!AA93</f>
        <v>-1138.8486769515796</v>
      </c>
      <c r="Q104" s="86">
        <f>'7. Nominale afschrijvingen'!AB93</f>
        <v>-1138.8486769515796</v>
      </c>
      <c r="R104" s="86">
        <f>'7. Nominale afschrijvingen'!AC93</f>
        <v>-1366.6184123418952</v>
      </c>
      <c r="S104" s="86">
        <f>'7. Nominale afschrijvingen'!AD93</f>
        <v>-1311.0271548906994</v>
      </c>
      <c r="T104" s="86">
        <f>'7. Nominale afschrijvingen'!AE93</f>
        <v>-1257.6972367256542</v>
      </c>
      <c r="U104" s="86">
        <f>'7. Nominale afschrijvingen'!AF93</f>
        <v>-1206.5366711639326</v>
      </c>
      <c r="V104" s="86">
        <f>'7. Nominale afschrijvingen'!AG93</f>
        <v>-1157.4572133538743</v>
      </c>
      <c r="W104" s="65"/>
      <c r="X104" s="118">
        <f>IF($C104="TD",INDEX('4. CPI-tabel'!$D$20:$Z$42,$E104-2003,X$28-2003),
IF(X$28&gt;=$E104,MAX(1,INDEX('4. CPI-tabel'!$D$20:$Z$42,MAX($E104,2010)-2003,X$28-2003)),0))</f>
        <v>0</v>
      </c>
      <c r="Y104" s="118">
        <f>IF($C104="TD",INDEX('4. CPI-tabel'!$D$20:$Z$42,$E104-2003,Y$28-2003),
IF(Y$28&gt;=$E104,MAX(1,INDEX('4. CPI-tabel'!$D$20:$Z$42,MAX($E104,2010)-2003,Y$28-2003)),0))</f>
        <v>1</v>
      </c>
      <c r="Z104" s="118">
        <f>IF($C104="TD",INDEX('4. CPI-tabel'!$D$20:$Z$42,$E104-2003,Z$28-2003),
IF(Z$28&gt;=$E104,MAX(1,INDEX('4. CPI-tabel'!$D$20:$Z$42,MAX($E104,2010)-2003,Z$28-2003)),0))</f>
        <v>1.0229999999999999</v>
      </c>
      <c r="AA104" s="118">
        <f>IF($C104="TD",INDEX('4. CPI-tabel'!$D$20:$Z$42,$E104-2003,AA$28-2003),
IF(AA$28&gt;=$E104,MAX(1,INDEX('4. CPI-tabel'!$D$20:$Z$42,MAX($E104,2010)-2003,AA$28-2003)),0))</f>
        <v>1.051644</v>
      </c>
      <c r="AB104" s="118">
        <f>IF($C104="TD",INDEX('4. CPI-tabel'!$D$20:$Z$42,$E104-2003,AB$28-2003),
IF(AB$28&gt;=$E104,MAX(1,INDEX('4. CPI-tabel'!$D$20:$Z$42,MAX($E104,2010)-2003,AB$28-2003)),0))</f>
        <v>1.06216044</v>
      </c>
      <c r="AC104" s="118">
        <f>IF($C104="TD",INDEX('4. CPI-tabel'!$D$20:$Z$42,$E104-2003,AC$28-2003),
IF(AC$28&gt;=$E104,MAX(1,INDEX('4. CPI-tabel'!$D$20:$Z$42,MAX($E104,2010)-2003,AC$28-2003)),0))</f>
        <v>1.0706577235199999</v>
      </c>
      <c r="AD104" s="118">
        <f>IF($C104="TD",INDEX('4. CPI-tabel'!$D$20:$Z$42,$E104-2003,AD$28-2003),
IF(AD$28&gt;=$E104,MAX(1,INDEX('4. CPI-tabel'!$D$20:$Z$42,MAX($E104,2010)-2003,AD$28-2003)),0))</f>
        <v>1.0727990389670399</v>
      </c>
      <c r="AE104" s="118">
        <f>IF($C104="TD",INDEX('4. CPI-tabel'!$D$20:$Z$42,$E104-2003,AE$28-2003),
IF(AE$28&gt;=$E104,MAX(1,INDEX('4. CPI-tabel'!$D$20:$Z$42,MAX($E104,2010)-2003,AE$28-2003)),0))</f>
        <v>1.0878182255125783</v>
      </c>
      <c r="AF104" s="118">
        <f>IF($C104="TD",INDEX('4. CPI-tabel'!$D$20:$Z$42,$E104-2003,AF$28-2003),
IF(AF$28&gt;=$E104,MAX(1,INDEX('4. CPI-tabel'!$D$20:$Z$42,MAX($E104,2010)-2003,AF$28-2003)),0))</f>
        <v>1.1106624082483423</v>
      </c>
      <c r="AG104" s="118">
        <f>IF($C104="TD",INDEX('4. CPI-tabel'!$D$20:$Z$42,$E104-2003,AG$28-2003),
IF(AG$28&gt;=$E104,MAX(1,INDEX('4. CPI-tabel'!$D$20:$Z$42,MAX($E104,2010)-2003,AG$28-2003)),0))</f>
        <v>1.1417609556792958</v>
      </c>
      <c r="AH104" s="118">
        <f>IF($C104="TD",INDEX('4. CPI-tabel'!$D$20:$Z$42,$E104-2003,AH$28-2003),
IF(AH$28&gt;=$E104,MAX(1,INDEX('4. CPI-tabel'!$D$20:$Z$42,MAX($E104,2010)-2003,AH$28-2003)),0))</f>
        <v>1.1497532823690508</v>
      </c>
      <c r="AI104" s="118">
        <f>IF($C104="TD",INDEX('4. CPI-tabel'!$D$20:$Z$42,$E104-2003,AI$28-2003),
IF(AI$28&gt;=$E104,MAX(1,INDEX('4. CPI-tabel'!$D$20:$Z$42,MAX($E104,2010)-2003,AI$28-2003)),0))</f>
        <v>1.1497532823690508</v>
      </c>
      <c r="AJ104" s="118">
        <f>IF($C104="TD",INDEX('4. CPI-tabel'!$D$20:$Z$42,$E104-2003,AJ$28-2003),
IF(AJ$28&gt;=$E104,MAX(1,INDEX('4. CPI-tabel'!$D$20:$Z$42,MAX($E104,2010)-2003,AJ$28-2003)),0))</f>
        <v>1.1497532823690508</v>
      </c>
      <c r="AK104" s="118">
        <f>IF($C104="TD",INDEX('4. CPI-tabel'!$D$20:$Z$42,$E104-2003,AK$28-2003),
IF(AK$28&gt;=$E104,MAX(1,INDEX('4. CPI-tabel'!$D$20:$Z$42,MAX($E104,2010)-2003,AK$28-2003)),0))</f>
        <v>1.1497532823690508</v>
      </c>
      <c r="AL104" s="118">
        <f>IF($C104="TD",INDEX('4. CPI-tabel'!$D$20:$Z$42,$E104-2003,AL$28-2003),
IF(AL$28&gt;=$E104,MAX(1,INDEX('4. CPI-tabel'!$D$20:$Z$42,MAX($E104,2010)-2003,AL$28-2003)),0))</f>
        <v>1.1497532823690508</v>
      </c>
      <c r="AM104" s="118">
        <f>IF($C104="TD",INDEX('4. CPI-tabel'!$D$20:$Z$42,$E104-2003,AM$28-2003),
IF(AM$28&gt;=$E104,MAX(1,INDEX('4. CPI-tabel'!$D$20:$Z$42,MAX($E104,2010)-2003,AM$28-2003)),0))</f>
        <v>1.1497532823690508</v>
      </c>
      <c r="AO104" s="87">
        <f t="shared" si="21"/>
        <v>0</v>
      </c>
      <c r="AP104" s="87">
        <f t="shared" si="22"/>
        <v>-569.4243384757898</v>
      </c>
      <c r="AQ104" s="87">
        <f t="shared" si="23"/>
        <v>-1165.0421965214657</v>
      </c>
      <c r="AR104" s="87">
        <f t="shared" si="24"/>
        <v>-1197.663378024067</v>
      </c>
      <c r="AS104" s="87">
        <f t="shared" si="25"/>
        <v>-1209.6400118043075</v>
      </c>
      <c r="AT104" s="87">
        <f t="shared" si="26"/>
        <v>-1219.317131898742</v>
      </c>
      <c r="AU104" s="87">
        <f t="shared" si="27"/>
        <v>-1221.7557661625394</v>
      </c>
      <c r="AV104" s="87">
        <f t="shared" si="28"/>
        <v>-1238.8603468888148</v>
      </c>
      <c r="AW104" s="87">
        <f t="shared" si="29"/>
        <v>-1264.8764141734798</v>
      </c>
      <c r="AX104" s="87">
        <f t="shared" si="30"/>
        <v>-1300.2929537703371</v>
      </c>
      <c r="AY104" s="87">
        <f t="shared" si="31"/>
        <v>-1309.3950044467294</v>
      </c>
      <c r="AZ104" s="87">
        <f t="shared" si="32"/>
        <v>-1571.2740053360751</v>
      </c>
      <c r="BA104" s="87">
        <f t="shared" si="33"/>
        <v>-1507.3577746105398</v>
      </c>
      <c r="BB104" s="87">
        <f t="shared" si="34"/>
        <v>-1446.041526151806</v>
      </c>
      <c r="BC104" s="87">
        <f t="shared" si="35"/>
        <v>-1387.2194979693597</v>
      </c>
      <c r="BD104" s="87">
        <f t="shared" si="36"/>
        <v>-1330.7902302553518</v>
      </c>
    </row>
    <row r="105" spans="1:56" s="20" customFormat="1" x14ac:dyDescent="0.2">
      <c r="A105" s="41"/>
      <c r="B105" s="86">
        <f>'3. Investeringen'!B91</f>
        <v>77</v>
      </c>
      <c r="C105" s="86" t="str">
        <f>'3. Investeringen'!F91</f>
        <v>AD</v>
      </c>
      <c r="D105" s="86" t="str">
        <f>'3. Investeringen'!G91</f>
        <v>Nieuwe investeringen AD</v>
      </c>
      <c r="E105" s="121">
        <f>'3. Investeringen'!K91</f>
        <v>2013</v>
      </c>
      <c r="G105" s="86">
        <f>'7. Nominale afschrijvingen'!R94</f>
        <v>0</v>
      </c>
      <c r="H105" s="86">
        <f>'7. Nominale afschrijvingen'!S94</f>
        <v>0</v>
      </c>
      <c r="I105" s="86">
        <f>'7. Nominale afschrijvingen'!T94</f>
        <v>6721.5947996743207</v>
      </c>
      <c r="J105" s="86">
        <f>'7. Nominale afschrijvingen'!U94</f>
        <v>13443.18959934864</v>
      </c>
      <c r="K105" s="86">
        <f>'7. Nominale afschrijvingen'!V94</f>
        <v>13443.18959934864</v>
      </c>
      <c r="L105" s="86">
        <f>'7. Nominale afschrijvingen'!W94</f>
        <v>13443.18959934864</v>
      </c>
      <c r="M105" s="86">
        <f>'7. Nominale afschrijvingen'!X94</f>
        <v>13443.18959934864</v>
      </c>
      <c r="N105" s="86">
        <f>'7. Nominale afschrijvingen'!Y94</f>
        <v>13443.18959934864</v>
      </c>
      <c r="O105" s="86">
        <f>'7. Nominale afschrijvingen'!Z94</f>
        <v>13443.18959934864</v>
      </c>
      <c r="P105" s="86">
        <f>'7. Nominale afschrijvingen'!AA94</f>
        <v>13443.18959934864</v>
      </c>
      <c r="Q105" s="86">
        <f>'7. Nominale afschrijvingen'!AB94</f>
        <v>13443.18959934864</v>
      </c>
      <c r="R105" s="86">
        <f>'7. Nominale afschrijvingen'!AC94</f>
        <v>16131.827519218366</v>
      </c>
      <c r="S105" s="86">
        <f>'7. Nominale afschrijvingen'!AD94</f>
        <v>15497.132666003217</v>
      </c>
      <c r="T105" s="86">
        <f>'7. Nominale afschrijvingen'!AE94</f>
        <v>14887.409413570305</v>
      </c>
      <c r="U105" s="86">
        <f>'7. Nominale afschrijvingen'!AF94</f>
        <v>14301.675272708522</v>
      </c>
      <c r="V105" s="86">
        <f>'7. Nominale afschrijvingen'!AG94</f>
        <v>13738.986409519992</v>
      </c>
      <c r="W105" s="65"/>
      <c r="X105" s="118">
        <f>IF($C105="TD",INDEX('4. CPI-tabel'!$D$20:$Z$42,$E105-2003,X$28-2003),
IF(X$28&gt;=$E105,MAX(1,INDEX('4. CPI-tabel'!$D$20:$Z$42,MAX($E105,2010)-2003,X$28-2003)),0))</f>
        <v>0</v>
      </c>
      <c r="Y105" s="118">
        <f>IF($C105="TD",INDEX('4. CPI-tabel'!$D$20:$Z$42,$E105-2003,Y$28-2003),
IF(Y$28&gt;=$E105,MAX(1,INDEX('4. CPI-tabel'!$D$20:$Z$42,MAX($E105,2010)-2003,Y$28-2003)),0))</f>
        <v>0</v>
      </c>
      <c r="Z105" s="118">
        <f>IF($C105="TD",INDEX('4. CPI-tabel'!$D$20:$Z$42,$E105-2003,Z$28-2003),
IF(Z$28&gt;=$E105,MAX(1,INDEX('4. CPI-tabel'!$D$20:$Z$42,MAX($E105,2010)-2003,Z$28-2003)),0))</f>
        <v>1</v>
      </c>
      <c r="AA105" s="118">
        <f>IF($C105="TD",INDEX('4. CPI-tabel'!$D$20:$Z$42,$E105-2003,AA$28-2003),
IF(AA$28&gt;=$E105,MAX(1,INDEX('4. CPI-tabel'!$D$20:$Z$42,MAX($E105,2010)-2003,AA$28-2003)),0))</f>
        <v>1.028</v>
      </c>
      <c r="AB105" s="118">
        <f>IF($C105="TD",INDEX('4. CPI-tabel'!$D$20:$Z$42,$E105-2003,AB$28-2003),
IF(AB$28&gt;=$E105,MAX(1,INDEX('4. CPI-tabel'!$D$20:$Z$42,MAX($E105,2010)-2003,AB$28-2003)),0))</f>
        <v>1.0382800000000001</v>
      </c>
      <c r="AC105" s="118">
        <f>IF($C105="TD",INDEX('4. CPI-tabel'!$D$20:$Z$42,$E105-2003,AC$28-2003),
IF(AC$28&gt;=$E105,MAX(1,INDEX('4. CPI-tabel'!$D$20:$Z$42,MAX($E105,2010)-2003,AC$28-2003)),0))</f>
        <v>1.0465862400000001</v>
      </c>
      <c r="AD105" s="118">
        <f>IF($C105="TD",INDEX('4. CPI-tabel'!$D$20:$Z$42,$E105-2003,AD$28-2003),
IF(AD$28&gt;=$E105,MAX(1,INDEX('4. CPI-tabel'!$D$20:$Z$42,MAX($E105,2010)-2003,AD$28-2003)),0))</f>
        <v>1.0486794124800001</v>
      </c>
      <c r="AE105" s="118">
        <f>IF($C105="TD",INDEX('4. CPI-tabel'!$D$20:$Z$42,$E105-2003,AE$28-2003),
IF(AE$28&gt;=$E105,MAX(1,INDEX('4. CPI-tabel'!$D$20:$Z$42,MAX($E105,2010)-2003,AE$28-2003)),0))</f>
        <v>1.0633609242547202</v>
      </c>
      <c r="AF105" s="118">
        <f>IF($C105="TD",INDEX('4. CPI-tabel'!$D$20:$Z$42,$E105-2003,AF$28-2003),
IF(AF$28&gt;=$E105,MAX(1,INDEX('4. CPI-tabel'!$D$20:$Z$42,MAX($E105,2010)-2003,AF$28-2003)),0))</f>
        <v>1.0856915036640693</v>
      </c>
      <c r="AG105" s="118">
        <f>IF($C105="TD",INDEX('4. CPI-tabel'!$D$20:$Z$42,$E105-2003,AG$28-2003),
IF(AG$28&gt;=$E105,MAX(1,INDEX('4. CPI-tabel'!$D$20:$Z$42,MAX($E105,2010)-2003,AG$28-2003)),0))</f>
        <v>1.1160908657666633</v>
      </c>
      <c r="AH105" s="118">
        <f>IF($C105="TD",INDEX('4. CPI-tabel'!$D$20:$Z$42,$E105-2003,AH$28-2003),
IF(AH$28&gt;=$E105,MAX(1,INDEX('4. CPI-tabel'!$D$20:$Z$42,MAX($E105,2010)-2003,AH$28-2003)),0))</f>
        <v>1.1239035018270298</v>
      </c>
      <c r="AI105" s="118">
        <f>IF($C105="TD",INDEX('4. CPI-tabel'!$D$20:$Z$42,$E105-2003,AI$28-2003),
IF(AI$28&gt;=$E105,MAX(1,INDEX('4. CPI-tabel'!$D$20:$Z$42,MAX($E105,2010)-2003,AI$28-2003)),0))</f>
        <v>1.1239035018270298</v>
      </c>
      <c r="AJ105" s="118">
        <f>IF($C105="TD",INDEX('4. CPI-tabel'!$D$20:$Z$42,$E105-2003,AJ$28-2003),
IF(AJ$28&gt;=$E105,MAX(1,INDEX('4. CPI-tabel'!$D$20:$Z$42,MAX($E105,2010)-2003,AJ$28-2003)),0))</f>
        <v>1.1239035018270298</v>
      </c>
      <c r="AK105" s="118">
        <f>IF($C105="TD",INDEX('4. CPI-tabel'!$D$20:$Z$42,$E105-2003,AK$28-2003),
IF(AK$28&gt;=$E105,MAX(1,INDEX('4. CPI-tabel'!$D$20:$Z$42,MAX($E105,2010)-2003,AK$28-2003)),0))</f>
        <v>1.1239035018270298</v>
      </c>
      <c r="AL105" s="118">
        <f>IF($C105="TD",INDEX('4. CPI-tabel'!$D$20:$Z$42,$E105-2003,AL$28-2003),
IF(AL$28&gt;=$E105,MAX(1,INDEX('4. CPI-tabel'!$D$20:$Z$42,MAX($E105,2010)-2003,AL$28-2003)),0))</f>
        <v>1.1239035018270298</v>
      </c>
      <c r="AM105" s="118">
        <f>IF($C105="TD",INDEX('4. CPI-tabel'!$D$20:$Z$42,$E105-2003,AM$28-2003),
IF(AM$28&gt;=$E105,MAX(1,INDEX('4. CPI-tabel'!$D$20:$Z$42,MAX($E105,2010)-2003,AM$28-2003)),0))</f>
        <v>1.1239035018270298</v>
      </c>
      <c r="AO105" s="87">
        <f t="shared" si="21"/>
        <v>0</v>
      </c>
      <c r="AP105" s="87">
        <f t="shared" si="22"/>
        <v>0</v>
      </c>
      <c r="AQ105" s="87">
        <f t="shared" si="23"/>
        <v>6721.5947996743207</v>
      </c>
      <c r="AR105" s="87">
        <f t="shared" si="24"/>
        <v>13819.598908130401</v>
      </c>
      <c r="AS105" s="87">
        <f t="shared" si="25"/>
        <v>13957.794897211706</v>
      </c>
      <c r="AT105" s="87">
        <f t="shared" si="26"/>
        <v>14069.4572563894</v>
      </c>
      <c r="AU105" s="87">
        <f t="shared" si="27"/>
        <v>14097.596170902179</v>
      </c>
      <c r="AV105" s="87">
        <f t="shared" si="28"/>
        <v>14294.962517294811</v>
      </c>
      <c r="AW105" s="87">
        <f t="shared" si="29"/>
        <v>14595.156730158002</v>
      </c>
      <c r="AX105" s="87">
        <f t="shared" si="30"/>
        <v>15003.821118602425</v>
      </c>
      <c r="AY105" s="87">
        <f t="shared" si="31"/>
        <v>15108.847866432641</v>
      </c>
      <c r="AZ105" s="87">
        <f t="shared" si="32"/>
        <v>18130.617439719168</v>
      </c>
      <c r="BA105" s="87">
        <f t="shared" si="33"/>
        <v>17417.28167159907</v>
      </c>
      <c r="BB105" s="87">
        <f t="shared" si="34"/>
        <v>16732.011573044354</v>
      </c>
      <c r="BC105" s="87">
        <f t="shared" si="35"/>
        <v>16073.70292099015</v>
      </c>
      <c r="BD105" s="87">
        <f t="shared" si="36"/>
        <v>15441.29493721349</v>
      </c>
    </row>
    <row r="106" spans="1:56" s="20" customFormat="1" x14ac:dyDescent="0.2">
      <c r="A106" s="41"/>
      <c r="B106" s="86">
        <f>'3. Investeringen'!B92</f>
        <v>78</v>
      </c>
      <c r="C106" s="86" t="str">
        <f>'3. Investeringen'!F92</f>
        <v>AD</v>
      </c>
      <c r="D106" s="86" t="str">
        <f>'3. Investeringen'!G92</f>
        <v>Nieuwe investeringen AD</v>
      </c>
      <c r="E106" s="121">
        <f>'3. Investeringen'!K92</f>
        <v>2013</v>
      </c>
      <c r="G106" s="86">
        <f>'7. Nominale afschrijvingen'!R95</f>
        <v>0</v>
      </c>
      <c r="H106" s="86">
        <f>'7. Nominale afschrijvingen'!S95</f>
        <v>0</v>
      </c>
      <c r="I106" s="86">
        <f>'7. Nominale afschrijvingen'!T95</f>
        <v>-270.21839330012023</v>
      </c>
      <c r="J106" s="86">
        <f>'7. Nominale afschrijvingen'!U95</f>
        <v>-540.43678660024045</v>
      </c>
      <c r="K106" s="86">
        <f>'7. Nominale afschrijvingen'!V95</f>
        <v>-540.43678660024045</v>
      </c>
      <c r="L106" s="86">
        <f>'7. Nominale afschrijvingen'!W95</f>
        <v>-540.43678660024045</v>
      </c>
      <c r="M106" s="86">
        <f>'7. Nominale afschrijvingen'!X95</f>
        <v>-540.43678660024045</v>
      </c>
      <c r="N106" s="86">
        <f>'7. Nominale afschrijvingen'!Y95</f>
        <v>-540.43678660024045</v>
      </c>
      <c r="O106" s="86">
        <f>'7. Nominale afschrijvingen'!Z95</f>
        <v>-540.43678660024045</v>
      </c>
      <c r="P106" s="86">
        <f>'7. Nominale afschrijvingen'!AA95</f>
        <v>-540.43678660024045</v>
      </c>
      <c r="Q106" s="86">
        <f>'7. Nominale afschrijvingen'!AB95</f>
        <v>-540.43678660024045</v>
      </c>
      <c r="R106" s="86">
        <f>'7. Nominale afschrijvingen'!AC95</f>
        <v>-648.52414392028845</v>
      </c>
      <c r="S106" s="86">
        <f>'7. Nominale afschrijvingen'!AD95</f>
        <v>-623.0084398971951</v>
      </c>
      <c r="T106" s="86">
        <f>'7. Nominale afschrijvingen'!AE95</f>
        <v>-598.49663242583006</v>
      </c>
      <c r="U106" s="86">
        <f>'7. Nominale afschrijvingen'!AF95</f>
        <v>-574.94922393694492</v>
      </c>
      <c r="V106" s="86">
        <f>'7. Nominale afschrijvingen'!AG95</f>
        <v>-552.32827086401596</v>
      </c>
      <c r="W106" s="65"/>
      <c r="X106" s="118">
        <f>IF($C106="TD",INDEX('4. CPI-tabel'!$D$20:$Z$42,$E106-2003,X$28-2003),
IF(X$28&gt;=$E106,MAX(1,INDEX('4. CPI-tabel'!$D$20:$Z$42,MAX($E106,2010)-2003,X$28-2003)),0))</f>
        <v>0</v>
      </c>
      <c r="Y106" s="118">
        <f>IF($C106="TD",INDEX('4. CPI-tabel'!$D$20:$Z$42,$E106-2003,Y$28-2003),
IF(Y$28&gt;=$E106,MAX(1,INDEX('4. CPI-tabel'!$D$20:$Z$42,MAX($E106,2010)-2003,Y$28-2003)),0))</f>
        <v>0</v>
      </c>
      <c r="Z106" s="118">
        <f>IF($C106="TD",INDEX('4. CPI-tabel'!$D$20:$Z$42,$E106-2003,Z$28-2003),
IF(Z$28&gt;=$E106,MAX(1,INDEX('4. CPI-tabel'!$D$20:$Z$42,MAX($E106,2010)-2003,Z$28-2003)),0))</f>
        <v>1</v>
      </c>
      <c r="AA106" s="118">
        <f>IF($C106="TD",INDEX('4. CPI-tabel'!$D$20:$Z$42,$E106-2003,AA$28-2003),
IF(AA$28&gt;=$E106,MAX(1,INDEX('4. CPI-tabel'!$D$20:$Z$42,MAX($E106,2010)-2003,AA$28-2003)),0))</f>
        <v>1.028</v>
      </c>
      <c r="AB106" s="118">
        <f>IF($C106="TD",INDEX('4. CPI-tabel'!$D$20:$Z$42,$E106-2003,AB$28-2003),
IF(AB$28&gt;=$E106,MAX(1,INDEX('4. CPI-tabel'!$D$20:$Z$42,MAX($E106,2010)-2003,AB$28-2003)),0))</f>
        <v>1.0382800000000001</v>
      </c>
      <c r="AC106" s="118">
        <f>IF($C106="TD",INDEX('4. CPI-tabel'!$D$20:$Z$42,$E106-2003,AC$28-2003),
IF(AC$28&gt;=$E106,MAX(1,INDEX('4. CPI-tabel'!$D$20:$Z$42,MAX($E106,2010)-2003,AC$28-2003)),0))</f>
        <v>1.0465862400000001</v>
      </c>
      <c r="AD106" s="118">
        <f>IF($C106="TD",INDEX('4. CPI-tabel'!$D$20:$Z$42,$E106-2003,AD$28-2003),
IF(AD$28&gt;=$E106,MAX(1,INDEX('4. CPI-tabel'!$D$20:$Z$42,MAX($E106,2010)-2003,AD$28-2003)),0))</f>
        <v>1.0486794124800001</v>
      </c>
      <c r="AE106" s="118">
        <f>IF($C106="TD",INDEX('4. CPI-tabel'!$D$20:$Z$42,$E106-2003,AE$28-2003),
IF(AE$28&gt;=$E106,MAX(1,INDEX('4. CPI-tabel'!$D$20:$Z$42,MAX($E106,2010)-2003,AE$28-2003)),0))</f>
        <v>1.0633609242547202</v>
      </c>
      <c r="AF106" s="118">
        <f>IF($C106="TD",INDEX('4. CPI-tabel'!$D$20:$Z$42,$E106-2003,AF$28-2003),
IF(AF$28&gt;=$E106,MAX(1,INDEX('4. CPI-tabel'!$D$20:$Z$42,MAX($E106,2010)-2003,AF$28-2003)),0))</f>
        <v>1.0856915036640693</v>
      </c>
      <c r="AG106" s="118">
        <f>IF($C106="TD",INDEX('4. CPI-tabel'!$D$20:$Z$42,$E106-2003,AG$28-2003),
IF(AG$28&gt;=$E106,MAX(1,INDEX('4. CPI-tabel'!$D$20:$Z$42,MAX($E106,2010)-2003,AG$28-2003)),0))</f>
        <v>1.1160908657666633</v>
      </c>
      <c r="AH106" s="118">
        <f>IF($C106="TD",INDEX('4. CPI-tabel'!$D$20:$Z$42,$E106-2003,AH$28-2003),
IF(AH$28&gt;=$E106,MAX(1,INDEX('4. CPI-tabel'!$D$20:$Z$42,MAX($E106,2010)-2003,AH$28-2003)),0))</f>
        <v>1.1239035018270298</v>
      </c>
      <c r="AI106" s="118">
        <f>IF($C106="TD",INDEX('4. CPI-tabel'!$D$20:$Z$42,$E106-2003,AI$28-2003),
IF(AI$28&gt;=$E106,MAX(1,INDEX('4. CPI-tabel'!$D$20:$Z$42,MAX($E106,2010)-2003,AI$28-2003)),0))</f>
        <v>1.1239035018270298</v>
      </c>
      <c r="AJ106" s="118">
        <f>IF($C106="TD",INDEX('4. CPI-tabel'!$D$20:$Z$42,$E106-2003,AJ$28-2003),
IF(AJ$28&gt;=$E106,MAX(1,INDEX('4. CPI-tabel'!$D$20:$Z$42,MAX($E106,2010)-2003,AJ$28-2003)),0))</f>
        <v>1.1239035018270298</v>
      </c>
      <c r="AK106" s="118">
        <f>IF($C106="TD",INDEX('4. CPI-tabel'!$D$20:$Z$42,$E106-2003,AK$28-2003),
IF(AK$28&gt;=$E106,MAX(1,INDEX('4. CPI-tabel'!$D$20:$Z$42,MAX($E106,2010)-2003,AK$28-2003)),0))</f>
        <v>1.1239035018270298</v>
      </c>
      <c r="AL106" s="118">
        <f>IF($C106="TD",INDEX('4. CPI-tabel'!$D$20:$Z$42,$E106-2003,AL$28-2003),
IF(AL$28&gt;=$E106,MAX(1,INDEX('4. CPI-tabel'!$D$20:$Z$42,MAX($E106,2010)-2003,AL$28-2003)),0))</f>
        <v>1.1239035018270298</v>
      </c>
      <c r="AM106" s="118">
        <f>IF($C106="TD",INDEX('4. CPI-tabel'!$D$20:$Z$42,$E106-2003,AM$28-2003),
IF(AM$28&gt;=$E106,MAX(1,INDEX('4. CPI-tabel'!$D$20:$Z$42,MAX($E106,2010)-2003,AM$28-2003)),0))</f>
        <v>1.1239035018270298</v>
      </c>
      <c r="AO106" s="87">
        <f t="shared" si="21"/>
        <v>0</v>
      </c>
      <c r="AP106" s="87">
        <f t="shared" si="22"/>
        <v>0</v>
      </c>
      <c r="AQ106" s="87">
        <f t="shared" si="23"/>
        <v>-270.21839330012023</v>
      </c>
      <c r="AR106" s="87">
        <f t="shared" si="24"/>
        <v>-555.5690166250472</v>
      </c>
      <c r="AS106" s="87">
        <f t="shared" si="25"/>
        <v>-561.12470679129774</v>
      </c>
      <c r="AT106" s="87">
        <f t="shared" si="26"/>
        <v>-565.61370444562806</v>
      </c>
      <c r="AU106" s="87">
        <f t="shared" si="27"/>
        <v>-566.74493185451934</v>
      </c>
      <c r="AV106" s="87">
        <f t="shared" si="28"/>
        <v>-574.67936090048261</v>
      </c>
      <c r="AW106" s="87">
        <f t="shared" si="29"/>
        <v>-586.7476274793928</v>
      </c>
      <c r="AX106" s="87">
        <f t="shared" si="30"/>
        <v>-603.17656104881587</v>
      </c>
      <c r="AY106" s="87">
        <f t="shared" si="31"/>
        <v>-607.39879697615743</v>
      </c>
      <c r="AZ106" s="87">
        <f t="shared" si="32"/>
        <v>-728.87855637138887</v>
      </c>
      <c r="BA106" s="87">
        <f t="shared" si="33"/>
        <v>-700.20136726825217</v>
      </c>
      <c r="BB106" s="87">
        <f t="shared" si="34"/>
        <v>-672.65246101507512</v>
      </c>
      <c r="BC106" s="87">
        <f t="shared" si="35"/>
        <v>-646.18744615546552</v>
      </c>
      <c r="BD106" s="87">
        <f t="shared" si="36"/>
        <v>-620.7636777821358</v>
      </c>
    </row>
    <row r="107" spans="1:56" s="20" customFormat="1" x14ac:dyDescent="0.2">
      <c r="A107" s="41"/>
      <c r="B107" s="86">
        <f>'3. Investeringen'!B93</f>
        <v>79</v>
      </c>
      <c r="C107" s="86" t="str">
        <f>'3. Investeringen'!F93</f>
        <v>AD</v>
      </c>
      <c r="D107" s="86" t="str">
        <f>'3. Investeringen'!G93</f>
        <v>Nieuwe investeringen AD</v>
      </c>
      <c r="E107" s="121">
        <f>'3. Investeringen'!K93</f>
        <v>2014</v>
      </c>
      <c r="G107" s="86">
        <f>'7. Nominale afschrijvingen'!R96</f>
        <v>0</v>
      </c>
      <c r="H107" s="86">
        <f>'7. Nominale afschrijvingen'!S96</f>
        <v>0</v>
      </c>
      <c r="I107" s="86">
        <f>'7. Nominale afschrijvingen'!T96</f>
        <v>0</v>
      </c>
      <c r="J107" s="86">
        <f>'7. Nominale afschrijvingen'!U96</f>
        <v>-106.13217826303094</v>
      </c>
      <c r="K107" s="86">
        <f>'7. Nominale afschrijvingen'!V96</f>
        <v>-212.26435652606187</v>
      </c>
      <c r="L107" s="86">
        <f>'7. Nominale afschrijvingen'!W96</f>
        <v>-212.26435652606187</v>
      </c>
      <c r="M107" s="86">
        <f>'7. Nominale afschrijvingen'!X96</f>
        <v>-212.26435652606187</v>
      </c>
      <c r="N107" s="86">
        <f>'7. Nominale afschrijvingen'!Y96</f>
        <v>-212.26435652606187</v>
      </c>
      <c r="O107" s="86">
        <f>'7. Nominale afschrijvingen'!Z96</f>
        <v>-212.26435652606187</v>
      </c>
      <c r="P107" s="86">
        <f>'7. Nominale afschrijvingen'!AA96</f>
        <v>-212.26435652606187</v>
      </c>
      <c r="Q107" s="86">
        <f>'7. Nominale afschrijvingen'!AB96</f>
        <v>-212.26435652606187</v>
      </c>
      <c r="R107" s="86">
        <f>'7. Nominale afschrijvingen'!AC96</f>
        <v>-254.71722783127422</v>
      </c>
      <c r="S107" s="86">
        <f>'7. Nominale afschrijvingen'!AD96</f>
        <v>-245.01371439008281</v>
      </c>
      <c r="T107" s="86">
        <f>'7. Nominale afschrijvingen'!AE96</f>
        <v>-235.67985860379395</v>
      </c>
      <c r="U107" s="86">
        <f>'7. Nominale afschrijvingen'!AF96</f>
        <v>-226.70157827603035</v>
      </c>
      <c r="V107" s="86">
        <f>'7. Nominale afschrijvingen'!AG96</f>
        <v>-218.06532767503873</v>
      </c>
      <c r="W107" s="65"/>
      <c r="X107" s="118">
        <f>IF($C107="TD",INDEX('4. CPI-tabel'!$D$20:$Z$42,$E107-2003,X$28-2003),
IF(X$28&gt;=$E107,MAX(1,INDEX('4. CPI-tabel'!$D$20:$Z$42,MAX($E107,2010)-2003,X$28-2003)),0))</f>
        <v>0</v>
      </c>
      <c r="Y107" s="118">
        <f>IF($C107="TD",INDEX('4. CPI-tabel'!$D$20:$Z$42,$E107-2003,Y$28-2003),
IF(Y$28&gt;=$E107,MAX(1,INDEX('4. CPI-tabel'!$D$20:$Z$42,MAX($E107,2010)-2003,Y$28-2003)),0))</f>
        <v>0</v>
      </c>
      <c r="Z107" s="118">
        <f>IF($C107="TD",INDEX('4. CPI-tabel'!$D$20:$Z$42,$E107-2003,Z$28-2003),
IF(Z$28&gt;=$E107,MAX(1,INDEX('4. CPI-tabel'!$D$20:$Z$42,MAX($E107,2010)-2003,Z$28-2003)),0))</f>
        <v>0</v>
      </c>
      <c r="AA107" s="118">
        <f>IF($C107="TD",INDEX('4. CPI-tabel'!$D$20:$Z$42,$E107-2003,AA$28-2003),
IF(AA$28&gt;=$E107,MAX(1,INDEX('4. CPI-tabel'!$D$20:$Z$42,MAX($E107,2010)-2003,AA$28-2003)),0))</f>
        <v>1</v>
      </c>
      <c r="AB107" s="118">
        <f>IF($C107="TD",INDEX('4. CPI-tabel'!$D$20:$Z$42,$E107-2003,AB$28-2003),
IF(AB$28&gt;=$E107,MAX(1,INDEX('4. CPI-tabel'!$D$20:$Z$42,MAX($E107,2010)-2003,AB$28-2003)),0))</f>
        <v>1.01</v>
      </c>
      <c r="AC107" s="118">
        <f>IF($C107="TD",INDEX('4. CPI-tabel'!$D$20:$Z$42,$E107-2003,AC$28-2003),
IF(AC$28&gt;=$E107,MAX(1,INDEX('4. CPI-tabel'!$D$20:$Z$42,MAX($E107,2010)-2003,AC$28-2003)),0))</f>
        <v>1.0180800000000001</v>
      </c>
      <c r="AD107" s="118">
        <f>IF($C107="TD",INDEX('4. CPI-tabel'!$D$20:$Z$42,$E107-2003,AD$28-2003),
IF(AD$28&gt;=$E107,MAX(1,INDEX('4. CPI-tabel'!$D$20:$Z$42,MAX($E107,2010)-2003,AD$28-2003)),0))</f>
        <v>1.0201161600000002</v>
      </c>
      <c r="AE107" s="118">
        <f>IF($C107="TD",INDEX('4. CPI-tabel'!$D$20:$Z$42,$E107-2003,AE$28-2003),
IF(AE$28&gt;=$E107,MAX(1,INDEX('4. CPI-tabel'!$D$20:$Z$42,MAX($E107,2010)-2003,AE$28-2003)),0))</f>
        <v>1.0343977862400002</v>
      </c>
      <c r="AF107" s="118">
        <f>IF($C107="TD",INDEX('4. CPI-tabel'!$D$20:$Z$42,$E107-2003,AF$28-2003),
IF(AF$28&gt;=$E107,MAX(1,INDEX('4. CPI-tabel'!$D$20:$Z$42,MAX($E107,2010)-2003,AF$28-2003)),0))</f>
        <v>1.0561201397510402</v>
      </c>
      <c r="AG107" s="118">
        <f>IF($C107="TD",INDEX('4. CPI-tabel'!$D$20:$Z$42,$E107-2003,AG$28-2003),
IF(AG$28&gt;=$E107,MAX(1,INDEX('4. CPI-tabel'!$D$20:$Z$42,MAX($E107,2010)-2003,AG$28-2003)),0))</f>
        <v>1.0856915036640693</v>
      </c>
      <c r="AH107" s="118">
        <f>IF($C107="TD",INDEX('4. CPI-tabel'!$D$20:$Z$42,$E107-2003,AH$28-2003),
IF(AH$28&gt;=$E107,MAX(1,INDEX('4. CPI-tabel'!$D$20:$Z$42,MAX($E107,2010)-2003,AH$28-2003)),0))</f>
        <v>1.0932913441897176</v>
      </c>
      <c r="AI107" s="118">
        <f>IF($C107="TD",INDEX('4. CPI-tabel'!$D$20:$Z$42,$E107-2003,AI$28-2003),
IF(AI$28&gt;=$E107,MAX(1,INDEX('4. CPI-tabel'!$D$20:$Z$42,MAX($E107,2010)-2003,AI$28-2003)),0))</f>
        <v>1.0932913441897176</v>
      </c>
      <c r="AJ107" s="118">
        <f>IF($C107="TD",INDEX('4. CPI-tabel'!$D$20:$Z$42,$E107-2003,AJ$28-2003),
IF(AJ$28&gt;=$E107,MAX(1,INDEX('4. CPI-tabel'!$D$20:$Z$42,MAX($E107,2010)-2003,AJ$28-2003)),0))</f>
        <v>1.0932913441897176</v>
      </c>
      <c r="AK107" s="118">
        <f>IF($C107="TD",INDEX('4. CPI-tabel'!$D$20:$Z$42,$E107-2003,AK$28-2003),
IF(AK$28&gt;=$E107,MAX(1,INDEX('4. CPI-tabel'!$D$20:$Z$42,MAX($E107,2010)-2003,AK$28-2003)),0))</f>
        <v>1.0932913441897176</v>
      </c>
      <c r="AL107" s="118">
        <f>IF($C107="TD",INDEX('4. CPI-tabel'!$D$20:$Z$42,$E107-2003,AL$28-2003),
IF(AL$28&gt;=$E107,MAX(1,INDEX('4. CPI-tabel'!$D$20:$Z$42,MAX($E107,2010)-2003,AL$28-2003)),0))</f>
        <v>1.0932913441897176</v>
      </c>
      <c r="AM107" s="118">
        <f>IF($C107="TD",INDEX('4. CPI-tabel'!$D$20:$Z$42,$E107-2003,AM$28-2003),
IF(AM$28&gt;=$E107,MAX(1,INDEX('4. CPI-tabel'!$D$20:$Z$42,MAX($E107,2010)-2003,AM$28-2003)),0))</f>
        <v>1.0932913441897176</v>
      </c>
      <c r="AO107" s="87">
        <f t="shared" si="21"/>
        <v>0</v>
      </c>
      <c r="AP107" s="87">
        <f t="shared" si="22"/>
        <v>0</v>
      </c>
      <c r="AQ107" s="87">
        <f t="shared" si="23"/>
        <v>0</v>
      </c>
      <c r="AR107" s="87">
        <f t="shared" si="24"/>
        <v>-106.13217826303094</v>
      </c>
      <c r="AS107" s="87">
        <f t="shared" si="25"/>
        <v>-214.38700009132251</v>
      </c>
      <c r="AT107" s="87">
        <f t="shared" si="26"/>
        <v>-216.1020960920531</v>
      </c>
      <c r="AU107" s="87">
        <f t="shared" si="27"/>
        <v>-216.53430028423722</v>
      </c>
      <c r="AV107" s="87">
        <f t="shared" si="28"/>
        <v>-219.56578048821655</v>
      </c>
      <c r="AW107" s="87">
        <f t="shared" si="29"/>
        <v>-224.1766618784691</v>
      </c>
      <c r="AX107" s="87">
        <f t="shared" si="30"/>
        <v>-230.45360841106623</v>
      </c>
      <c r="AY107" s="87">
        <f t="shared" si="31"/>
        <v>-232.06678366994365</v>
      </c>
      <c r="AZ107" s="87">
        <f t="shared" si="32"/>
        <v>-278.48014040393235</v>
      </c>
      <c r="BA107" s="87">
        <f t="shared" si="33"/>
        <v>-267.87137315044919</v>
      </c>
      <c r="BB107" s="87">
        <f t="shared" si="34"/>
        <v>-257.66674941138444</v>
      </c>
      <c r="BC107" s="87">
        <f t="shared" si="35"/>
        <v>-247.8508732433317</v>
      </c>
      <c r="BD107" s="87">
        <f t="shared" si="36"/>
        <v>-238.40893521501434</v>
      </c>
    </row>
    <row r="108" spans="1:56" s="20" customFormat="1" x14ac:dyDescent="0.2">
      <c r="A108" s="41"/>
      <c r="B108" s="86">
        <f>'3. Investeringen'!B94</f>
        <v>80</v>
      </c>
      <c r="C108" s="86" t="str">
        <f>'3. Investeringen'!F94</f>
        <v>AD</v>
      </c>
      <c r="D108" s="86" t="str">
        <f>'3. Investeringen'!G94</f>
        <v>Nieuwe investeringen AD</v>
      </c>
      <c r="E108" s="121">
        <f>'3. Investeringen'!K94</f>
        <v>2014</v>
      </c>
      <c r="G108" s="86">
        <f>'7. Nominale afschrijvingen'!R97</f>
        <v>0</v>
      </c>
      <c r="H108" s="86">
        <f>'7. Nominale afschrijvingen'!S97</f>
        <v>0</v>
      </c>
      <c r="I108" s="86">
        <f>'7. Nominale afschrijvingen'!T97</f>
        <v>0</v>
      </c>
      <c r="J108" s="86">
        <f>'7. Nominale afschrijvingen'!U97</f>
        <v>-787.7377860726366</v>
      </c>
      <c r="K108" s="86">
        <f>'7. Nominale afschrijvingen'!V97</f>
        <v>-1575.4755721452732</v>
      </c>
      <c r="L108" s="86">
        <f>'7. Nominale afschrijvingen'!W97</f>
        <v>-1575.4755721452732</v>
      </c>
      <c r="M108" s="86">
        <f>'7. Nominale afschrijvingen'!X97</f>
        <v>-1575.4755721452732</v>
      </c>
      <c r="N108" s="86">
        <f>'7. Nominale afschrijvingen'!Y97</f>
        <v>-1575.4755721452732</v>
      </c>
      <c r="O108" s="86">
        <f>'7. Nominale afschrijvingen'!Z97</f>
        <v>-1575.4755721452732</v>
      </c>
      <c r="P108" s="86">
        <f>'7. Nominale afschrijvingen'!AA97</f>
        <v>-1575.4755721452732</v>
      </c>
      <c r="Q108" s="86">
        <f>'7. Nominale afschrijvingen'!AB97</f>
        <v>-1575.4755721452732</v>
      </c>
      <c r="R108" s="86">
        <f>'7. Nominale afschrijvingen'!AC97</f>
        <v>-1890.5706865743275</v>
      </c>
      <c r="S108" s="86">
        <f>'7. Nominale afschrijvingen'!AD97</f>
        <v>-1818.5489461334007</v>
      </c>
      <c r="T108" s="86">
        <f>'7. Nominale afschrijvingen'!AE97</f>
        <v>-1749.2708910426045</v>
      </c>
      <c r="U108" s="86">
        <f>'7. Nominale afschrijvingen'!AF97</f>
        <v>-1682.6319999552675</v>
      </c>
      <c r="V108" s="86">
        <f>'7. Nominale afschrijvingen'!AG97</f>
        <v>-1618.5317332903048</v>
      </c>
      <c r="W108" s="65"/>
      <c r="X108" s="118">
        <f>IF($C108="TD",INDEX('4. CPI-tabel'!$D$20:$Z$42,$E108-2003,X$28-2003),
IF(X$28&gt;=$E108,MAX(1,INDEX('4. CPI-tabel'!$D$20:$Z$42,MAX($E108,2010)-2003,X$28-2003)),0))</f>
        <v>0</v>
      </c>
      <c r="Y108" s="118">
        <f>IF($C108="TD",INDEX('4. CPI-tabel'!$D$20:$Z$42,$E108-2003,Y$28-2003),
IF(Y$28&gt;=$E108,MAX(1,INDEX('4. CPI-tabel'!$D$20:$Z$42,MAX($E108,2010)-2003,Y$28-2003)),0))</f>
        <v>0</v>
      </c>
      <c r="Z108" s="118">
        <f>IF($C108="TD",INDEX('4. CPI-tabel'!$D$20:$Z$42,$E108-2003,Z$28-2003),
IF(Z$28&gt;=$E108,MAX(1,INDEX('4. CPI-tabel'!$D$20:$Z$42,MAX($E108,2010)-2003,Z$28-2003)),0))</f>
        <v>0</v>
      </c>
      <c r="AA108" s="118">
        <f>IF($C108="TD",INDEX('4. CPI-tabel'!$D$20:$Z$42,$E108-2003,AA$28-2003),
IF(AA$28&gt;=$E108,MAX(1,INDEX('4. CPI-tabel'!$D$20:$Z$42,MAX($E108,2010)-2003,AA$28-2003)),0))</f>
        <v>1</v>
      </c>
      <c r="AB108" s="118">
        <f>IF($C108="TD",INDEX('4. CPI-tabel'!$D$20:$Z$42,$E108-2003,AB$28-2003),
IF(AB$28&gt;=$E108,MAX(1,INDEX('4. CPI-tabel'!$D$20:$Z$42,MAX($E108,2010)-2003,AB$28-2003)),0))</f>
        <v>1.01</v>
      </c>
      <c r="AC108" s="118">
        <f>IF($C108="TD",INDEX('4. CPI-tabel'!$D$20:$Z$42,$E108-2003,AC$28-2003),
IF(AC$28&gt;=$E108,MAX(1,INDEX('4. CPI-tabel'!$D$20:$Z$42,MAX($E108,2010)-2003,AC$28-2003)),0))</f>
        <v>1.0180800000000001</v>
      </c>
      <c r="AD108" s="118">
        <f>IF($C108="TD",INDEX('4. CPI-tabel'!$D$20:$Z$42,$E108-2003,AD$28-2003),
IF(AD$28&gt;=$E108,MAX(1,INDEX('4. CPI-tabel'!$D$20:$Z$42,MAX($E108,2010)-2003,AD$28-2003)),0))</f>
        <v>1.0201161600000002</v>
      </c>
      <c r="AE108" s="118">
        <f>IF($C108="TD",INDEX('4. CPI-tabel'!$D$20:$Z$42,$E108-2003,AE$28-2003),
IF(AE$28&gt;=$E108,MAX(1,INDEX('4. CPI-tabel'!$D$20:$Z$42,MAX($E108,2010)-2003,AE$28-2003)),0))</f>
        <v>1.0343977862400002</v>
      </c>
      <c r="AF108" s="118">
        <f>IF($C108="TD",INDEX('4. CPI-tabel'!$D$20:$Z$42,$E108-2003,AF$28-2003),
IF(AF$28&gt;=$E108,MAX(1,INDEX('4. CPI-tabel'!$D$20:$Z$42,MAX($E108,2010)-2003,AF$28-2003)),0))</f>
        <v>1.0561201397510402</v>
      </c>
      <c r="AG108" s="118">
        <f>IF($C108="TD",INDEX('4. CPI-tabel'!$D$20:$Z$42,$E108-2003,AG$28-2003),
IF(AG$28&gt;=$E108,MAX(1,INDEX('4. CPI-tabel'!$D$20:$Z$42,MAX($E108,2010)-2003,AG$28-2003)),0))</f>
        <v>1.0856915036640693</v>
      </c>
      <c r="AH108" s="118">
        <f>IF($C108="TD",INDEX('4. CPI-tabel'!$D$20:$Z$42,$E108-2003,AH$28-2003),
IF(AH$28&gt;=$E108,MAX(1,INDEX('4. CPI-tabel'!$D$20:$Z$42,MAX($E108,2010)-2003,AH$28-2003)),0))</f>
        <v>1.0932913441897176</v>
      </c>
      <c r="AI108" s="118">
        <f>IF($C108="TD",INDEX('4. CPI-tabel'!$D$20:$Z$42,$E108-2003,AI$28-2003),
IF(AI$28&gt;=$E108,MAX(1,INDEX('4. CPI-tabel'!$D$20:$Z$42,MAX($E108,2010)-2003,AI$28-2003)),0))</f>
        <v>1.0932913441897176</v>
      </c>
      <c r="AJ108" s="118">
        <f>IF($C108="TD",INDEX('4. CPI-tabel'!$D$20:$Z$42,$E108-2003,AJ$28-2003),
IF(AJ$28&gt;=$E108,MAX(1,INDEX('4. CPI-tabel'!$D$20:$Z$42,MAX($E108,2010)-2003,AJ$28-2003)),0))</f>
        <v>1.0932913441897176</v>
      </c>
      <c r="AK108" s="118">
        <f>IF($C108="TD",INDEX('4. CPI-tabel'!$D$20:$Z$42,$E108-2003,AK$28-2003),
IF(AK$28&gt;=$E108,MAX(1,INDEX('4. CPI-tabel'!$D$20:$Z$42,MAX($E108,2010)-2003,AK$28-2003)),0))</f>
        <v>1.0932913441897176</v>
      </c>
      <c r="AL108" s="118">
        <f>IF($C108="TD",INDEX('4. CPI-tabel'!$D$20:$Z$42,$E108-2003,AL$28-2003),
IF(AL$28&gt;=$E108,MAX(1,INDEX('4. CPI-tabel'!$D$20:$Z$42,MAX($E108,2010)-2003,AL$28-2003)),0))</f>
        <v>1.0932913441897176</v>
      </c>
      <c r="AM108" s="118">
        <f>IF($C108="TD",INDEX('4. CPI-tabel'!$D$20:$Z$42,$E108-2003,AM$28-2003),
IF(AM$28&gt;=$E108,MAX(1,INDEX('4. CPI-tabel'!$D$20:$Z$42,MAX($E108,2010)-2003,AM$28-2003)),0))</f>
        <v>1.0932913441897176</v>
      </c>
      <c r="AO108" s="87">
        <f t="shared" si="21"/>
        <v>0</v>
      </c>
      <c r="AP108" s="87">
        <f t="shared" si="22"/>
        <v>0</v>
      </c>
      <c r="AQ108" s="87">
        <f t="shared" si="23"/>
        <v>0</v>
      </c>
      <c r="AR108" s="87">
        <f t="shared" si="24"/>
        <v>-787.7377860726366</v>
      </c>
      <c r="AS108" s="87">
        <f t="shared" si="25"/>
        <v>-1591.2303278667259</v>
      </c>
      <c r="AT108" s="87">
        <f t="shared" si="26"/>
        <v>-1603.96017048966</v>
      </c>
      <c r="AU108" s="87">
        <f t="shared" si="27"/>
        <v>-1607.1680908306394</v>
      </c>
      <c r="AV108" s="87">
        <f t="shared" si="28"/>
        <v>-1629.6684441022683</v>
      </c>
      <c r="AW108" s="87">
        <f t="shared" si="29"/>
        <v>-1663.891481428416</v>
      </c>
      <c r="AX108" s="87">
        <f t="shared" si="30"/>
        <v>-1710.4804429084115</v>
      </c>
      <c r="AY108" s="87">
        <f t="shared" si="31"/>
        <v>-1722.4538060087702</v>
      </c>
      <c r="AZ108" s="87">
        <f t="shared" si="32"/>
        <v>-2066.9445672105239</v>
      </c>
      <c r="BA108" s="87">
        <f t="shared" si="33"/>
        <v>-1988.2038217929801</v>
      </c>
      <c r="BB108" s="87">
        <f t="shared" si="34"/>
        <v>-1912.4627238199141</v>
      </c>
      <c r="BC108" s="87">
        <f t="shared" si="35"/>
        <v>-1839.6070010077274</v>
      </c>
      <c r="BD108" s="87">
        <f t="shared" si="36"/>
        <v>-1769.526734302671</v>
      </c>
    </row>
    <row r="109" spans="1:56" s="20" customFormat="1" x14ac:dyDescent="0.2">
      <c r="A109" s="41"/>
      <c r="B109" s="86">
        <f>'3. Investeringen'!B95</f>
        <v>81</v>
      </c>
      <c r="C109" s="86" t="str">
        <f>'3. Investeringen'!F95</f>
        <v>AD</v>
      </c>
      <c r="D109" s="86" t="str">
        <f>'3. Investeringen'!G95</f>
        <v>Nieuwe investeringen AD</v>
      </c>
      <c r="E109" s="121">
        <f>'3. Investeringen'!K95</f>
        <v>2015</v>
      </c>
      <c r="G109" s="86">
        <f>'7. Nominale afschrijvingen'!R98</f>
        <v>0</v>
      </c>
      <c r="H109" s="86">
        <f>'7. Nominale afschrijvingen'!S98</f>
        <v>0</v>
      </c>
      <c r="I109" s="86">
        <f>'7. Nominale afschrijvingen'!T98</f>
        <v>0</v>
      </c>
      <c r="J109" s="86">
        <f>'7. Nominale afschrijvingen'!U98</f>
        <v>0</v>
      </c>
      <c r="K109" s="86">
        <f>'7. Nominale afschrijvingen'!V98</f>
        <v>9138.3136943326317</v>
      </c>
      <c r="L109" s="86">
        <f>'7. Nominale afschrijvingen'!W98</f>
        <v>18276.627388665263</v>
      </c>
      <c r="M109" s="86">
        <f>'7. Nominale afschrijvingen'!X98</f>
        <v>18276.627388665263</v>
      </c>
      <c r="N109" s="86">
        <f>'7. Nominale afschrijvingen'!Y98</f>
        <v>18276.627388665263</v>
      </c>
      <c r="O109" s="86">
        <f>'7. Nominale afschrijvingen'!Z98</f>
        <v>18276.627388665263</v>
      </c>
      <c r="P109" s="86">
        <f>'7. Nominale afschrijvingen'!AA98</f>
        <v>18276.627388665263</v>
      </c>
      <c r="Q109" s="86">
        <f>'7. Nominale afschrijvingen'!AB98</f>
        <v>18276.627388665263</v>
      </c>
      <c r="R109" s="86">
        <f>'7. Nominale afschrijvingen'!AC98</f>
        <v>21931.952866398318</v>
      </c>
      <c r="S109" s="86">
        <f>'7. Nominale afschrijvingen'!AD98</f>
        <v>21122.157683638998</v>
      </c>
      <c r="T109" s="86">
        <f>'7. Nominale afschrijvingen'!AE98</f>
        <v>20342.262630704634</v>
      </c>
      <c r="U109" s="86">
        <f>'7. Nominale afschrijvingen'!AF98</f>
        <v>19591.163702801692</v>
      </c>
      <c r="V109" s="86">
        <f>'7. Nominale afschrijvingen'!AG98</f>
        <v>18867.797658390555</v>
      </c>
      <c r="W109" s="65"/>
      <c r="X109" s="118">
        <f>IF($C109="TD",INDEX('4. CPI-tabel'!$D$20:$Z$42,$E109-2003,X$28-2003),
IF(X$28&gt;=$E109,MAX(1,INDEX('4. CPI-tabel'!$D$20:$Z$42,MAX($E109,2010)-2003,X$28-2003)),0))</f>
        <v>0</v>
      </c>
      <c r="Y109" s="118">
        <f>IF($C109="TD",INDEX('4. CPI-tabel'!$D$20:$Z$42,$E109-2003,Y$28-2003),
IF(Y$28&gt;=$E109,MAX(1,INDEX('4. CPI-tabel'!$D$20:$Z$42,MAX($E109,2010)-2003,Y$28-2003)),0))</f>
        <v>0</v>
      </c>
      <c r="Z109" s="118">
        <f>IF($C109="TD",INDEX('4. CPI-tabel'!$D$20:$Z$42,$E109-2003,Z$28-2003),
IF(Z$28&gt;=$E109,MAX(1,INDEX('4. CPI-tabel'!$D$20:$Z$42,MAX($E109,2010)-2003,Z$28-2003)),0))</f>
        <v>0</v>
      </c>
      <c r="AA109" s="118">
        <f>IF($C109="TD",INDEX('4. CPI-tabel'!$D$20:$Z$42,$E109-2003,AA$28-2003),
IF(AA$28&gt;=$E109,MAX(1,INDEX('4. CPI-tabel'!$D$20:$Z$42,MAX($E109,2010)-2003,AA$28-2003)),0))</f>
        <v>0</v>
      </c>
      <c r="AB109" s="118">
        <f>IF($C109="TD",INDEX('4. CPI-tabel'!$D$20:$Z$42,$E109-2003,AB$28-2003),
IF(AB$28&gt;=$E109,MAX(1,INDEX('4. CPI-tabel'!$D$20:$Z$42,MAX($E109,2010)-2003,AB$28-2003)),0))</f>
        <v>1</v>
      </c>
      <c r="AC109" s="118">
        <f>IF($C109="TD",INDEX('4. CPI-tabel'!$D$20:$Z$42,$E109-2003,AC$28-2003),
IF(AC$28&gt;=$E109,MAX(1,INDEX('4. CPI-tabel'!$D$20:$Z$42,MAX($E109,2010)-2003,AC$28-2003)),0))</f>
        <v>1.008</v>
      </c>
      <c r="AD109" s="118">
        <f>IF($C109="TD",INDEX('4. CPI-tabel'!$D$20:$Z$42,$E109-2003,AD$28-2003),
IF(AD$28&gt;=$E109,MAX(1,INDEX('4. CPI-tabel'!$D$20:$Z$42,MAX($E109,2010)-2003,AD$28-2003)),0))</f>
        <v>1.010016</v>
      </c>
      <c r="AE109" s="118">
        <f>IF($C109="TD",INDEX('4. CPI-tabel'!$D$20:$Z$42,$E109-2003,AE$28-2003),
IF(AE$28&gt;=$E109,MAX(1,INDEX('4. CPI-tabel'!$D$20:$Z$42,MAX($E109,2010)-2003,AE$28-2003)),0))</f>
        <v>1.0241562239999999</v>
      </c>
      <c r="AF109" s="118">
        <f>IF($C109="TD",INDEX('4. CPI-tabel'!$D$20:$Z$42,$E109-2003,AF$28-2003),
IF(AF$28&gt;=$E109,MAX(1,INDEX('4. CPI-tabel'!$D$20:$Z$42,MAX($E109,2010)-2003,AF$28-2003)),0))</f>
        <v>1.0456635047039999</v>
      </c>
      <c r="AG109" s="118">
        <f>IF($C109="TD",INDEX('4. CPI-tabel'!$D$20:$Z$42,$E109-2003,AG$28-2003),
IF(AG$28&gt;=$E109,MAX(1,INDEX('4. CPI-tabel'!$D$20:$Z$42,MAX($E109,2010)-2003,AG$28-2003)),0))</f>
        <v>1.0749420828357119</v>
      </c>
      <c r="AH109" s="118">
        <f>IF($C109="TD",INDEX('4. CPI-tabel'!$D$20:$Z$42,$E109-2003,AH$28-2003),
IF(AH$28&gt;=$E109,MAX(1,INDEX('4. CPI-tabel'!$D$20:$Z$42,MAX($E109,2010)-2003,AH$28-2003)),0))</f>
        <v>1.0824666774155618</v>
      </c>
      <c r="AI109" s="118">
        <f>IF($C109="TD",INDEX('4. CPI-tabel'!$D$20:$Z$42,$E109-2003,AI$28-2003),
IF(AI$28&gt;=$E109,MAX(1,INDEX('4. CPI-tabel'!$D$20:$Z$42,MAX($E109,2010)-2003,AI$28-2003)),0))</f>
        <v>1.0824666774155618</v>
      </c>
      <c r="AJ109" s="118">
        <f>IF($C109="TD",INDEX('4. CPI-tabel'!$D$20:$Z$42,$E109-2003,AJ$28-2003),
IF(AJ$28&gt;=$E109,MAX(1,INDEX('4. CPI-tabel'!$D$20:$Z$42,MAX($E109,2010)-2003,AJ$28-2003)),0))</f>
        <v>1.0824666774155618</v>
      </c>
      <c r="AK109" s="118">
        <f>IF($C109="TD",INDEX('4. CPI-tabel'!$D$20:$Z$42,$E109-2003,AK$28-2003),
IF(AK$28&gt;=$E109,MAX(1,INDEX('4. CPI-tabel'!$D$20:$Z$42,MAX($E109,2010)-2003,AK$28-2003)),0))</f>
        <v>1.0824666774155618</v>
      </c>
      <c r="AL109" s="118">
        <f>IF($C109="TD",INDEX('4. CPI-tabel'!$D$20:$Z$42,$E109-2003,AL$28-2003),
IF(AL$28&gt;=$E109,MAX(1,INDEX('4. CPI-tabel'!$D$20:$Z$42,MAX($E109,2010)-2003,AL$28-2003)),0))</f>
        <v>1.0824666774155618</v>
      </c>
      <c r="AM109" s="118">
        <f>IF($C109="TD",INDEX('4. CPI-tabel'!$D$20:$Z$42,$E109-2003,AM$28-2003),
IF(AM$28&gt;=$E109,MAX(1,INDEX('4. CPI-tabel'!$D$20:$Z$42,MAX($E109,2010)-2003,AM$28-2003)),0))</f>
        <v>1.0824666774155618</v>
      </c>
      <c r="AO109" s="87">
        <f t="shared" si="21"/>
        <v>0</v>
      </c>
      <c r="AP109" s="87">
        <f t="shared" si="22"/>
        <v>0</v>
      </c>
      <c r="AQ109" s="87">
        <f t="shared" si="23"/>
        <v>0</v>
      </c>
      <c r="AR109" s="87">
        <f t="shared" si="24"/>
        <v>0</v>
      </c>
      <c r="AS109" s="87">
        <f t="shared" si="25"/>
        <v>9138.3136943326317</v>
      </c>
      <c r="AT109" s="87">
        <f t="shared" si="26"/>
        <v>18422.840407774587</v>
      </c>
      <c r="AU109" s="87">
        <f t="shared" si="27"/>
        <v>18459.686088590137</v>
      </c>
      <c r="AV109" s="87">
        <f t="shared" si="28"/>
        <v>18718.121693830395</v>
      </c>
      <c r="AW109" s="87">
        <f t="shared" si="29"/>
        <v>19111.202249400834</v>
      </c>
      <c r="AX109" s="87">
        <f t="shared" si="30"/>
        <v>19646.315912384056</v>
      </c>
      <c r="AY109" s="87">
        <f t="shared" si="31"/>
        <v>19783.840123770744</v>
      </c>
      <c r="AZ109" s="87">
        <f t="shared" si="32"/>
        <v>23740.608148524894</v>
      </c>
      <c r="BA109" s="87">
        <f t="shared" si="33"/>
        <v>22864.031847656286</v>
      </c>
      <c r="BB109" s="87">
        <f t="shared" si="34"/>
        <v>22019.821440973592</v>
      </c>
      <c r="BC109" s="87">
        <f t="shared" si="35"/>
        <v>21206.781880076102</v>
      </c>
      <c r="BD109" s="87">
        <f t="shared" si="36"/>
        <v>20423.762241427139</v>
      </c>
    </row>
    <row r="110" spans="1:56" s="20" customFormat="1" x14ac:dyDescent="0.2">
      <c r="A110" s="41"/>
      <c r="B110" s="86">
        <f>'3. Investeringen'!B96</f>
        <v>82</v>
      </c>
      <c r="C110" s="86" t="str">
        <f>'3. Investeringen'!F96</f>
        <v>AD</v>
      </c>
      <c r="D110" s="86" t="str">
        <f>'3. Investeringen'!G96</f>
        <v>Nieuwe investeringen AD</v>
      </c>
      <c r="E110" s="121">
        <f>'3. Investeringen'!K96</f>
        <v>2015</v>
      </c>
      <c r="G110" s="86">
        <f>'7. Nominale afschrijvingen'!R99</f>
        <v>0</v>
      </c>
      <c r="H110" s="86">
        <f>'7. Nominale afschrijvingen'!S99</f>
        <v>0</v>
      </c>
      <c r="I110" s="86">
        <f>'7. Nominale afschrijvingen'!T99</f>
        <v>0</v>
      </c>
      <c r="J110" s="86">
        <f>'7. Nominale afschrijvingen'!U99</f>
        <v>0</v>
      </c>
      <c r="K110" s="86">
        <f>'7. Nominale afschrijvingen'!V99</f>
        <v>58.732621534229857</v>
      </c>
      <c r="L110" s="86">
        <f>'7. Nominale afschrijvingen'!W99</f>
        <v>117.46524306845971</v>
      </c>
      <c r="M110" s="86">
        <f>'7. Nominale afschrijvingen'!X99</f>
        <v>117.46524306845971</v>
      </c>
      <c r="N110" s="86">
        <f>'7. Nominale afschrijvingen'!Y99</f>
        <v>117.46524306845971</v>
      </c>
      <c r="O110" s="86">
        <f>'7. Nominale afschrijvingen'!Z99</f>
        <v>117.46524306845971</v>
      </c>
      <c r="P110" s="86">
        <f>'7. Nominale afschrijvingen'!AA99</f>
        <v>117.46524306845971</v>
      </c>
      <c r="Q110" s="86">
        <f>'7. Nominale afschrijvingen'!AB99</f>
        <v>117.46524306845971</v>
      </c>
      <c r="R110" s="86">
        <f>'7. Nominale afschrijvingen'!AC99</f>
        <v>140.95829168215164</v>
      </c>
      <c r="S110" s="86">
        <f>'7. Nominale afschrijvingen'!AD99</f>
        <v>135.75367783542606</v>
      </c>
      <c r="T110" s="86">
        <f>'7. Nominale afschrijvingen'!AE99</f>
        <v>130.74123434611803</v>
      </c>
      <c r="U110" s="86">
        <f>'7. Nominale afschrijvingen'!AF99</f>
        <v>125.91386569333828</v>
      </c>
      <c r="V110" s="86">
        <f>'7. Nominale afschrijvingen'!AG99</f>
        <v>121.26473834466118</v>
      </c>
      <c r="W110" s="65"/>
      <c r="X110" s="118">
        <f>IF($C110="TD",INDEX('4. CPI-tabel'!$D$20:$Z$42,$E110-2003,X$28-2003),
IF(X$28&gt;=$E110,MAX(1,INDEX('4. CPI-tabel'!$D$20:$Z$42,MAX($E110,2010)-2003,X$28-2003)),0))</f>
        <v>0</v>
      </c>
      <c r="Y110" s="118">
        <f>IF($C110="TD",INDEX('4. CPI-tabel'!$D$20:$Z$42,$E110-2003,Y$28-2003),
IF(Y$28&gt;=$E110,MAX(1,INDEX('4. CPI-tabel'!$D$20:$Z$42,MAX($E110,2010)-2003,Y$28-2003)),0))</f>
        <v>0</v>
      </c>
      <c r="Z110" s="118">
        <f>IF($C110="TD",INDEX('4. CPI-tabel'!$D$20:$Z$42,$E110-2003,Z$28-2003),
IF(Z$28&gt;=$E110,MAX(1,INDEX('4. CPI-tabel'!$D$20:$Z$42,MAX($E110,2010)-2003,Z$28-2003)),0))</f>
        <v>0</v>
      </c>
      <c r="AA110" s="118">
        <f>IF($C110="TD",INDEX('4. CPI-tabel'!$D$20:$Z$42,$E110-2003,AA$28-2003),
IF(AA$28&gt;=$E110,MAX(1,INDEX('4. CPI-tabel'!$D$20:$Z$42,MAX($E110,2010)-2003,AA$28-2003)),0))</f>
        <v>0</v>
      </c>
      <c r="AB110" s="118">
        <f>IF($C110="TD",INDEX('4. CPI-tabel'!$D$20:$Z$42,$E110-2003,AB$28-2003),
IF(AB$28&gt;=$E110,MAX(1,INDEX('4. CPI-tabel'!$D$20:$Z$42,MAX($E110,2010)-2003,AB$28-2003)),0))</f>
        <v>1</v>
      </c>
      <c r="AC110" s="118">
        <f>IF($C110="TD",INDEX('4. CPI-tabel'!$D$20:$Z$42,$E110-2003,AC$28-2003),
IF(AC$28&gt;=$E110,MAX(1,INDEX('4. CPI-tabel'!$D$20:$Z$42,MAX($E110,2010)-2003,AC$28-2003)),0))</f>
        <v>1.008</v>
      </c>
      <c r="AD110" s="118">
        <f>IF($C110="TD",INDEX('4. CPI-tabel'!$D$20:$Z$42,$E110-2003,AD$28-2003),
IF(AD$28&gt;=$E110,MAX(1,INDEX('4. CPI-tabel'!$D$20:$Z$42,MAX($E110,2010)-2003,AD$28-2003)),0))</f>
        <v>1.010016</v>
      </c>
      <c r="AE110" s="118">
        <f>IF($C110="TD",INDEX('4. CPI-tabel'!$D$20:$Z$42,$E110-2003,AE$28-2003),
IF(AE$28&gt;=$E110,MAX(1,INDEX('4. CPI-tabel'!$D$20:$Z$42,MAX($E110,2010)-2003,AE$28-2003)),0))</f>
        <v>1.0241562239999999</v>
      </c>
      <c r="AF110" s="118">
        <f>IF($C110="TD",INDEX('4. CPI-tabel'!$D$20:$Z$42,$E110-2003,AF$28-2003),
IF(AF$28&gt;=$E110,MAX(1,INDEX('4. CPI-tabel'!$D$20:$Z$42,MAX($E110,2010)-2003,AF$28-2003)),0))</f>
        <v>1.0456635047039999</v>
      </c>
      <c r="AG110" s="118">
        <f>IF($C110="TD",INDEX('4. CPI-tabel'!$D$20:$Z$42,$E110-2003,AG$28-2003),
IF(AG$28&gt;=$E110,MAX(1,INDEX('4. CPI-tabel'!$D$20:$Z$42,MAX($E110,2010)-2003,AG$28-2003)),0))</f>
        <v>1.0749420828357119</v>
      </c>
      <c r="AH110" s="118">
        <f>IF($C110="TD",INDEX('4. CPI-tabel'!$D$20:$Z$42,$E110-2003,AH$28-2003),
IF(AH$28&gt;=$E110,MAX(1,INDEX('4. CPI-tabel'!$D$20:$Z$42,MAX($E110,2010)-2003,AH$28-2003)),0))</f>
        <v>1.0824666774155618</v>
      </c>
      <c r="AI110" s="118">
        <f>IF($C110="TD",INDEX('4. CPI-tabel'!$D$20:$Z$42,$E110-2003,AI$28-2003),
IF(AI$28&gt;=$E110,MAX(1,INDEX('4. CPI-tabel'!$D$20:$Z$42,MAX($E110,2010)-2003,AI$28-2003)),0))</f>
        <v>1.0824666774155618</v>
      </c>
      <c r="AJ110" s="118">
        <f>IF($C110="TD",INDEX('4. CPI-tabel'!$D$20:$Z$42,$E110-2003,AJ$28-2003),
IF(AJ$28&gt;=$E110,MAX(1,INDEX('4. CPI-tabel'!$D$20:$Z$42,MAX($E110,2010)-2003,AJ$28-2003)),0))</f>
        <v>1.0824666774155618</v>
      </c>
      <c r="AK110" s="118">
        <f>IF($C110="TD",INDEX('4. CPI-tabel'!$D$20:$Z$42,$E110-2003,AK$28-2003),
IF(AK$28&gt;=$E110,MAX(1,INDEX('4. CPI-tabel'!$D$20:$Z$42,MAX($E110,2010)-2003,AK$28-2003)),0))</f>
        <v>1.0824666774155618</v>
      </c>
      <c r="AL110" s="118">
        <f>IF($C110="TD",INDEX('4. CPI-tabel'!$D$20:$Z$42,$E110-2003,AL$28-2003),
IF(AL$28&gt;=$E110,MAX(1,INDEX('4. CPI-tabel'!$D$20:$Z$42,MAX($E110,2010)-2003,AL$28-2003)),0))</f>
        <v>1.0824666774155618</v>
      </c>
      <c r="AM110" s="118">
        <f>IF($C110="TD",INDEX('4. CPI-tabel'!$D$20:$Z$42,$E110-2003,AM$28-2003),
IF(AM$28&gt;=$E110,MAX(1,INDEX('4. CPI-tabel'!$D$20:$Z$42,MAX($E110,2010)-2003,AM$28-2003)),0))</f>
        <v>1.0824666774155618</v>
      </c>
      <c r="AO110" s="87">
        <f t="shared" si="21"/>
        <v>0</v>
      </c>
      <c r="AP110" s="87">
        <f t="shared" si="22"/>
        <v>0</v>
      </c>
      <c r="AQ110" s="87">
        <f t="shared" si="23"/>
        <v>0</v>
      </c>
      <c r="AR110" s="87">
        <f t="shared" si="24"/>
        <v>0</v>
      </c>
      <c r="AS110" s="87">
        <f t="shared" si="25"/>
        <v>58.732621534229857</v>
      </c>
      <c r="AT110" s="87">
        <f t="shared" si="26"/>
        <v>118.4049650130074</v>
      </c>
      <c r="AU110" s="87">
        <f t="shared" si="27"/>
        <v>118.64177494303341</v>
      </c>
      <c r="AV110" s="87">
        <f t="shared" si="28"/>
        <v>120.30275979223586</v>
      </c>
      <c r="AW110" s="87">
        <f t="shared" si="29"/>
        <v>122.82911774787281</v>
      </c>
      <c r="AX110" s="87">
        <f t="shared" si="30"/>
        <v>126.26833304481326</v>
      </c>
      <c r="AY110" s="87">
        <f t="shared" si="31"/>
        <v>127.15221137612694</v>
      </c>
      <c r="AZ110" s="87">
        <f t="shared" si="32"/>
        <v>152.5826536513523</v>
      </c>
      <c r="BA110" s="87">
        <f t="shared" si="33"/>
        <v>146.94883259345625</v>
      </c>
      <c r="BB110" s="87">
        <f t="shared" si="34"/>
        <v>141.52302954385172</v>
      </c>
      <c r="BC110" s="87">
        <f t="shared" si="35"/>
        <v>136.29756383761719</v>
      </c>
      <c r="BD110" s="87">
        <f t="shared" si="36"/>
        <v>131.26503840361286</v>
      </c>
    </row>
    <row r="111" spans="1:56" s="20" customFormat="1" x14ac:dyDescent="0.2">
      <c r="A111" s="41"/>
      <c r="B111" s="86">
        <f>'3. Investeringen'!B97</f>
        <v>83</v>
      </c>
      <c r="C111" s="86" t="str">
        <f>'3. Investeringen'!F97</f>
        <v>AD</v>
      </c>
      <c r="D111" s="86" t="str">
        <f>'3. Investeringen'!G97</f>
        <v>Nieuwe investeringen AD</v>
      </c>
      <c r="E111" s="121">
        <f>'3. Investeringen'!K97</f>
        <v>2016</v>
      </c>
      <c r="G111" s="86">
        <f>'7. Nominale afschrijvingen'!R100</f>
        <v>0</v>
      </c>
      <c r="H111" s="86">
        <f>'7. Nominale afschrijvingen'!S100</f>
        <v>0</v>
      </c>
      <c r="I111" s="86">
        <f>'7. Nominale afschrijvingen'!T100</f>
        <v>0</v>
      </c>
      <c r="J111" s="86">
        <f>'7. Nominale afschrijvingen'!U100</f>
        <v>0</v>
      </c>
      <c r="K111" s="86">
        <f>'7. Nominale afschrijvingen'!V100</f>
        <v>0</v>
      </c>
      <c r="L111" s="86">
        <f>'7. Nominale afschrijvingen'!W100</f>
        <v>6234.0247984848456</v>
      </c>
      <c r="M111" s="86">
        <f>'7. Nominale afschrijvingen'!X100</f>
        <v>12468.049596969691</v>
      </c>
      <c r="N111" s="86">
        <f>'7. Nominale afschrijvingen'!Y100</f>
        <v>12468.049596969691</v>
      </c>
      <c r="O111" s="86">
        <f>'7. Nominale afschrijvingen'!Z100</f>
        <v>12468.049596969691</v>
      </c>
      <c r="P111" s="86">
        <f>'7. Nominale afschrijvingen'!AA100</f>
        <v>12468.049596969691</v>
      </c>
      <c r="Q111" s="86">
        <f>'7. Nominale afschrijvingen'!AB100</f>
        <v>12468.049596969691</v>
      </c>
      <c r="R111" s="86">
        <f>'7. Nominale afschrijvingen'!AC100</f>
        <v>14961.65951636363</v>
      </c>
      <c r="S111" s="86">
        <f>'7. Nominale afschrijvingen'!AD100</f>
        <v>14425.719473986426</v>
      </c>
      <c r="T111" s="86">
        <f>'7. Nominale afschrijvingen'!AE100</f>
        <v>13908.977283873479</v>
      </c>
      <c r="U111" s="86">
        <f>'7. Nominale afschrijvingen'!AF100</f>
        <v>13410.745261764579</v>
      </c>
      <c r="V111" s="86">
        <f>'7. Nominale afschrijvingen'!AG100</f>
        <v>12930.360356865549</v>
      </c>
      <c r="W111" s="65"/>
      <c r="X111" s="118">
        <f>IF($C111="TD",INDEX('4. CPI-tabel'!$D$20:$Z$42,$E111-2003,X$28-2003),
IF(X$28&gt;=$E111,MAX(1,INDEX('4. CPI-tabel'!$D$20:$Z$42,MAX($E111,2010)-2003,X$28-2003)),0))</f>
        <v>0</v>
      </c>
      <c r="Y111" s="118">
        <f>IF($C111="TD",INDEX('4. CPI-tabel'!$D$20:$Z$42,$E111-2003,Y$28-2003),
IF(Y$28&gt;=$E111,MAX(1,INDEX('4. CPI-tabel'!$D$20:$Z$42,MAX($E111,2010)-2003,Y$28-2003)),0))</f>
        <v>0</v>
      </c>
      <c r="Z111" s="118">
        <f>IF($C111="TD",INDEX('4. CPI-tabel'!$D$20:$Z$42,$E111-2003,Z$28-2003),
IF(Z$28&gt;=$E111,MAX(1,INDEX('4. CPI-tabel'!$D$20:$Z$42,MAX($E111,2010)-2003,Z$28-2003)),0))</f>
        <v>0</v>
      </c>
      <c r="AA111" s="118">
        <f>IF($C111="TD",INDEX('4. CPI-tabel'!$D$20:$Z$42,$E111-2003,AA$28-2003),
IF(AA$28&gt;=$E111,MAX(1,INDEX('4. CPI-tabel'!$D$20:$Z$42,MAX($E111,2010)-2003,AA$28-2003)),0))</f>
        <v>0</v>
      </c>
      <c r="AB111" s="118">
        <f>IF($C111="TD",INDEX('4. CPI-tabel'!$D$20:$Z$42,$E111-2003,AB$28-2003),
IF(AB$28&gt;=$E111,MAX(1,INDEX('4. CPI-tabel'!$D$20:$Z$42,MAX($E111,2010)-2003,AB$28-2003)),0))</f>
        <v>0</v>
      </c>
      <c r="AC111" s="118">
        <f>IF($C111="TD",INDEX('4. CPI-tabel'!$D$20:$Z$42,$E111-2003,AC$28-2003),
IF(AC$28&gt;=$E111,MAX(1,INDEX('4. CPI-tabel'!$D$20:$Z$42,MAX($E111,2010)-2003,AC$28-2003)),0))</f>
        <v>1</v>
      </c>
      <c r="AD111" s="118">
        <f>IF($C111="TD",INDEX('4. CPI-tabel'!$D$20:$Z$42,$E111-2003,AD$28-2003),
IF(AD$28&gt;=$E111,MAX(1,INDEX('4. CPI-tabel'!$D$20:$Z$42,MAX($E111,2010)-2003,AD$28-2003)),0))</f>
        <v>1.002</v>
      </c>
      <c r="AE111" s="118">
        <f>IF($C111="TD",INDEX('4. CPI-tabel'!$D$20:$Z$42,$E111-2003,AE$28-2003),
IF(AE$28&gt;=$E111,MAX(1,INDEX('4. CPI-tabel'!$D$20:$Z$42,MAX($E111,2010)-2003,AE$28-2003)),0))</f>
        <v>1.0160279999999999</v>
      </c>
      <c r="AF111" s="118">
        <f>IF($C111="TD",INDEX('4. CPI-tabel'!$D$20:$Z$42,$E111-2003,AF$28-2003),
IF(AF$28&gt;=$E111,MAX(1,INDEX('4. CPI-tabel'!$D$20:$Z$42,MAX($E111,2010)-2003,AF$28-2003)),0))</f>
        <v>1.0373645879999998</v>
      </c>
      <c r="AG111" s="118">
        <f>IF($C111="TD",INDEX('4. CPI-tabel'!$D$20:$Z$42,$E111-2003,AG$28-2003),
IF(AG$28&gt;=$E111,MAX(1,INDEX('4. CPI-tabel'!$D$20:$Z$42,MAX($E111,2010)-2003,AG$28-2003)),0))</f>
        <v>1.0664107964639997</v>
      </c>
      <c r="AH111" s="118">
        <f>IF($C111="TD",INDEX('4. CPI-tabel'!$D$20:$Z$42,$E111-2003,AH$28-2003),
IF(AH$28&gt;=$E111,MAX(1,INDEX('4. CPI-tabel'!$D$20:$Z$42,MAX($E111,2010)-2003,AH$28-2003)),0))</f>
        <v>1.0738756720392475</v>
      </c>
      <c r="AI111" s="118">
        <f>IF($C111="TD",INDEX('4. CPI-tabel'!$D$20:$Z$42,$E111-2003,AI$28-2003),
IF(AI$28&gt;=$E111,MAX(1,INDEX('4. CPI-tabel'!$D$20:$Z$42,MAX($E111,2010)-2003,AI$28-2003)),0))</f>
        <v>1.0738756720392475</v>
      </c>
      <c r="AJ111" s="118">
        <f>IF($C111="TD",INDEX('4. CPI-tabel'!$D$20:$Z$42,$E111-2003,AJ$28-2003),
IF(AJ$28&gt;=$E111,MAX(1,INDEX('4. CPI-tabel'!$D$20:$Z$42,MAX($E111,2010)-2003,AJ$28-2003)),0))</f>
        <v>1.0738756720392475</v>
      </c>
      <c r="AK111" s="118">
        <f>IF($C111="TD",INDEX('4. CPI-tabel'!$D$20:$Z$42,$E111-2003,AK$28-2003),
IF(AK$28&gt;=$E111,MAX(1,INDEX('4. CPI-tabel'!$D$20:$Z$42,MAX($E111,2010)-2003,AK$28-2003)),0))</f>
        <v>1.0738756720392475</v>
      </c>
      <c r="AL111" s="118">
        <f>IF($C111="TD",INDEX('4. CPI-tabel'!$D$20:$Z$42,$E111-2003,AL$28-2003),
IF(AL$28&gt;=$E111,MAX(1,INDEX('4. CPI-tabel'!$D$20:$Z$42,MAX($E111,2010)-2003,AL$28-2003)),0))</f>
        <v>1.0738756720392475</v>
      </c>
      <c r="AM111" s="118">
        <f>IF($C111="TD",INDEX('4. CPI-tabel'!$D$20:$Z$42,$E111-2003,AM$28-2003),
IF(AM$28&gt;=$E111,MAX(1,INDEX('4. CPI-tabel'!$D$20:$Z$42,MAX($E111,2010)-2003,AM$28-2003)),0))</f>
        <v>1.0738756720392475</v>
      </c>
      <c r="AO111" s="87">
        <f t="shared" si="21"/>
        <v>0</v>
      </c>
      <c r="AP111" s="87">
        <f t="shared" si="22"/>
        <v>0</v>
      </c>
      <c r="AQ111" s="87">
        <f t="shared" si="23"/>
        <v>0</v>
      </c>
      <c r="AR111" s="87">
        <f t="shared" si="24"/>
        <v>0</v>
      </c>
      <c r="AS111" s="87">
        <f t="shared" si="25"/>
        <v>0</v>
      </c>
      <c r="AT111" s="87">
        <f t="shared" si="26"/>
        <v>6234.0247984848456</v>
      </c>
      <c r="AU111" s="87">
        <f t="shared" si="27"/>
        <v>12492.985696163631</v>
      </c>
      <c r="AV111" s="87">
        <f t="shared" si="28"/>
        <v>12667.887495909921</v>
      </c>
      <c r="AW111" s="87">
        <f t="shared" si="29"/>
        <v>12933.913133324028</v>
      </c>
      <c r="AX111" s="87">
        <f t="shared" si="30"/>
        <v>13296.062701057099</v>
      </c>
      <c r="AY111" s="87">
        <f t="shared" si="31"/>
        <v>13389.135139964495</v>
      </c>
      <c r="AZ111" s="87">
        <f t="shared" si="32"/>
        <v>16066.962167957396</v>
      </c>
      <c r="BA111" s="87">
        <f t="shared" si="33"/>
        <v>15491.429194776834</v>
      </c>
      <c r="BB111" s="87">
        <f t="shared" si="34"/>
        <v>14936.512328098259</v>
      </c>
      <c r="BC111" s="87">
        <f t="shared" si="35"/>
        <v>14401.473080524593</v>
      </c>
      <c r="BD111" s="87">
        <f t="shared" si="36"/>
        <v>13885.599417938636</v>
      </c>
    </row>
    <row r="112" spans="1:56" s="20" customFormat="1" x14ac:dyDescent="0.2">
      <c r="A112" s="41"/>
      <c r="B112" s="86">
        <f>'3. Investeringen'!B98</f>
        <v>84</v>
      </c>
      <c r="C112" s="86" t="str">
        <f>'3. Investeringen'!F98</f>
        <v>AD</v>
      </c>
      <c r="D112" s="86" t="str">
        <f>'3. Investeringen'!G98</f>
        <v>Nieuwe investeringen AD</v>
      </c>
      <c r="E112" s="121">
        <f>'3. Investeringen'!K98</f>
        <v>2016</v>
      </c>
      <c r="G112" s="86">
        <f>'7. Nominale afschrijvingen'!R101</f>
        <v>0</v>
      </c>
      <c r="H112" s="86">
        <f>'7. Nominale afschrijvingen'!S101</f>
        <v>0</v>
      </c>
      <c r="I112" s="86">
        <f>'7. Nominale afschrijvingen'!T101</f>
        <v>0</v>
      </c>
      <c r="J112" s="86">
        <f>'7. Nominale afschrijvingen'!U101</f>
        <v>0</v>
      </c>
      <c r="K112" s="86">
        <f>'7. Nominale afschrijvingen'!V101</f>
        <v>0</v>
      </c>
      <c r="L112" s="86">
        <f>'7. Nominale afschrijvingen'!W101</f>
        <v>121.71792330082869</v>
      </c>
      <c r="M112" s="86">
        <f>'7. Nominale afschrijvingen'!X101</f>
        <v>243.43584660165737</v>
      </c>
      <c r="N112" s="86">
        <f>'7. Nominale afschrijvingen'!Y101</f>
        <v>243.43584660165737</v>
      </c>
      <c r="O112" s="86">
        <f>'7. Nominale afschrijvingen'!Z101</f>
        <v>243.43584660165737</v>
      </c>
      <c r="P112" s="86">
        <f>'7. Nominale afschrijvingen'!AA101</f>
        <v>243.43584660165737</v>
      </c>
      <c r="Q112" s="86">
        <f>'7. Nominale afschrijvingen'!AB101</f>
        <v>243.43584660165737</v>
      </c>
      <c r="R112" s="86">
        <f>'7. Nominale afschrijvingen'!AC101</f>
        <v>292.12301592198884</v>
      </c>
      <c r="S112" s="86">
        <f>'7. Nominale afschrijvingen'!AD101</f>
        <v>281.6589078889624</v>
      </c>
      <c r="T112" s="86">
        <f>'7. Nominale afschrijvingen'!AE101</f>
        <v>271.56963357652199</v>
      </c>
      <c r="U112" s="86">
        <f>'7. Nominale afschrijvingen'!AF101</f>
        <v>261.84176610512412</v>
      </c>
      <c r="V112" s="86">
        <f>'7. Nominale afschrijvingen'!AG101</f>
        <v>252.46235955807492</v>
      </c>
      <c r="W112" s="65"/>
      <c r="X112" s="118">
        <f>IF($C112="TD",INDEX('4. CPI-tabel'!$D$20:$Z$42,$E112-2003,X$28-2003),
IF(X$28&gt;=$E112,MAX(1,INDEX('4. CPI-tabel'!$D$20:$Z$42,MAX($E112,2010)-2003,X$28-2003)),0))</f>
        <v>0</v>
      </c>
      <c r="Y112" s="118">
        <f>IF($C112="TD",INDEX('4. CPI-tabel'!$D$20:$Z$42,$E112-2003,Y$28-2003),
IF(Y$28&gt;=$E112,MAX(1,INDEX('4. CPI-tabel'!$D$20:$Z$42,MAX($E112,2010)-2003,Y$28-2003)),0))</f>
        <v>0</v>
      </c>
      <c r="Z112" s="118">
        <f>IF($C112="TD",INDEX('4. CPI-tabel'!$D$20:$Z$42,$E112-2003,Z$28-2003),
IF(Z$28&gt;=$E112,MAX(1,INDEX('4. CPI-tabel'!$D$20:$Z$42,MAX($E112,2010)-2003,Z$28-2003)),0))</f>
        <v>0</v>
      </c>
      <c r="AA112" s="118">
        <f>IF($C112="TD",INDEX('4. CPI-tabel'!$D$20:$Z$42,$E112-2003,AA$28-2003),
IF(AA$28&gt;=$E112,MAX(1,INDEX('4. CPI-tabel'!$D$20:$Z$42,MAX($E112,2010)-2003,AA$28-2003)),0))</f>
        <v>0</v>
      </c>
      <c r="AB112" s="118">
        <f>IF($C112="TD",INDEX('4. CPI-tabel'!$D$20:$Z$42,$E112-2003,AB$28-2003),
IF(AB$28&gt;=$E112,MAX(1,INDEX('4. CPI-tabel'!$D$20:$Z$42,MAX($E112,2010)-2003,AB$28-2003)),0))</f>
        <v>0</v>
      </c>
      <c r="AC112" s="118">
        <f>IF($C112="TD",INDEX('4. CPI-tabel'!$D$20:$Z$42,$E112-2003,AC$28-2003),
IF(AC$28&gt;=$E112,MAX(1,INDEX('4. CPI-tabel'!$D$20:$Z$42,MAX($E112,2010)-2003,AC$28-2003)),0))</f>
        <v>1</v>
      </c>
      <c r="AD112" s="118">
        <f>IF($C112="TD",INDEX('4. CPI-tabel'!$D$20:$Z$42,$E112-2003,AD$28-2003),
IF(AD$28&gt;=$E112,MAX(1,INDEX('4. CPI-tabel'!$D$20:$Z$42,MAX($E112,2010)-2003,AD$28-2003)),0))</f>
        <v>1.002</v>
      </c>
      <c r="AE112" s="118">
        <f>IF($C112="TD",INDEX('4. CPI-tabel'!$D$20:$Z$42,$E112-2003,AE$28-2003),
IF(AE$28&gt;=$E112,MAX(1,INDEX('4. CPI-tabel'!$D$20:$Z$42,MAX($E112,2010)-2003,AE$28-2003)),0))</f>
        <v>1.0160279999999999</v>
      </c>
      <c r="AF112" s="118">
        <f>IF($C112="TD",INDEX('4. CPI-tabel'!$D$20:$Z$42,$E112-2003,AF$28-2003),
IF(AF$28&gt;=$E112,MAX(1,INDEX('4. CPI-tabel'!$D$20:$Z$42,MAX($E112,2010)-2003,AF$28-2003)),0))</f>
        <v>1.0373645879999998</v>
      </c>
      <c r="AG112" s="118">
        <f>IF($C112="TD",INDEX('4. CPI-tabel'!$D$20:$Z$42,$E112-2003,AG$28-2003),
IF(AG$28&gt;=$E112,MAX(1,INDEX('4. CPI-tabel'!$D$20:$Z$42,MAX($E112,2010)-2003,AG$28-2003)),0))</f>
        <v>1.0664107964639997</v>
      </c>
      <c r="AH112" s="118">
        <f>IF($C112="TD",INDEX('4. CPI-tabel'!$D$20:$Z$42,$E112-2003,AH$28-2003),
IF(AH$28&gt;=$E112,MAX(1,INDEX('4. CPI-tabel'!$D$20:$Z$42,MAX($E112,2010)-2003,AH$28-2003)),0))</f>
        <v>1.0738756720392475</v>
      </c>
      <c r="AI112" s="118">
        <f>IF($C112="TD",INDEX('4. CPI-tabel'!$D$20:$Z$42,$E112-2003,AI$28-2003),
IF(AI$28&gt;=$E112,MAX(1,INDEX('4. CPI-tabel'!$D$20:$Z$42,MAX($E112,2010)-2003,AI$28-2003)),0))</f>
        <v>1.0738756720392475</v>
      </c>
      <c r="AJ112" s="118">
        <f>IF($C112="TD",INDEX('4. CPI-tabel'!$D$20:$Z$42,$E112-2003,AJ$28-2003),
IF(AJ$28&gt;=$E112,MAX(1,INDEX('4. CPI-tabel'!$D$20:$Z$42,MAX($E112,2010)-2003,AJ$28-2003)),0))</f>
        <v>1.0738756720392475</v>
      </c>
      <c r="AK112" s="118">
        <f>IF($C112="TD",INDEX('4. CPI-tabel'!$D$20:$Z$42,$E112-2003,AK$28-2003),
IF(AK$28&gt;=$E112,MAX(1,INDEX('4. CPI-tabel'!$D$20:$Z$42,MAX($E112,2010)-2003,AK$28-2003)),0))</f>
        <v>1.0738756720392475</v>
      </c>
      <c r="AL112" s="118">
        <f>IF($C112="TD",INDEX('4. CPI-tabel'!$D$20:$Z$42,$E112-2003,AL$28-2003),
IF(AL$28&gt;=$E112,MAX(1,INDEX('4. CPI-tabel'!$D$20:$Z$42,MAX($E112,2010)-2003,AL$28-2003)),0))</f>
        <v>1.0738756720392475</v>
      </c>
      <c r="AM112" s="118">
        <f>IF($C112="TD",INDEX('4. CPI-tabel'!$D$20:$Z$42,$E112-2003,AM$28-2003),
IF(AM$28&gt;=$E112,MAX(1,INDEX('4. CPI-tabel'!$D$20:$Z$42,MAX($E112,2010)-2003,AM$28-2003)),0))</f>
        <v>1.0738756720392475</v>
      </c>
      <c r="AO112" s="87">
        <f t="shared" si="21"/>
        <v>0</v>
      </c>
      <c r="AP112" s="87">
        <f t="shared" si="22"/>
        <v>0</v>
      </c>
      <c r="AQ112" s="87">
        <f t="shared" si="23"/>
        <v>0</v>
      </c>
      <c r="AR112" s="87">
        <f t="shared" si="24"/>
        <v>0</v>
      </c>
      <c r="AS112" s="87">
        <f t="shared" si="25"/>
        <v>0</v>
      </c>
      <c r="AT112" s="87">
        <f t="shared" si="26"/>
        <v>121.71792330082869</v>
      </c>
      <c r="AU112" s="87">
        <f t="shared" si="27"/>
        <v>243.92271829486069</v>
      </c>
      <c r="AV112" s="87">
        <f t="shared" si="28"/>
        <v>247.33763635098873</v>
      </c>
      <c r="AW112" s="87">
        <f t="shared" si="29"/>
        <v>252.53172671435945</v>
      </c>
      <c r="AX112" s="87">
        <f t="shared" si="30"/>
        <v>259.60261506236151</v>
      </c>
      <c r="AY112" s="87">
        <f t="shared" si="31"/>
        <v>261.41983336779799</v>
      </c>
      <c r="AZ112" s="87">
        <f t="shared" si="32"/>
        <v>313.70380004135757</v>
      </c>
      <c r="BA112" s="87">
        <f t="shared" si="33"/>
        <v>302.4666489951</v>
      </c>
      <c r="BB112" s="87">
        <f t="shared" si="34"/>
        <v>291.63202276243976</v>
      </c>
      <c r="BC112" s="87">
        <f t="shared" si="35"/>
        <v>281.18550254408365</v>
      </c>
      <c r="BD112" s="87">
        <f t="shared" si="36"/>
        <v>271.11318603504185</v>
      </c>
    </row>
    <row r="113" spans="1:56" s="20" customFormat="1" x14ac:dyDescent="0.2">
      <c r="A113" s="41"/>
      <c r="B113" s="86">
        <f>'3. Investeringen'!B99</f>
        <v>85</v>
      </c>
      <c r="C113" s="86" t="str">
        <f>'3. Investeringen'!F99</f>
        <v>AD</v>
      </c>
      <c r="D113" s="86" t="str">
        <f>'3. Investeringen'!G99</f>
        <v>Nieuwe investeringen AD</v>
      </c>
      <c r="E113" s="121">
        <f>'3. Investeringen'!K99</f>
        <v>2017</v>
      </c>
      <c r="G113" s="86">
        <f>'7. Nominale afschrijvingen'!R102</f>
        <v>0</v>
      </c>
      <c r="H113" s="86">
        <f>'7. Nominale afschrijvingen'!S102</f>
        <v>0</v>
      </c>
      <c r="I113" s="86">
        <f>'7. Nominale afschrijvingen'!T102</f>
        <v>0</v>
      </c>
      <c r="J113" s="86">
        <f>'7. Nominale afschrijvingen'!U102</f>
        <v>0</v>
      </c>
      <c r="K113" s="86">
        <f>'7. Nominale afschrijvingen'!V102</f>
        <v>0</v>
      </c>
      <c r="L113" s="86">
        <f>'7. Nominale afschrijvingen'!W102</f>
        <v>0</v>
      </c>
      <c r="M113" s="86">
        <f>'7. Nominale afschrijvingen'!X102</f>
        <v>8195.2894328205111</v>
      </c>
      <c r="N113" s="86">
        <f>'7. Nominale afschrijvingen'!Y102</f>
        <v>16390.578865641022</v>
      </c>
      <c r="O113" s="86">
        <f>'7. Nominale afschrijvingen'!Z102</f>
        <v>16390.578865641022</v>
      </c>
      <c r="P113" s="86">
        <f>'7. Nominale afschrijvingen'!AA102</f>
        <v>16390.578865641022</v>
      </c>
      <c r="Q113" s="86">
        <f>'7. Nominale afschrijvingen'!AB102</f>
        <v>16390.578865641022</v>
      </c>
      <c r="R113" s="86">
        <f>'7. Nominale afschrijvingen'!AC102</f>
        <v>19668.694638769226</v>
      </c>
      <c r="S113" s="86">
        <f>'7. Nominale afschrijvingen'!AD102</f>
        <v>18984.566129594645</v>
      </c>
      <c r="T113" s="86">
        <f>'7. Nominale afschrijvingen'!AE102</f>
        <v>18324.233394652219</v>
      </c>
      <c r="U113" s="86">
        <f>'7. Nominale afschrijvingen'!AF102</f>
        <v>17686.86875483823</v>
      </c>
      <c r="V113" s="86">
        <f>'7. Nominale afschrijvingen'!AG102</f>
        <v>17071.673319887337</v>
      </c>
      <c r="W113" s="65"/>
      <c r="X113" s="118">
        <f>IF($C113="TD",INDEX('4. CPI-tabel'!$D$20:$Z$42,$E113-2003,X$28-2003),
IF(X$28&gt;=$E113,MAX(1,INDEX('4. CPI-tabel'!$D$20:$Z$42,MAX($E113,2010)-2003,X$28-2003)),0))</f>
        <v>0</v>
      </c>
      <c r="Y113" s="118">
        <f>IF($C113="TD",INDEX('4. CPI-tabel'!$D$20:$Z$42,$E113-2003,Y$28-2003),
IF(Y$28&gt;=$E113,MAX(1,INDEX('4. CPI-tabel'!$D$20:$Z$42,MAX($E113,2010)-2003,Y$28-2003)),0))</f>
        <v>0</v>
      </c>
      <c r="Z113" s="118">
        <f>IF($C113="TD",INDEX('4. CPI-tabel'!$D$20:$Z$42,$E113-2003,Z$28-2003),
IF(Z$28&gt;=$E113,MAX(1,INDEX('4. CPI-tabel'!$D$20:$Z$42,MAX($E113,2010)-2003,Z$28-2003)),0))</f>
        <v>0</v>
      </c>
      <c r="AA113" s="118">
        <f>IF($C113="TD",INDEX('4. CPI-tabel'!$D$20:$Z$42,$E113-2003,AA$28-2003),
IF(AA$28&gt;=$E113,MAX(1,INDEX('4. CPI-tabel'!$D$20:$Z$42,MAX($E113,2010)-2003,AA$28-2003)),0))</f>
        <v>0</v>
      </c>
      <c r="AB113" s="118">
        <f>IF($C113="TD",INDEX('4. CPI-tabel'!$D$20:$Z$42,$E113-2003,AB$28-2003),
IF(AB$28&gt;=$E113,MAX(1,INDEX('4. CPI-tabel'!$D$20:$Z$42,MAX($E113,2010)-2003,AB$28-2003)),0))</f>
        <v>0</v>
      </c>
      <c r="AC113" s="118">
        <f>IF($C113="TD",INDEX('4. CPI-tabel'!$D$20:$Z$42,$E113-2003,AC$28-2003),
IF(AC$28&gt;=$E113,MAX(1,INDEX('4. CPI-tabel'!$D$20:$Z$42,MAX($E113,2010)-2003,AC$28-2003)),0))</f>
        <v>0</v>
      </c>
      <c r="AD113" s="118">
        <f>IF($C113="TD",INDEX('4. CPI-tabel'!$D$20:$Z$42,$E113-2003,AD$28-2003),
IF(AD$28&gt;=$E113,MAX(1,INDEX('4. CPI-tabel'!$D$20:$Z$42,MAX($E113,2010)-2003,AD$28-2003)),0))</f>
        <v>1</v>
      </c>
      <c r="AE113" s="118">
        <f>IF($C113="TD",INDEX('4. CPI-tabel'!$D$20:$Z$42,$E113-2003,AE$28-2003),
IF(AE$28&gt;=$E113,MAX(1,INDEX('4. CPI-tabel'!$D$20:$Z$42,MAX($E113,2010)-2003,AE$28-2003)),0))</f>
        <v>1.014</v>
      </c>
      <c r="AF113" s="118">
        <f>IF($C113="TD",INDEX('4. CPI-tabel'!$D$20:$Z$42,$E113-2003,AF$28-2003),
IF(AF$28&gt;=$E113,MAX(1,INDEX('4. CPI-tabel'!$D$20:$Z$42,MAX($E113,2010)-2003,AF$28-2003)),0))</f>
        <v>1.0352939999999999</v>
      </c>
      <c r="AG113" s="118">
        <f>IF($C113="TD",INDEX('4. CPI-tabel'!$D$20:$Z$42,$E113-2003,AG$28-2003),
IF(AG$28&gt;=$E113,MAX(1,INDEX('4. CPI-tabel'!$D$20:$Z$42,MAX($E113,2010)-2003,AG$28-2003)),0))</f>
        <v>1.0642822320000001</v>
      </c>
      <c r="AH113" s="118">
        <f>IF($C113="TD",INDEX('4. CPI-tabel'!$D$20:$Z$42,$E113-2003,AH$28-2003),
IF(AH$28&gt;=$E113,MAX(1,INDEX('4. CPI-tabel'!$D$20:$Z$42,MAX($E113,2010)-2003,AH$28-2003)),0))</f>
        <v>1.0717322076239999</v>
      </c>
      <c r="AI113" s="118">
        <f>IF($C113="TD",INDEX('4. CPI-tabel'!$D$20:$Z$42,$E113-2003,AI$28-2003),
IF(AI$28&gt;=$E113,MAX(1,INDEX('4. CPI-tabel'!$D$20:$Z$42,MAX($E113,2010)-2003,AI$28-2003)),0))</f>
        <v>1.0717322076239999</v>
      </c>
      <c r="AJ113" s="118">
        <f>IF($C113="TD",INDEX('4. CPI-tabel'!$D$20:$Z$42,$E113-2003,AJ$28-2003),
IF(AJ$28&gt;=$E113,MAX(1,INDEX('4. CPI-tabel'!$D$20:$Z$42,MAX($E113,2010)-2003,AJ$28-2003)),0))</f>
        <v>1.0717322076239999</v>
      </c>
      <c r="AK113" s="118">
        <f>IF($C113="TD",INDEX('4. CPI-tabel'!$D$20:$Z$42,$E113-2003,AK$28-2003),
IF(AK$28&gt;=$E113,MAX(1,INDEX('4. CPI-tabel'!$D$20:$Z$42,MAX($E113,2010)-2003,AK$28-2003)),0))</f>
        <v>1.0717322076239999</v>
      </c>
      <c r="AL113" s="118">
        <f>IF($C113="TD",INDEX('4. CPI-tabel'!$D$20:$Z$42,$E113-2003,AL$28-2003),
IF(AL$28&gt;=$E113,MAX(1,INDEX('4. CPI-tabel'!$D$20:$Z$42,MAX($E113,2010)-2003,AL$28-2003)),0))</f>
        <v>1.0717322076239999</v>
      </c>
      <c r="AM113" s="118">
        <f>IF($C113="TD",INDEX('4. CPI-tabel'!$D$20:$Z$42,$E113-2003,AM$28-2003),
IF(AM$28&gt;=$E113,MAX(1,INDEX('4. CPI-tabel'!$D$20:$Z$42,MAX($E113,2010)-2003,AM$28-2003)),0))</f>
        <v>1.0717322076239999</v>
      </c>
      <c r="AO113" s="87">
        <f t="shared" si="21"/>
        <v>0</v>
      </c>
      <c r="AP113" s="87">
        <f t="shared" si="22"/>
        <v>0</v>
      </c>
      <c r="AQ113" s="87">
        <f t="shared" si="23"/>
        <v>0</v>
      </c>
      <c r="AR113" s="87">
        <f t="shared" si="24"/>
        <v>0</v>
      </c>
      <c r="AS113" s="87">
        <f t="shared" si="25"/>
        <v>0</v>
      </c>
      <c r="AT113" s="87">
        <f t="shared" si="26"/>
        <v>0</v>
      </c>
      <c r="AU113" s="87">
        <f t="shared" si="27"/>
        <v>8195.2894328205111</v>
      </c>
      <c r="AV113" s="87">
        <f t="shared" si="28"/>
        <v>16620.046969759998</v>
      </c>
      <c r="AW113" s="87">
        <f t="shared" si="29"/>
        <v>16969.067956124956</v>
      </c>
      <c r="AX113" s="87">
        <f t="shared" si="30"/>
        <v>17444.201858896457</v>
      </c>
      <c r="AY113" s="87">
        <f t="shared" si="31"/>
        <v>17566.311271908729</v>
      </c>
      <c r="AZ113" s="87">
        <f t="shared" si="32"/>
        <v>21079.573526290475</v>
      </c>
      <c r="BA113" s="87">
        <f t="shared" si="33"/>
        <v>20346.370968854284</v>
      </c>
      <c r="BB113" s="87">
        <f t="shared" si="34"/>
        <v>19638.671109068044</v>
      </c>
      <c r="BC113" s="87">
        <f t="shared" si="35"/>
        <v>18955.586896578723</v>
      </c>
      <c r="BD113" s="87">
        <f t="shared" si="36"/>
        <v>18296.262134958597</v>
      </c>
    </row>
    <row r="114" spans="1:56" s="20" customFormat="1" x14ac:dyDescent="0.2">
      <c r="A114" s="41"/>
      <c r="B114" s="86">
        <f>'3. Investeringen'!B100</f>
        <v>86</v>
      </c>
      <c r="C114" s="86" t="str">
        <f>'3. Investeringen'!F100</f>
        <v>AD</v>
      </c>
      <c r="D114" s="86" t="str">
        <f>'3. Investeringen'!G100</f>
        <v>Nieuwe investeringen AD</v>
      </c>
      <c r="E114" s="121">
        <f>'3. Investeringen'!K100</f>
        <v>2017</v>
      </c>
      <c r="G114" s="86">
        <f>'7. Nominale afschrijvingen'!R103</f>
        <v>0</v>
      </c>
      <c r="H114" s="86">
        <f>'7. Nominale afschrijvingen'!S103</f>
        <v>0</v>
      </c>
      <c r="I114" s="86">
        <f>'7. Nominale afschrijvingen'!T103</f>
        <v>0</v>
      </c>
      <c r="J114" s="86">
        <f>'7. Nominale afschrijvingen'!U103</f>
        <v>0</v>
      </c>
      <c r="K114" s="86">
        <f>'7. Nominale afschrijvingen'!V103</f>
        <v>0</v>
      </c>
      <c r="L114" s="86">
        <f>'7. Nominale afschrijvingen'!W103</f>
        <v>0</v>
      </c>
      <c r="M114" s="86">
        <f>'7. Nominale afschrijvingen'!X103</f>
        <v>450.83819970650057</v>
      </c>
      <c r="N114" s="86">
        <f>'7. Nominale afschrijvingen'!Y103</f>
        <v>901.67639941300115</v>
      </c>
      <c r="O114" s="86">
        <f>'7. Nominale afschrijvingen'!Z103</f>
        <v>901.67639941300115</v>
      </c>
      <c r="P114" s="86">
        <f>'7. Nominale afschrijvingen'!AA103</f>
        <v>901.67639941300115</v>
      </c>
      <c r="Q114" s="86">
        <f>'7. Nominale afschrijvingen'!AB103</f>
        <v>901.67639941300115</v>
      </c>
      <c r="R114" s="86">
        <f>'7. Nominale afschrijvingen'!AC103</f>
        <v>1082.0116792956012</v>
      </c>
      <c r="S114" s="86">
        <f>'7. Nominale afschrijvingen'!AD103</f>
        <v>1044.3764904505369</v>
      </c>
      <c r="T114" s="86">
        <f>'7. Nominale afschrijvingen'!AE103</f>
        <v>1008.0503516522574</v>
      </c>
      <c r="U114" s="86">
        <f>'7. Nominale afschrijvingen'!AF103</f>
        <v>972.98773072522238</v>
      </c>
      <c r="V114" s="86">
        <f>'7. Nominale afschrijvingen'!AG103</f>
        <v>939.1446792217364</v>
      </c>
      <c r="W114" s="65"/>
      <c r="X114" s="118">
        <f>IF($C114="TD",INDEX('4. CPI-tabel'!$D$20:$Z$42,$E114-2003,X$28-2003),
IF(X$28&gt;=$E114,MAX(1,INDEX('4. CPI-tabel'!$D$20:$Z$42,MAX($E114,2010)-2003,X$28-2003)),0))</f>
        <v>0</v>
      </c>
      <c r="Y114" s="118">
        <f>IF($C114="TD",INDEX('4. CPI-tabel'!$D$20:$Z$42,$E114-2003,Y$28-2003),
IF(Y$28&gt;=$E114,MAX(1,INDEX('4. CPI-tabel'!$D$20:$Z$42,MAX($E114,2010)-2003,Y$28-2003)),0))</f>
        <v>0</v>
      </c>
      <c r="Z114" s="118">
        <f>IF($C114="TD",INDEX('4. CPI-tabel'!$D$20:$Z$42,$E114-2003,Z$28-2003),
IF(Z$28&gt;=$E114,MAX(1,INDEX('4. CPI-tabel'!$D$20:$Z$42,MAX($E114,2010)-2003,Z$28-2003)),0))</f>
        <v>0</v>
      </c>
      <c r="AA114" s="118">
        <f>IF($C114="TD",INDEX('4. CPI-tabel'!$D$20:$Z$42,$E114-2003,AA$28-2003),
IF(AA$28&gt;=$E114,MAX(1,INDEX('4. CPI-tabel'!$D$20:$Z$42,MAX($E114,2010)-2003,AA$28-2003)),0))</f>
        <v>0</v>
      </c>
      <c r="AB114" s="118">
        <f>IF($C114="TD",INDEX('4. CPI-tabel'!$D$20:$Z$42,$E114-2003,AB$28-2003),
IF(AB$28&gt;=$E114,MAX(1,INDEX('4. CPI-tabel'!$D$20:$Z$42,MAX($E114,2010)-2003,AB$28-2003)),0))</f>
        <v>0</v>
      </c>
      <c r="AC114" s="118">
        <f>IF($C114="TD",INDEX('4. CPI-tabel'!$D$20:$Z$42,$E114-2003,AC$28-2003),
IF(AC$28&gt;=$E114,MAX(1,INDEX('4. CPI-tabel'!$D$20:$Z$42,MAX($E114,2010)-2003,AC$28-2003)),0))</f>
        <v>0</v>
      </c>
      <c r="AD114" s="118">
        <f>IF($C114="TD",INDEX('4. CPI-tabel'!$D$20:$Z$42,$E114-2003,AD$28-2003),
IF(AD$28&gt;=$E114,MAX(1,INDEX('4. CPI-tabel'!$D$20:$Z$42,MAX($E114,2010)-2003,AD$28-2003)),0))</f>
        <v>1</v>
      </c>
      <c r="AE114" s="118">
        <f>IF($C114="TD",INDEX('4. CPI-tabel'!$D$20:$Z$42,$E114-2003,AE$28-2003),
IF(AE$28&gt;=$E114,MAX(1,INDEX('4. CPI-tabel'!$D$20:$Z$42,MAX($E114,2010)-2003,AE$28-2003)),0))</f>
        <v>1.014</v>
      </c>
      <c r="AF114" s="118">
        <f>IF($C114="TD",INDEX('4. CPI-tabel'!$D$20:$Z$42,$E114-2003,AF$28-2003),
IF(AF$28&gt;=$E114,MAX(1,INDEX('4. CPI-tabel'!$D$20:$Z$42,MAX($E114,2010)-2003,AF$28-2003)),0))</f>
        <v>1.0352939999999999</v>
      </c>
      <c r="AG114" s="118">
        <f>IF($C114="TD",INDEX('4. CPI-tabel'!$D$20:$Z$42,$E114-2003,AG$28-2003),
IF(AG$28&gt;=$E114,MAX(1,INDEX('4. CPI-tabel'!$D$20:$Z$42,MAX($E114,2010)-2003,AG$28-2003)),0))</f>
        <v>1.0642822320000001</v>
      </c>
      <c r="AH114" s="118">
        <f>IF($C114="TD",INDEX('4. CPI-tabel'!$D$20:$Z$42,$E114-2003,AH$28-2003),
IF(AH$28&gt;=$E114,MAX(1,INDEX('4. CPI-tabel'!$D$20:$Z$42,MAX($E114,2010)-2003,AH$28-2003)),0))</f>
        <v>1.0717322076239999</v>
      </c>
      <c r="AI114" s="118">
        <f>IF($C114="TD",INDEX('4. CPI-tabel'!$D$20:$Z$42,$E114-2003,AI$28-2003),
IF(AI$28&gt;=$E114,MAX(1,INDEX('4. CPI-tabel'!$D$20:$Z$42,MAX($E114,2010)-2003,AI$28-2003)),0))</f>
        <v>1.0717322076239999</v>
      </c>
      <c r="AJ114" s="118">
        <f>IF($C114="TD",INDEX('4. CPI-tabel'!$D$20:$Z$42,$E114-2003,AJ$28-2003),
IF(AJ$28&gt;=$E114,MAX(1,INDEX('4. CPI-tabel'!$D$20:$Z$42,MAX($E114,2010)-2003,AJ$28-2003)),0))</f>
        <v>1.0717322076239999</v>
      </c>
      <c r="AK114" s="118">
        <f>IF($C114="TD",INDEX('4. CPI-tabel'!$D$20:$Z$42,$E114-2003,AK$28-2003),
IF(AK$28&gt;=$E114,MAX(1,INDEX('4. CPI-tabel'!$D$20:$Z$42,MAX($E114,2010)-2003,AK$28-2003)),0))</f>
        <v>1.0717322076239999</v>
      </c>
      <c r="AL114" s="118">
        <f>IF($C114="TD",INDEX('4. CPI-tabel'!$D$20:$Z$42,$E114-2003,AL$28-2003),
IF(AL$28&gt;=$E114,MAX(1,INDEX('4. CPI-tabel'!$D$20:$Z$42,MAX($E114,2010)-2003,AL$28-2003)),0))</f>
        <v>1.0717322076239999</v>
      </c>
      <c r="AM114" s="118">
        <f>IF($C114="TD",INDEX('4. CPI-tabel'!$D$20:$Z$42,$E114-2003,AM$28-2003),
IF(AM$28&gt;=$E114,MAX(1,INDEX('4. CPI-tabel'!$D$20:$Z$42,MAX($E114,2010)-2003,AM$28-2003)),0))</f>
        <v>1.0717322076239999</v>
      </c>
      <c r="AO114" s="87">
        <f t="shared" si="21"/>
        <v>0</v>
      </c>
      <c r="AP114" s="87">
        <f t="shared" si="22"/>
        <v>0</v>
      </c>
      <c r="AQ114" s="87">
        <f t="shared" si="23"/>
        <v>0</v>
      </c>
      <c r="AR114" s="87">
        <f t="shared" si="24"/>
        <v>0</v>
      </c>
      <c r="AS114" s="87">
        <f t="shared" si="25"/>
        <v>0</v>
      </c>
      <c r="AT114" s="87">
        <f t="shared" si="26"/>
        <v>0</v>
      </c>
      <c r="AU114" s="87">
        <f t="shared" si="27"/>
        <v>450.83819970650057</v>
      </c>
      <c r="AV114" s="87">
        <f t="shared" si="28"/>
        <v>914.2998690047832</v>
      </c>
      <c r="AW114" s="87">
        <f t="shared" si="29"/>
        <v>933.50016625388355</v>
      </c>
      <c r="AX114" s="87">
        <f t="shared" si="30"/>
        <v>959.63817090899238</v>
      </c>
      <c r="AY114" s="87">
        <f t="shared" si="31"/>
        <v>966.35563810535518</v>
      </c>
      <c r="AZ114" s="87">
        <f t="shared" si="32"/>
        <v>1159.6267657264261</v>
      </c>
      <c r="BA114" s="87">
        <f t="shared" si="33"/>
        <v>1119.2919217011593</v>
      </c>
      <c r="BB114" s="87">
        <f t="shared" si="34"/>
        <v>1080.3600287724232</v>
      </c>
      <c r="BC114" s="87">
        <f t="shared" si="35"/>
        <v>1042.7822886412084</v>
      </c>
      <c r="BD114" s="87">
        <f t="shared" si="36"/>
        <v>1006.5116003406448</v>
      </c>
    </row>
    <row r="115" spans="1:56" s="20" customFormat="1" x14ac:dyDescent="0.2">
      <c r="A115" s="41"/>
      <c r="B115" s="86">
        <f>'3. Investeringen'!B101</f>
        <v>87</v>
      </c>
      <c r="C115" s="86" t="str">
        <f>'3. Investeringen'!F101</f>
        <v>AD</v>
      </c>
      <c r="D115" s="86" t="str">
        <f>'3. Investeringen'!G101</f>
        <v>Nieuwe investeringen AD</v>
      </c>
      <c r="E115" s="121">
        <f>'3. Investeringen'!K101</f>
        <v>2018</v>
      </c>
      <c r="G115" s="86">
        <f>'7. Nominale afschrijvingen'!R104</f>
        <v>0</v>
      </c>
      <c r="H115" s="86">
        <f>'7. Nominale afschrijvingen'!S104</f>
        <v>0</v>
      </c>
      <c r="I115" s="86">
        <f>'7. Nominale afschrijvingen'!T104</f>
        <v>0</v>
      </c>
      <c r="J115" s="86">
        <f>'7. Nominale afschrijvingen'!U104</f>
        <v>0</v>
      </c>
      <c r="K115" s="86">
        <f>'7. Nominale afschrijvingen'!V104</f>
        <v>0</v>
      </c>
      <c r="L115" s="86">
        <f>'7. Nominale afschrijvingen'!W104</f>
        <v>0</v>
      </c>
      <c r="M115" s="86">
        <f>'7. Nominale afschrijvingen'!X104</f>
        <v>0</v>
      </c>
      <c r="N115" s="86">
        <f>'7. Nominale afschrijvingen'!Y104</f>
        <v>5863.2723139871796</v>
      </c>
      <c r="O115" s="86">
        <f>'7. Nominale afschrijvingen'!Z104</f>
        <v>11726.544627974359</v>
      </c>
      <c r="P115" s="86">
        <f>'7. Nominale afschrijvingen'!AA104</f>
        <v>11726.544627974359</v>
      </c>
      <c r="Q115" s="86">
        <f>'7. Nominale afschrijvingen'!AB104</f>
        <v>11726.544627974359</v>
      </c>
      <c r="R115" s="86">
        <f>'7. Nominale afschrijvingen'!AC104</f>
        <v>14071.85355356923</v>
      </c>
      <c r="S115" s="86">
        <f>'7. Nominale afschrijvingen'!AD104</f>
        <v>13596.185264434494</v>
      </c>
      <c r="T115" s="86">
        <f>'7. Nominale afschrijvingen'!AE104</f>
        <v>13136.595903383188</v>
      </c>
      <c r="U115" s="86">
        <f>'7. Nominale afschrijvingen'!AF104</f>
        <v>12692.541957353335</v>
      </c>
      <c r="V115" s="86">
        <f>'7. Nominale afschrijvingen'!AG104</f>
        <v>12263.498285555475</v>
      </c>
      <c r="W115" s="65"/>
      <c r="X115" s="118">
        <f>IF($C115="TD",INDEX('4. CPI-tabel'!$D$20:$Z$42,$E115-2003,X$28-2003),
IF(X$28&gt;=$E115,MAX(1,INDEX('4. CPI-tabel'!$D$20:$Z$42,MAX($E115,2010)-2003,X$28-2003)),0))</f>
        <v>0</v>
      </c>
      <c r="Y115" s="118">
        <f>IF($C115="TD",INDEX('4. CPI-tabel'!$D$20:$Z$42,$E115-2003,Y$28-2003),
IF(Y$28&gt;=$E115,MAX(1,INDEX('4. CPI-tabel'!$D$20:$Z$42,MAX($E115,2010)-2003,Y$28-2003)),0))</f>
        <v>0</v>
      </c>
      <c r="Z115" s="118">
        <f>IF($C115="TD",INDEX('4. CPI-tabel'!$D$20:$Z$42,$E115-2003,Z$28-2003),
IF(Z$28&gt;=$E115,MAX(1,INDEX('4. CPI-tabel'!$D$20:$Z$42,MAX($E115,2010)-2003,Z$28-2003)),0))</f>
        <v>0</v>
      </c>
      <c r="AA115" s="118">
        <f>IF($C115="TD",INDEX('4. CPI-tabel'!$D$20:$Z$42,$E115-2003,AA$28-2003),
IF(AA$28&gt;=$E115,MAX(1,INDEX('4. CPI-tabel'!$D$20:$Z$42,MAX($E115,2010)-2003,AA$28-2003)),0))</f>
        <v>0</v>
      </c>
      <c r="AB115" s="118">
        <f>IF($C115="TD",INDEX('4. CPI-tabel'!$D$20:$Z$42,$E115-2003,AB$28-2003),
IF(AB$28&gt;=$E115,MAX(1,INDEX('4. CPI-tabel'!$D$20:$Z$42,MAX($E115,2010)-2003,AB$28-2003)),0))</f>
        <v>0</v>
      </c>
      <c r="AC115" s="118">
        <f>IF($C115="TD",INDEX('4. CPI-tabel'!$D$20:$Z$42,$E115-2003,AC$28-2003),
IF(AC$28&gt;=$E115,MAX(1,INDEX('4. CPI-tabel'!$D$20:$Z$42,MAX($E115,2010)-2003,AC$28-2003)),0))</f>
        <v>0</v>
      </c>
      <c r="AD115" s="118">
        <f>IF($C115="TD",INDEX('4. CPI-tabel'!$D$20:$Z$42,$E115-2003,AD$28-2003),
IF(AD$28&gt;=$E115,MAX(1,INDEX('4. CPI-tabel'!$D$20:$Z$42,MAX($E115,2010)-2003,AD$28-2003)),0))</f>
        <v>0</v>
      </c>
      <c r="AE115" s="118">
        <f>IF($C115="TD",INDEX('4. CPI-tabel'!$D$20:$Z$42,$E115-2003,AE$28-2003),
IF(AE$28&gt;=$E115,MAX(1,INDEX('4. CPI-tabel'!$D$20:$Z$42,MAX($E115,2010)-2003,AE$28-2003)),0))</f>
        <v>1</v>
      </c>
      <c r="AF115" s="118">
        <f>IF($C115="TD",INDEX('4. CPI-tabel'!$D$20:$Z$42,$E115-2003,AF$28-2003),
IF(AF$28&gt;=$E115,MAX(1,INDEX('4. CPI-tabel'!$D$20:$Z$42,MAX($E115,2010)-2003,AF$28-2003)),0))</f>
        <v>1.0209999999999999</v>
      </c>
      <c r="AG115" s="118">
        <f>IF($C115="TD",INDEX('4. CPI-tabel'!$D$20:$Z$42,$E115-2003,AG$28-2003),
IF(AG$28&gt;=$E115,MAX(1,INDEX('4. CPI-tabel'!$D$20:$Z$42,MAX($E115,2010)-2003,AG$28-2003)),0))</f>
        <v>1.049588</v>
      </c>
      <c r="AH115" s="118">
        <f>IF($C115="TD",INDEX('4. CPI-tabel'!$D$20:$Z$42,$E115-2003,AH$28-2003),
IF(AH$28&gt;=$E115,MAX(1,INDEX('4. CPI-tabel'!$D$20:$Z$42,MAX($E115,2010)-2003,AH$28-2003)),0))</f>
        <v>1.0569351159999998</v>
      </c>
      <c r="AI115" s="118">
        <f>IF($C115="TD",INDEX('4. CPI-tabel'!$D$20:$Z$42,$E115-2003,AI$28-2003),
IF(AI$28&gt;=$E115,MAX(1,INDEX('4. CPI-tabel'!$D$20:$Z$42,MAX($E115,2010)-2003,AI$28-2003)),0))</f>
        <v>1.0569351159999998</v>
      </c>
      <c r="AJ115" s="118">
        <f>IF($C115="TD",INDEX('4. CPI-tabel'!$D$20:$Z$42,$E115-2003,AJ$28-2003),
IF(AJ$28&gt;=$E115,MAX(1,INDEX('4. CPI-tabel'!$D$20:$Z$42,MAX($E115,2010)-2003,AJ$28-2003)),0))</f>
        <v>1.0569351159999998</v>
      </c>
      <c r="AK115" s="118">
        <f>IF($C115="TD",INDEX('4. CPI-tabel'!$D$20:$Z$42,$E115-2003,AK$28-2003),
IF(AK$28&gt;=$E115,MAX(1,INDEX('4. CPI-tabel'!$D$20:$Z$42,MAX($E115,2010)-2003,AK$28-2003)),0))</f>
        <v>1.0569351159999998</v>
      </c>
      <c r="AL115" s="118">
        <f>IF($C115="TD",INDEX('4. CPI-tabel'!$D$20:$Z$42,$E115-2003,AL$28-2003),
IF(AL$28&gt;=$E115,MAX(1,INDEX('4. CPI-tabel'!$D$20:$Z$42,MAX($E115,2010)-2003,AL$28-2003)),0))</f>
        <v>1.0569351159999998</v>
      </c>
      <c r="AM115" s="118">
        <f>IF($C115="TD",INDEX('4. CPI-tabel'!$D$20:$Z$42,$E115-2003,AM$28-2003),
IF(AM$28&gt;=$E115,MAX(1,INDEX('4. CPI-tabel'!$D$20:$Z$42,MAX($E115,2010)-2003,AM$28-2003)),0))</f>
        <v>1.0569351159999998</v>
      </c>
      <c r="AO115" s="87">
        <f t="shared" si="21"/>
        <v>0</v>
      </c>
      <c r="AP115" s="87">
        <f t="shared" si="22"/>
        <v>0</v>
      </c>
      <c r="AQ115" s="87">
        <f t="shared" si="23"/>
        <v>0</v>
      </c>
      <c r="AR115" s="87">
        <f t="shared" si="24"/>
        <v>0</v>
      </c>
      <c r="AS115" s="87">
        <f t="shared" si="25"/>
        <v>0</v>
      </c>
      <c r="AT115" s="87">
        <f t="shared" si="26"/>
        <v>0</v>
      </c>
      <c r="AU115" s="87">
        <f t="shared" si="27"/>
        <v>0</v>
      </c>
      <c r="AV115" s="87">
        <f t="shared" si="28"/>
        <v>5863.2723139871796</v>
      </c>
      <c r="AW115" s="87">
        <f t="shared" si="29"/>
        <v>11972.802065161819</v>
      </c>
      <c r="AX115" s="87">
        <f t="shared" si="30"/>
        <v>12308.040522986352</v>
      </c>
      <c r="AY115" s="87">
        <f t="shared" si="31"/>
        <v>12394.196806647253</v>
      </c>
      <c r="AZ115" s="87">
        <f t="shared" si="32"/>
        <v>14873.036167976703</v>
      </c>
      <c r="BA115" s="87">
        <f t="shared" si="33"/>
        <v>14370.28564962256</v>
      </c>
      <c r="BB115" s="87">
        <f t="shared" si="34"/>
        <v>13884.529514987431</v>
      </c>
      <c r="BC115" s="87">
        <f t="shared" si="35"/>
        <v>13415.193306030111</v>
      </c>
      <c r="BD115" s="87">
        <f t="shared" si="36"/>
        <v>12961.721983009375</v>
      </c>
    </row>
    <row r="116" spans="1:56" s="20" customFormat="1" x14ac:dyDescent="0.2">
      <c r="A116" s="41"/>
      <c r="B116" s="86">
        <f>'3. Investeringen'!B102</f>
        <v>88</v>
      </c>
      <c r="C116" s="86" t="str">
        <f>'3. Investeringen'!F102</f>
        <v>AD</v>
      </c>
      <c r="D116" s="86" t="str">
        <f>'3. Investeringen'!G102</f>
        <v>Nieuwe investeringen AD</v>
      </c>
      <c r="E116" s="121">
        <f>'3. Investeringen'!K102</f>
        <v>2018</v>
      </c>
      <c r="G116" s="86">
        <f>'7. Nominale afschrijvingen'!R105</f>
        <v>0</v>
      </c>
      <c r="H116" s="86">
        <f>'7. Nominale afschrijvingen'!S105</f>
        <v>0</v>
      </c>
      <c r="I116" s="86">
        <f>'7. Nominale afschrijvingen'!T105</f>
        <v>0</v>
      </c>
      <c r="J116" s="86">
        <f>'7. Nominale afschrijvingen'!U105</f>
        <v>0</v>
      </c>
      <c r="K116" s="86">
        <f>'7. Nominale afschrijvingen'!V105</f>
        <v>0</v>
      </c>
      <c r="L116" s="86">
        <f>'7. Nominale afschrijvingen'!W105</f>
        <v>0</v>
      </c>
      <c r="M116" s="86">
        <f>'7. Nominale afschrijvingen'!X105</f>
        <v>0</v>
      </c>
      <c r="N116" s="86">
        <f>'7. Nominale afschrijvingen'!Y105</f>
        <v>1578.6134774469629</v>
      </c>
      <c r="O116" s="86">
        <f>'7. Nominale afschrijvingen'!Z105</f>
        <v>3157.2269548939257</v>
      </c>
      <c r="P116" s="86">
        <f>'7. Nominale afschrijvingen'!AA105</f>
        <v>3157.2269548939257</v>
      </c>
      <c r="Q116" s="86">
        <f>'7. Nominale afschrijvingen'!AB105</f>
        <v>3157.2269548939257</v>
      </c>
      <c r="R116" s="86">
        <f>'7. Nominale afschrijvingen'!AC105</f>
        <v>3788.6723458727106</v>
      </c>
      <c r="S116" s="86">
        <f>'7. Nominale afschrijvingen'!AD105</f>
        <v>3660.604548265746</v>
      </c>
      <c r="T116" s="86">
        <f>'7. Nominale afschrijvingen'!AE105</f>
        <v>3536.865802972256</v>
      </c>
      <c r="U116" s="86">
        <f>'7. Nominale afschrijvingen'!AF105</f>
        <v>3417.3097758295316</v>
      </c>
      <c r="V116" s="86">
        <f>'7. Nominale afschrijvingen'!AG105</f>
        <v>3301.795079181773</v>
      </c>
      <c r="W116" s="65"/>
      <c r="X116" s="118">
        <f>IF($C116="TD",INDEX('4. CPI-tabel'!$D$20:$Z$42,$E116-2003,X$28-2003),
IF(X$28&gt;=$E116,MAX(1,INDEX('4. CPI-tabel'!$D$20:$Z$42,MAX($E116,2010)-2003,X$28-2003)),0))</f>
        <v>0</v>
      </c>
      <c r="Y116" s="118">
        <f>IF($C116="TD",INDEX('4. CPI-tabel'!$D$20:$Z$42,$E116-2003,Y$28-2003),
IF(Y$28&gt;=$E116,MAX(1,INDEX('4. CPI-tabel'!$D$20:$Z$42,MAX($E116,2010)-2003,Y$28-2003)),0))</f>
        <v>0</v>
      </c>
      <c r="Z116" s="118">
        <f>IF($C116="TD",INDEX('4. CPI-tabel'!$D$20:$Z$42,$E116-2003,Z$28-2003),
IF(Z$28&gt;=$E116,MAX(1,INDEX('4. CPI-tabel'!$D$20:$Z$42,MAX($E116,2010)-2003,Z$28-2003)),0))</f>
        <v>0</v>
      </c>
      <c r="AA116" s="118">
        <f>IF($C116="TD",INDEX('4. CPI-tabel'!$D$20:$Z$42,$E116-2003,AA$28-2003),
IF(AA$28&gt;=$E116,MAX(1,INDEX('4. CPI-tabel'!$D$20:$Z$42,MAX($E116,2010)-2003,AA$28-2003)),0))</f>
        <v>0</v>
      </c>
      <c r="AB116" s="118">
        <f>IF($C116="TD",INDEX('4. CPI-tabel'!$D$20:$Z$42,$E116-2003,AB$28-2003),
IF(AB$28&gt;=$E116,MAX(1,INDEX('4. CPI-tabel'!$D$20:$Z$42,MAX($E116,2010)-2003,AB$28-2003)),0))</f>
        <v>0</v>
      </c>
      <c r="AC116" s="118">
        <f>IF($C116="TD",INDEX('4. CPI-tabel'!$D$20:$Z$42,$E116-2003,AC$28-2003),
IF(AC$28&gt;=$E116,MAX(1,INDEX('4. CPI-tabel'!$D$20:$Z$42,MAX($E116,2010)-2003,AC$28-2003)),0))</f>
        <v>0</v>
      </c>
      <c r="AD116" s="118">
        <f>IF($C116="TD",INDEX('4. CPI-tabel'!$D$20:$Z$42,$E116-2003,AD$28-2003),
IF(AD$28&gt;=$E116,MAX(1,INDEX('4. CPI-tabel'!$D$20:$Z$42,MAX($E116,2010)-2003,AD$28-2003)),0))</f>
        <v>0</v>
      </c>
      <c r="AE116" s="118">
        <f>IF($C116="TD",INDEX('4. CPI-tabel'!$D$20:$Z$42,$E116-2003,AE$28-2003),
IF(AE$28&gt;=$E116,MAX(1,INDEX('4. CPI-tabel'!$D$20:$Z$42,MAX($E116,2010)-2003,AE$28-2003)),0))</f>
        <v>1</v>
      </c>
      <c r="AF116" s="118">
        <f>IF($C116="TD",INDEX('4. CPI-tabel'!$D$20:$Z$42,$E116-2003,AF$28-2003),
IF(AF$28&gt;=$E116,MAX(1,INDEX('4. CPI-tabel'!$D$20:$Z$42,MAX($E116,2010)-2003,AF$28-2003)),0))</f>
        <v>1.0209999999999999</v>
      </c>
      <c r="AG116" s="118">
        <f>IF($C116="TD",INDEX('4. CPI-tabel'!$D$20:$Z$42,$E116-2003,AG$28-2003),
IF(AG$28&gt;=$E116,MAX(1,INDEX('4. CPI-tabel'!$D$20:$Z$42,MAX($E116,2010)-2003,AG$28-2003)),0))</f>
        <v>1.049588</v>
      </c>
      <c r="AH116" s="118">
        <f>IF($C116="TD",INDEX('4. CPI-tabel'!$D$20:$Z$42,$E116-2003,AH$28-2003),
IF(AH$28&gt;=$E116,MAX(1,INDEX('4. CPI-tabel'!$D$20:$Z$42,MAX($E116,2010)-2003,AH$28-2003)),0))</f>
        <v>1.0569351159999998</v>
      </c>
      <c r="AI116" s="118">
        <f>IF($C116="TD",INDEX('4. CPI-tabel'!$D$20:$Z$42,$E116-2003,AI$28-2003),
IF(AI$28&gt;=$E116,MAX(1,INDEX('4. CPI-tabel'!$D$20:$Z$42,MAX($E116,2010)-2003,AI$28-2003)),0))</f>
        <v>1.0569351159999998</v>
      </c>
      <c r="AJ116" s="118">
        <f>IF($C116="TD",INDEX('4. CPI-tabel'!$D$20:$Z$42,$E116-2003,AJ$28-2003),
IF(AJ$28&gt;=$E116,MAX(1,INDEX('4. CPI-tabel'!$D$20:$Z$42,MAX($E116,2010)-2003,AJ$28-2003)),0))</f>
        <v>1.0569351159999998</v>
      </c>
      <c r="AK116" s="118">
        <f>IF($C116="TD",INDEX('4. CPI-tabel'!$D$20:$Z$42,$E116-2003,AK$28-2003),
IF(AK$28&gt;=$E116,MAX(1,INDEX('4. CPI-tabel'!$D$20:$Z$42,MAX($E116,2010)-2003,AK$28-2003)),0))</f>
        <v>1.0569351159999998</v>
      </c>
      <c r="AL116" s="118">
        <f>IF($C116="TD",INDEX('4. CPI-tabel'!$D$20:$Z$42,$E116-2003,AL$28-2003),
IF(AL$28&gt;=$E116,MAX(1,INDEX('4. CPI-tabel'!$D$20:$Z$42,MAX($E116,2010)-2003,AL$28-2003)),0))</f>
        <v>1.0569351159999998</v>
      </c>
      <c r="AM116" s="118">
        <f>IF($C116="TD",INDEX('4. CPI-tabel'!$D$20:$Z$42,$E116-2003,AM$28-2003),
IF(AM$28&gt;=$E116,MAX(1,INDEX('4. CPI-tabel'!$D$20:$Z$42,MAX($E116,2010)-2003,AM$28-2003)),0))</f>
        <v>1.0569351159999998</v>
      </c>
      <c r="AO116" s="87">
        <f t="shared" si="21"/>
        <v>0</v>
      </c>
      <c r="AP116" s="87">
        <f t="shared" si="22"/>
        <v>0</v>
      </c>
      <c r="AQ116" s="87">
        <f t="shared" si="23"/>
        <v>0</v>
      </c>
      <c r="AR116" s="87">
        <f t="shared" si="24"/>
        <v>0</v>
      </c>
      <c r="AS116" s="87">
        <f t="shared" si="25"/>
        <v>0</v>
      </c>
      <c r="AT116" s="87">
        <f t="shared" si="26"/>
        <v>0</v>
      </c>
      <c r="AU116" s="87">
        <f t="shared" si="27"/>
        <v>0</v>
      </c>
      <c r="AV116" s="87">
        <f t="shared" si="28"/>
        <v>1578.6134774469629</v>
      </c>
      <c r="AW116" s="87">
        <f t="shared" si="29"/>
        <v>3223.5287209466978</v>
      </c>
      <c r="AX116" s="87">
        <f t="shared" si="30"/>
        <v>3313.7875251332057</v>
      </c>
      <c r="AY116" s="87">
        <f t="shared" si="31"/>
        <v>3336.9840378091376</v>
      </c>
      <c r="AZ116" s="87">
        <f t="shared" si="32"/>
        <v>4004.3808453709648</v>
      </c>
      <c r="BA116" s="87">
        <f t="shared" si="33"/>
        <v>3869.0214928513828</v>
      </c>
      <c r="BB116" s="87">
        <f t="shared" si="34"/>
        <v>3738.2376677409138</v>
      </c>
      <c r="BC116" s="87">
        <f t="shared" si="35"/>
        <v>3611.8747043243193</v>
      </c>
      <c r="BD116" s="87">
        <f t="shared" si="36"/>
        <v>3489.7831650232156</v>
      </c>
    </row>
    <row r="117" spans="1:56" s="20" customFormat="1" x14ac:dyDescent="0.2">
      <c r="A117" s="41"/>
      <c r="B117" s="86">
        <f>'3. Investeringen'!B103</f>
        <v>89</v>
      </c>
      <c r="C117" s="86" t="str">
        <f>'3. Investeringen'!F103</f>
        <v>AD</v>
      </c>
      <c r="D117" s="86" t="str">
        <f>'3. Investeringen'!G103</f>
        <v>Nieuwe investeringen AD</v>
      </c>
      <c r="E117" s="121">
        <f>'3. Investeringen'!K103</f>
        <v>2019</v>
      </c>
      <c r="G117" s="86">
        <f>'7. Nominale afschrijvingen'!R106</f>
        <v>0</v>
      </c>
      <c r="H117" s="86">
        <f>'7. Nominale afschrijvingen'!S106</f>
        <v>0</v>
      </c>
      <c r="I117" s="86">
        <f>'7. Nominale afschrijvingen'!T106</f>
        <v>0</v>
      </c>
      <c r="J117" s="86">
        <f>'7. Nominale afschrijvingen'!U106</f>
        <v>0</v>
      </c>
      <c r="K117" s="86">
        <f>'7. Nominale afschrijvingen'!V106</f>
        <v>0</v>
      </c>
      <c r="L117" s="86">
        <f>'7. Nominale afschrijvingen'!W106</f>
        <v>0</v>
      </c>
      <c r="M117" s="86">
        <f>'7. Nominale afschrijvingen'!X106</f>
        <v>0</v>
      </c>
      <c r="N117" s="86">
        <f>'7. Nominale afschrijvingen'!Y106</f>
        <v>0</v>
      </c>
      <c r="O117" s="86">
        <f>'7. Nominale afschrijvingen'!Z106</f>
        <v>12669.02115066688</v>
      </c>
      <c r="P117" s="86">
        <f>'7. Nominale afschrijvingen'!AA106</f>
        <v>25338.04230133376</v>
      </c>
      <c r="Q117" s="86">
        <f>'7. Nominale afschrijvingen'!AB106</f>
        <v>25338.04230133376</v>
      </c>
      <c r="R117" s="86">
        <f>'7. Nominale afschrijvingen'!AC106</f>
        <v>30405.650761600511</v>
      </c>
      <c r="S117" s="86">
        <f>'7. Nominale afschrijvingen'!AD106</f>
        <v>29406.012928342414</v>
      </c>
      <c r="T117" s="86">
        <f>'7. Nominale afschrijvingen'!AE106</f>
        <v>28439.239900561293</v>
      </c>
      <c r="U117" s="86">
        <f>'7. Nominale afschrijvingen'!AF106</f>
        <v>27504.251191501742</v>
      </c>
      <c r="V117" s="86">
        <f>'7. Nominale afschrijvingen'!AG106</f>
        <v>26600.001837260588</v>
      </c>
      <c r="W117" s="65"/>
      <c r="X117" s="118">
        <f>IF($C117="TD",INDEX('4. CPI-tabel'!$D$20:$Z$42,$E117-2003,X$28-2003),
IF(X$28&gt;=$E117,MAX(1,INDEX('4. CPI-tabel'!$D$20:$Z$42,MAX($E117,2010)-2003,X$28-2003)),0))</f>
        <v>0</v>
      </c>
      <c r="Y117" s="118">
        <f>IF($C117="TD",INDEX('4. CPI-tabel'!$D$20:$Z$42,$E117-2003,Y$28-2003),
IF(Y$28&gt;=$E117,MAX(1,INDEX('4. CPI-tabel'!$D$20:$Z$42,MAX($E117,2010)-2003,Y$28-2003)),0))</f>
        <v>0</v>
      </c>
      <c r="Z117" s="118">
        <f>IF($C117="TD",INDEX('4. CPI-tabel'!$D$20:$Z$42,$E117-2003,Z$28-2003),
IF(Z$28&gt;=$E117,MAX(1,INDEX('4. CPI-tabel'!$D$20:$Z$42,MAX($E117,2010)-2003,Z$28-2003)),0))</f>
        <v>0</v>
      </c>
      <c r="AA117" s="118">
        <f>IF($C117="TD",INDEX('4. CPI-tabel'!$D$20:$Z$42,$E117-2003,AA$28-2003),
IF(AA$28&gt;=$E117,MAX(1,INDEX('4. CPI-tabel'!$D$20:$Z$42,MAX($E117,2010)-2003,AA$28-2003)),0))</f>
        <v>0</v>
      </c>
      <c r="AB117" s="118">
        <f>IF($C117="TD",INDEX('4. CPI-tabel'!$D$20:$Z$42,$E117-2003,AB$28-2003),
IF(AB$28&gt;=$E117,MAX(1,INDEX('4. CPI-tabel'!$D$20:$Z$42,MAX($E117,2010)-2003,AB$28-2003)),0))</f>
        <v>0</v>
      </c>
      <c r="AC117" s="118">
        <f>IF($C117="TD",INDEX('4. CPI-tabel'!$D$20:$Z$42,$E117-2003,AC$28-2003),
IF(AC$28&gt;=$E117,MAX(1,INDEX('4. CPI-tabel'!$D$20:$Z$42,MAX($E117,2010)-2003,AC$28-2003)),0))</f>
        <v>0</v>
      </c>
      <c r="AD117" s="118">
        <f>IF($C117="TD",INDEX('4. CPI-tabel'!$D$20:$Z$42,$E117-2003,AD$28-2003),
IF(AD$28&gt;=$E117,MAX(1,INDEX('4. CPI-tabel'!$D$20:$Z$42,MAX($E117,2010)-2003,AD$28-2003)),0))</f>
        <v>0</v>
      </c>
      <c r="AE117" s="118">
        <f>IF($C117="TD",INDEX('4. CPI-tabel'!$D$20:$Z$42,$E117-2003,AE$28-2003),
IF(AE$28&gt;=$E117,MAX(1,INDEX('4. CPI-tabel'!$D$20:$Z$42,MAX($E117,2010)-2003,AE$28-2003)),0))</f>
        <v>0</v>
      </c>
      <c r="AF117" s="118">
        <f>IF($C117="TD",INDEX('4. CPI-tabel'!$D$20:$Z$42,$E117-2003,AF$28-2003),
IF(AF$28&gt;=$E117,MAX(1,INDEX('4. CPI-tabel'!$D$20:$Z$42,MAX($E117,2010)-2003,AF$28-2003)),0))</f>
        <v>1</v>
      </c>
      <c r="AG117" s="118">
        <f>IF($C117="TD",INDEX('4. CPI-tabel'!$D$20:$Z$42,$E117-2003,AG$28-2003),
IF(AG$28&gt;=$E117,MAX(1,INDEX('4. CPI-tabel'!$D$20:$Z$42,MAX($E117,2010)-2003,AG$28-2003)),0))</f>
        <v>1.028</v>
      </c>
      <c r="AH117" s="118">
        <f>IF($C117="TD",INDEX('4. CPI-tabel'!$D$20:$Z$42,$E117-2003,AH$28-2003),
IF(AH$28&gt;=$E117,MAX(1,INDEX('4. CPI-tabel'!$D$20:$Z$42,MAX($E117,2010)-2003,AH$28-2003)),0))</f>
        <v>1.035196</v>
      </c>
      <c r="AI117" s="118">
        <f>IF($C117="TD",INDEX('4. CPI-tabel'!$D$20:$Z$42,$E117-2003,AI$28-2003),
IF(AI$28&gt;=$E117,MAX(1,INDEX('4. CPI-tabel'!$D$20:$Z$42,MAX($E117,2010)-2003,AI$28-2003)),0))</f>
        <v>1.035196</v>
      </c>
      <c r="AJ117" s="118">
        <f>IF($C117="TD",INDEX('4. CPI-tabel'!$D$20:$Z$42,$E117-2003,AJ$28-2003),
IF(AJ$28&gt;=$E117,MAX(1,INDEX('4. CPI-tabel'!$D$20:$Z$42,MAX($E117,2010)-2003,AJ$28-2003)),0))</f>
        <v>1.035196</v>
      </c>
      <c r="AK117" s="118">
        <f>IF($C117="TD",INDEX('4. CPI-tabel'!$D$20:$Z$42,$E117-2003,AK$28-2003),
IF(AK$28&gt;=$E117,MAX(1,INDEX('4. CPI-tabel'!$D$20:$Z$42,MAX($E117,2010)-2003,AK$28-2003)),0))</f>
        <v>1.035196</v>
      </c>
      <c r="AL117" s="118">
        <f>IF($C117="TD",INDEX('4. CPI-tabel'!$D$20:$Z$42,$E117-2003,AL$28-2003),
IF(AL$28&gt;=$E117,MAX(1,INDEX('4. CPI-tabel'!$D$20:$Z$42,MAX($E117,2010)-2003,AL$28-2003)),0))</f>
        <v>1.035196</v>
      </c>
      <c r="AM117" s="118">
        <f>IF($C117="TD",INDEX('4. CPI-tabel'!$D$20:$Z$42,$E117-2003,AM$28-2003),
IF(AM$28&gt;=$E117,MAX(1,INDEX('4. CPI-tabel'!$D$20:$Z$42,MAX($E117,2010)-2003,AM$28-2003)),0))</f>
        <v>1.035196</v>
      </c>
      <c r="AO117" s="87">
        <f t="shared" si="21"/>
        <v>0</v>
      </c>
      <c r="AP117" s="87">
        <f t="shared" si="22"/>
        <v>0</v>
      </c>
      <c r="AQ117" s="87">
        <f t="shared" si="23"/>
        <v>0</v>
      </c>
      <c r="AR117" s="87">
        <f t="shared" si="24"/>
        <v>0</v>
      </c>
      <c r="AS117" s="87">
        <f t="shared" si="25"/>
        <v>0</v>
      </c>
      <c r="AT117" s="87">
        <f t="shared" si="26"/>
        <v>0</v>
      </c>
      <c r="AU117" s="87">
        <f t="shared" si="27"/>
        <v>0</v>
      </c>
      <c r="AV117" s="87">
        <f t="shared" si="28"/>
        <v>0</v>
      </c>
      <c r="AW117" s="87">
        <f t="shared" si="29"/>
        <v>12669.02115066688</v>
      </c>
      <c r="AX117" s="87">
        <f t="shared" si="30"/>
        <v>26047.507485771108</v>
      </c>
      <c r="AY117" s="87">
        <f t="shared" si="31"/>
        <v>26229.840038171504</v>
      </c>
      <c r="AZ117" s="87">
        <f t="shared" si="32"/>
        <v>31475.808045805803</v>
      </c>
      <c r="BA117" s="87">
        <f t="shared" si="33"/>
        <v>30440.986959368354</v>
      </c>
      <c r="BB117" s="87">
        <f t="shared" si="34"/>
        <v>29440.187388101447</v>
      </c>
      <c r="BC117" s="87">
        <f t="shared" si="35"/>
        <v>28472.290816437839</v>
      </c>
      <c r="BD117" s="87">
        <f t="shared" si="36"/>
        <v>27536.215501924813</v>
      </c>
    </row>
    <row r="118" spans="1:56" s="20" customFormat="1" x14ac:dyDescent="0.2">
      <c r="A118" s="41"/>
      <c r="B118" s="86">
        <f>'3. Investeringen'!B104</f>
        <v>90</v>
      </c>
      <c r="C118" s="86" t="str">
        <f>'3. Investeringen'!F104</f>
        <v>AD</v>
      </c>
      <c r="D118" s="86" t="str">
        <f>'3. Investeringen'!G104</f>
        <v>Nieuwe investeringen AD</v>
      </c>
      <c r="E118" s="121">
        <f>'3. Investeringen'!K104</f>
        <v>2019</v>
      </c>
      <c r="G118" s="86">
        <f>'7. Nominale afschrijvingen'!R107</f>
        <v>0</v>
      </c>
      <c r="H118" s="86">
        <f>'7. Nominale afschrijvingen'!S107</f>
        <v>0</v>
      </c>
      <c r="I118" s="86">
        <f>'7. Nominale afschrijvingen'!T107</f>
        <v>0</v>
      </c>
      <c r="J118" s="86">
        <f>'7. Nominale afschrijvingen'!U107</f>
        <v>0</v>
      </c>
      <c r="K118" s="86">
        <f>'7. Nominale afschrijvingen'!V107</f>
        <v>0</v>
      </c>
      <c r="L118" s="86">
        <f>'7. Nominale afschrijvingen'!W107</f>
        <v>0</v>
      </c>
      <c r="M118" s="86">
        <f>'7. Nominale afschrijvingen'!X107</f>
        <v>0</v>
      </c>
      <c r="N118" s="86">
        <f>'7. Nominale afschrijvingen'!Y107</f>
        <v>0</v>
      </c>
      <c r="O118" s="86">
        <f>'7. Nominale afschrijvingen'!Z107</f>
        <v>40.089904635825064</v>
      </c>
      <c r="P118" s="86">
        <f>'7. Nominale afschrijvingen'!AA107</f>
        <v>80.179809271650129</v>
      </c>
      <c r="Q118" s="86">
        <f>'7. Nominale afschrijvingen'!AB107</f>
        <v>80.179809271650129</v>
      </c>
      <c r="R118" s="86">
        <f>'7. Nominale afschrijvingen'!AC107</f>
        <v>96.21577112598014</v>
      </c>
      <c r="S118" s="86">
        <f>'7. Nominale afschrijvingen'!AD107</f>
        <v>93.05251289718079</v>
      </c>
      <c r="T118" s="86">
        <f>'7. Nominale afschrijvingen'!AE107</f>
        <v>89.993252199191289</v>
      </c>
      <c r="U118" s="86">
        <f>'7. Nominale afschrijvingen'!AF107</f>
        <v>87.03456993510828</v>
      </c>
      <c r="V118" s="86">
        <f>'7. Nominale afschrijvingen'!AG107</f>
        <v>84.173159416693764</v>
      </c>
      <c r="W118" s="65"/>
      <c r="X118" s="118">
        <f>IF($C118="TD",INDEX('4. CPI-tabel'!$D$20:$Z$42,$E118-2003,X$28-2003),
IF(X$28&gt;=$E118,MAX(1,INDEX('4. CPI-tabel'!$D$20:$Z$42,MAX($E118,2010)-2003,X$28-2003)),0))</f>
        <v>0</v>
      </c>
      <c r="Y118" s="118">
        <f>IF($C118="TD",INDEX('4. CPI-tabel'!$D$20:$Z$42,$E118-2003,Y$28-2003),
IF(Y$28&gt;=$E118,MAX(1,INDEX('4. CPI-tabel'!$D$20:$Z$42,MAX($E118,2010)-2003,Y$28-2003)),0))</f>
        <v>0</v>
      </c>
      <c r="Z118" s="118">
        <f>IF($C118="TD",INDEX('4. CPI-tabel'!$D$20:$Z$42,$E118-2003,Z$28-2003),
IF(Z$28&gt;=$E118,MAX(1,INDEX('4. CPI-tabel'!$D$20:$Z$42,MAX($E118,2010)-2003,Z$28-2003)),0))</f>
        <v>0</v>
      </c>
      <c r="AA118" s="118">
        <f>IF($C118="TD",INDEX('4. CPI-tabel'!$D$20:$Z$42,$E118-2003,AA$28-2003),
IF(AA$28&gt;=$E118,MAX(1,INDEX('4. CPI-tabel'!$D$20:$Z$42,MAX($E118,2010)-2003,AA$28-2003)),0))</f>
        <v>0</v>
      </c>
      <c r="AB118" s="118">
        <f>IF($C118="TD",INDEX('4. CPI-tabel'!$D$20:$Z$42,$E118-2003,AB$28-2003),
IF(AB$28&gt;=$E118,MAX(1,INDEX('4. CPI-tabel'!$D$20:$Z$42,MAX($E118,2010)-2003,AB$28-2003)),0))</f>
        <v>0</v>
      </c>
      <c r="AC118" s="118">
        <f>IF($C118="TD",INDEX('4. CPI-tabel'!$D$20:$Z$42,$E118-2003,AC$28-2003),
IF(AC$28&gt;=$E118,MAX(1,INDEX('4. CPI-tabel'!$D$20:$Z$42,MAX($E118,2010)-2003,AC$28-2003)),0))</f>
        <v>0</v>
      </c>
      <c r="AD118" s="118">
        <f>IF($C118="TD",INDEX('4. CPI-tabel'!$D$20:$Z$42,$E118-2003,AD$28-2003),
IF(AD$28&gt;=$E118,MAX(1,INDEX('4. CPI-tabel'!$D$20:$Z$42,MAX($E118,2010)-2003,AD$28-2003)),0))</f>
        <v>0</v>
      </c>
      <c r="AE118" s="118">
        <f>IF($C118="TD",INDEX('4. CPI-tabel'!$D$20:$Z$42,$E118-2003,AE$28-2003),
IF(AE$28&gt;=$E118,MAX(1,INDEX('4. CPI-tabel'!$D$20:$Z$42,MAX($E118,2010)-2003,AE$28-2003)),0))</f>
        <v>0</v>
      </c>
      <c r="AF118" s="118">
        <f>IF($C118="TD",INDEX('4. CPI-tabel'!$D$20:$Z$42,$E118-2003,AF$28-2003),
IF(AF$28&gt;=$E118,MAX(1,INDEX('4. CPI-tabel'!$D$20:$Z$42,MAX($E118,2010)-2003,AF$28-2003)),0))</f>
        <v>1</v>
      </c>
      <c r="AG118" s="118">
        <f>IF($C118="TD",INDEX('4. CPI-tabel'!$D$20:$Z$42,$E118-2003,AG$28-2003),
IF(AG$28&gt;=$E118,MAX(1,INDEX('4. CPI-tabel'!$D$20:$Z$42,MAX($E118,2010)-2003,AG$28-2003)),0))</f>
        <v>1.028</v>
      </c>
      <c r="AH118" s="118">
        <f>IF($C118="TD",INDEX('4. CPI-tabel'!$D$20:$Z$42,$E118-2003,AH$28-2003),
IF(AH$28&gt;=$E118,MAX(1,INDEX('4. CPI-tabel'!$D$20:$Z$42,MAX($E118,2010)-2003,AH$28-2003)),0))</f>
        <v>1.035196</v>
      </c>
      <c r="AI118" s="118">
        <f>IF($C118="TD",INDEX('4. CPI-tabel'!$D$20:$Z$42,$E118-2003,AI$28-2003),
IF(AI$28&gt;=$E118,MAX(1,INDEX('4. CPI-tabel'!$D$20:$Z$42,MAX($E118,2010)-2003,AI$28-2003)),0))</f>
        <v>1.035196</v>
      </c>
      <c r="AJ118" s="118">
        <f>IF($C118="TD",INDEX('4. CPI-tabel'!$D$20:$Z$42,$E118-2003,AJ$28-2003),
IF(AJ$28&gt;=$E118,MAX(1,INDEX('4. CPI-tabel'!$D$20:$Z$42,MAX($E118,2010)-2003,AJ$28-2003)),0))</f>
        <v>1.035196</v>
      </c>
      <c r="AK118" s="118">
        <f>IF($C118="TD",INDEX('4. CPI-tabel'!$D$20:$Z$42,$E118-2003,AK$28-2003),
IF(AK$28&gt;=$E118,MAX(1,INDEX('4. CPI-tabel'!$D$20:$Z$42,MAX($E118,2010)-2003,AK$28-2003)),0))</f>
        <v>1.035196</v>
      </c>
      <c r="AL118" s="118">
        <f>IF($C118="TD",INDEX('4. CPI-tabel'!$D$20:$Z$42,$E118-2003,AL$28-2003),
IF(AL$28&gt;=$E118,MAX(1,INDEX('4. CPI-tabel'!$D$20:$Z$42,MAX($E118,2010)-2003,AL$28-2003)),0))</f>
        <v>1.035196</v>
      </c>
      <c r="AM118" s="118">
        <f>IF($C118="TD",INDEX('4. CPI-tabel'!$D$20:$Z$42,$E118-2003,AM$28-2003),
IF(AM$28&gt;=$E118,MAX(1,INDEX('4. CPI-tabel'!$D$20:$Z$42,MAX($E118,2010)-2003,AM$28-2003)),0))</f>
        <v>1.035196</v>
      </c>
      <c r="AO118" s="87">
        <f t="shared" si="21"/>
        <v>0</v>
      </c>
      <c r="AP118" s="87">
        <f t="shared" si="22"/>
        <v>0</v>
      </c>
      <c r="AQ118" s="87">
        <f t="shared" si="23"/>
        <v>0</v>
      </c>
      <c r="AR118" s="87">
        <f t="shared" si="24"/>
        <v>0</v>
      </c>
      <c r="AS118" s="87">
        <f t="shared" si="25"/>
        <v>0</v>
      </c>
      <c r="AT118" s="87">
        <f t="shared" si="26"/>
        <v>0</v>
      </c>
      <c r="AU118" s="87">
        <f t="shared" si="27"/>
        <v>0</v>
      </c>
      <c r="AV118" s="87">
        <f t="shared" si="28"/>
        <v>0</v>
      </c>
      <c r="AW118" s="87">
        <f t="shared" si="29"/>
        <v>40.089904635825064</v>
      </c>
      <c r="AX118" s="87">
        <f t="shared" si="30"/>
        <v>82.424843931256333</v>
      </c>
      <c r="AY118" s="87">
        <f t="shared" si="31"/>
        <v>83.001817838775125</v>
      </c>
      <c r="AZ118" s="87">
        <f t="shared" si="32"/>
        <v>99.602181406530136</v>
      </c>
      <c r="BA118" s="87">
        <f t="shared" si="33"/>
        <v>96.327589141109968</v>
      </c>
      <c r="BB118" s="87">
        <f t="shared" si="34"/>
        <v>93.16065470359402</v>
      </c>
      <c r="BC118" s="87">
        <f t="shared" si="35"/>
        <v>90.097838658544347</v>
      </c>
      <c r="BD118" s="87">
        <f t="shared" si="36"/>
        <v>87.135717935523715</v>
      </c>
    </row>
    <row r="119" spans="1:56" s="20" customFormat="1" x14ac:dyDescent="0.2">
      <c r="A119" s="41"/>
      <c r="B119" s="86">
        <f>'3. Investeringen'!B105</f>
        <v>91</v>
      </c>
      <c r="C119" s="86" t="str">
        <f>'3. Investeringen'!F105</f>
        <v>TD</v>
      </c>
      <c r="D119" s="86" t="str">
        <f>'3. Investeringen'!G105</f>
        <v>Overgenomen netten TD</v>
      </c>
      <c r="E119" s="121">
        <f>'3. Investeringen'!K105</f>
        <v>2015</v>
      </c>
      <c r="G119" s="86">
        <f>'7. Nominale afschrijvingen'!R108</f>
        <v>0</v>
      </c>
      <c r="H119" s="86">
        <f>'7. Nominale afschrijvingen'!S108</f>
        <v>0</v>
      </c>
      <c r="I119" s="86">
        <f>'7. Nominale afschrijvingen'!T108</f>
        <v>0</v>
      </c>
      <c r="J119" s="86">
        <f>'7. Nominale afschrijvingen'!U108</f>
        <v>0</v>
      </c>
      <c r="K119" s="86">
        <f>'7. Nominale afschrijvingen'!V108</f>
        <v>8448.2727272727279</v>
      </c>
      <c r="L119" s="86">
        <f>'7. Nominale afschrijvingen'!W108</f>
        <v>16896.545454545456</v>
      </c>
      <c r="M119" s="86">
        <f>'7. Nominale afschrijvingen'!X108</f>
        <v>16896.545454545456</v>
      </c>
      <c r="N119" s="86">
        <f>'7. Nominale afschrijvingen'!Y108</f>
        <v>16896.545454545456</v>
      </c>
      <c r="O119" s="86">
        <f>'7. Nominale afschrijvingen'!Z108</f>
        <v>16896.545454545456</v>
      </c>
      <c r="P119" s="86">
        <f>'7. Nominale afschrijvingen'!AA108</f>
        <v>8448.2727272727279</v>
      </c>
      <c r="Q119" s="86">
        <f>'7. Nominale afschrijvingen'!AB108</f>
        <v>0</v>
      </c>
      <c r="R119" s="86">
        <f>'7. Nominale afschrijvingen'!AC108</f>
        <v>0</v>
      </c>
      <c r="S119" s="86">
        <f>'7. Nominale afschrijvingen'!AD108</f>
        <v>0</v>
      </c>
      <c r="T119" s="86">
        <f>'7. Nominale afschrijvingen'!AE108</f>
        <v>0</v>
      </c>
      <c r="U119" s="86">
        <f>'7. Nominale afschrijvingen'!AF108</f>
        <v>0</v>
      </c>
      <c r="V119" s="86">
        <f>'7. Nominale afschrijvingen'!AG108</f>
        <v>0</v>
      </c>
      <c r="W119" s="65"/>
      <c r="X119" s="118">
        <f>IF($C119="TD",INDEX('4. CPI-tabel'!$D$20:$Z$42,$E119-2003,X$28-2003),
IF(X$28&gt;=$E119,MAX(1,INDEX('4. CPI-tabel'!$D$20:$Z$42,MAX($E119,2010)-2003,X$28-2003)),0))</f>
        <v>0</v>
      </c>
      <c r="Y119" s="118">
        <f>IF($C119="TD",INDEX('4. CPI-tabel'!$D$20:$Z$42,$E119-2003,Y$28-2003),
IF(Y$28&gt;=$E119,MAX(1,INDEX('4. CPI-tabel'!$D$20:$Z$42,MAX($E119,2010)-2003,Y$28-2003)),0))</f>
        <v>0</v>
      </c>
      <c r="Z119" s="118">
        <f>IF($C119="TD",INDEX('4. CPI-tabel'!$D$20:$Z$42,$E119-2003,Z$28-2003),
IF(Z$28&gt;=$E119,MAX(1,INDEX('4. CPI-tabel'!$D$20:$Z$42,MAX($E119,2010)-2003,Z$28-2003)),0))</f>
        <v>0</v>
      </c>
      <c r="AA119" s="118">
        <f>IF($C119="TD",INDEX('4. CPI-tabel'!$D$20:$Z$42,$E119-2003,AA$28-2003),
IF(AA$28&gt;=$E119,MAX(1,INDEX('4. CPI-tabel'!$D$20:$Z$42,MAX($E119,2010)-2003,AA$28-2003)),0))</f>
        <v>0</v>
      </c>
      <c r="AB119" s="118">
        <f>IF($C119="TD",INDEX('4. CPI-tabel'!$D$20:$Z$42,$E119-2003,AB$28-2003),
IF(AB$28&gt;=$E119,MAX(1,INDEX('4. CPI-tabel'!$D$20:$Z$42,MAX($E119,2010)-2003,AB$28-2003)),0))</f>
        <v>1</v>
      </c>
      <c r="AC119" s="118">
        <f>IF($C119="TD",INDEX('4. CPI-tabel'!$D$20:$Z$42,$E119-2003,AC$28-2003),
IF(AC$28&gt;=$E119,MAX(1,INDEX('4. CPI-tabel'!$D$20:$Z$42,MAX($E119,2010)-2003,AC$28-2003)),0))</f>
        <v>1.008</v>
      </c>
      <c r="AD119" s="118">
        <f>IF($C119="TD",INDEX('4. CPI-tabel'!$D$20:$Z$42,$E119-2003,AD$28-2003),
IF(AD$28&gt;=$E119,MAX(1,INDEX('4. CPI-tabel'!$D$20:$Z$42,MAX($E119,2010)-2003,AD$28-2003)),0))</f>
        <v>1.010016</v>
      </c>
      <c r="AE119" s="118">
        <f>IF($C119="TD",INDEX('4. CPI-tabel'!$D$20:$Z$42,$E119-2003,AE$28-2003),
IF(AE$28&gt;=$E119,MAX(1,INDEX('4. CPI-tabel'!$D$20:$Z$42,MAX($E119,2010)-2003,AE$28-2003)),0))</f>
        <v>1.0241562239999999</v>
      </c>
      <c r="AF119" s="118">
        <f>IF($C119="TD",INDEX('4. CPI-tabel'!$D$20:$Z$42,$E119-2003,AF$28-2003),
IF(AF$28&gt;=$E119,MAX(1,INDEX('4. CPI-tabel'!$D$20:$Z$42,MAX($E119,2010)-2003,AF$28-2003)),0))</f>
        <v>1.0456635047039999</v>
      </c>
      <c r="AG119" s="118">
        <f>IF($C119="TD",INDEX('4. CPI-tabel'!$D$20:$Z$42,$E119-2003,AG$28-2003),
IF(AG$28&gt;=$E119,MAX(1,INDEX('4. CPI-tabel'!$D$20:$Z$42,MAX($E119,2010)-2003,AG$28-2003)),0))</f>
        <v>1.0749420828357119</v>
      </c>
      <c r="AH119" s="118">
        <f>IF($C119="TD",INDEX('4. CPI-tabel'!$D$20:$Z$42,$E119-2003,AH$28-2003),
IF(AH$28&gt;=$E119,MAX(1,INDEX('4. CPI-tabel'!$D$20:$Z$42,MAX($E119,2010)-2003,AH$28-2003)),0))</f>
        <v>1.0824666774155618</v>
      </c>
      <c r="AI119" s="118">
        <f>IF($C119="TD",INDEX('4. CPI-tabel'!$D$20:$Z$42,$E119-2003,AI$28-2003),
IF(AI$28&gt;=$E119,MAX(1,INDEX('4. CPI-tabel'!$D$20:$Z$42,MAX($E119,2010)-2003,AI$28-2003)),0))</f>
        <v>1.0824666774155618</v>
      </c>
      <c r="AJ119" s="118">
        <f>IF($C119="TD",INDEX('4. CPI-tabel'!$D$20:$Z$42,$E119-2003,AJ$28-2003),
IF(AJ$28&gt;=$E119,MAX(1,INDEX('4. CPI-tabel'!$D$20:$Z$42,MAX($E119,2010)-2003,AJ$28-2003)),0))</f>
        <v>1.0824666774155618</v>
      </c>
      <c r="AK119" s="118">
        <f>IF($C119="TD",INDEX('4. CPI-tabel'!$D$20:$Z$42,$E119-2003,AK$28-2003),
IF(AK$28&gt;=$E119,MAX(1,INDEX('4. CPI-tabel'!$D$20:$Z$42,MAX($E119,2010)-2003,AK$28-2003)),0))</f>
        <v>1.0824666774155618</v>
      </c>
      <c r="AL119" s="118">
        <f>IF($C119="TD",INDEX('4. CPI-tabel'!$D$20:$Z$42,$E119-2003,AL$28-2003),
IF(AL$28&gt;=$E119,MAX(1,INDEX('4. CPI-tabel'!$D$20:$Z$42,MAX($E119,2010)-2003,AL$28-2003)),0))</f>
        <v>1.0824666774155618</v>
      </c>
      <c r="AM119" s="118">
        <f>IF($C119="TD",INDEX('4. CPI-tabel'!$D$20:$Z$42,$E119-2003,AM$28-2003),
IF(AM$28&gt;=$E119,MAX(1,INDEX('4. CPI-tabel'!$D$20:$Z$42,MAX($E119,2010)-2003,AM$28-2003)),0))</f>
        <v>1.0824666774155618</v>
      </c>
      <c r="AO119" s="87">
        <f t="shared" si="21"/>
        <v>0</v>
      </c>
      <c r="AP119" s="87">
        <f t="shared" si="22"/>
        <v>0</v>
      </c>
      <c r="AQ119" s="87">
        <f t="shared" si="23"/>
        <v>0</v>
      </c>
      <c r="AR119" s="87">
        <f t="shared" si="24"/>
        <v>0</v>
      </c>
      <c r="AS119" s="87">
        <f t="shared" si="25"/>
        <v>8448.2727272727279</v>
      </c>
      <c r="AT119" s="87">
        <f t="shared" si="26"/>
        <v>17031.71781818182</v>
      </c>
      <c r="AU119" s="87">
        <f t="shared" si="27"/>
        <v>17065.781253818182</v>
      </c>
      <c r="AV119" s="87">
        <f t="shared" si="28"/>
        <v>17304.702191371638</v>
      </c>
      <c r="AW119" s="87">
        <f t="shared" si="29"/>
        <v>17668.100937390442</v>
      </c>
      <c r="AX119" s="87">
        <f t="shared" si="30"/>
        <v>9081.4038818186873</v>
      </c>
      <c r="AY119" s="87">
        <f t="shared" si="31"/>
        <v>0</v>
      </c>
      <c r="AZ119" s="87">
        <f t="shared" si="32"/>
        <v>0</v>
      </c>
      <c r="BA119" s="87">
        <f t="shared" si="33"/>
        <v>0</v>
      </c>
      <c r="BB119" s="87">
        <f t="shared" si="34"/>
        <v>0</v>
      </c>
      <c r="BC119" s="87">
        <f t="shared" si="35"/>
        <v>0</v>
      </c>
      <c r="BD119" s="87">
        <f t="shared" si="36"/>
        <v>0</v>
      </c>
    </row>
    <row r="120" spans="1:56" s="20" customFormat="1" x14ac:dyDescent="0.2">
      <c r="A120" s="41"/>
      <c r="B120" s="86">
        <f>'3. Investeringen'!B106</f>
        <v>92</v>
      </c>
      <c r="C120" s="86" t="str">
        <f>'3. Investeringen'!F106</f>
        <v>TD</v>
      </c>
      <c r="D120" s="86" t="str">
        <f>'3. Investeringen'!G106</f>
        <v>Overgenomen netten TD</v>
      </c>
      <c r="E120" s="121">
        <f>'3. Investeringen'!K106</f>
        <v>2015</v>
      </c>
      <c r="G120" s="86">
        <f>'7. Nominale afschrijvingen'!R109</f>
        <v>0</v>
      </c>
      <c r="H120" s="86">
        <f>'7. Nominale afschrijvingen'!S109</f>
        <v>0</v>
      </c>
      <c r="I120" s="86">
        <f>'7. Nominale afschrijvingen'!T109</f>
        <v>0</v>
      </c>
      <c r="J120" s="86">
        <f>'7. Nominale afschrijvingen'!U109</f>
        <v>0</v>
      </c>
      <c r="K120" s="86">
        <f>'7. Nominale afschrijvingen'!V109</f>
        <v>5833.333333333333</v>
      </c>
      <c r="L120" s="86">
        <f>'7. Nominale afschrijvingen'!W109</f>
        <v>11666.666666666666</v>
      </c>
      <c r="M120" s="86">
        <f>'7. Nominale afschrijvingen'!X109</f>
        <v>11666.666666666666</v>
      </c>
      <c r="N120" s="86">
        <f>'7. Nominale afschrijvingen'!Y109</f>
        <v>11666.666666666666</v>
      </c>
      <c r="O120" s="86">
        <f>'7. Nominale afschrijvingen'!Z109</f>
        <v>11666.666666666666</v>
      </c>
      <c r="P120" s="86">
        <f>'7. Nominale afschrijvingen'!AA109</f>
        <v>11666.666666666666</v>
      </c>
      <c r="Q120" s="86">
        <f>'7. Nominale afschrijvingen'!AB109</f>
        <v>11666.666666666666</v>
      </c>
      <c r="R120" s="86">
        <f>'7. Nominale afschrijvingen'!AC109</f>
        <v>14000</v>
      </c>
      <c r="S120" s="86">
        <f>'7. Nominale afschrijvingen'!AD109</f>
        <v>12023.529411764706</v>
      </c>
      <c r="T120" s="86">
        <f>'7. Nominale afschrijvingen'!AE109</f>
        <v>11252.790346907994</v>
      </c>
      <c r="U120" s="86">
        <f>'7. Nominale afschrijvingen'!AF109</f>
        <v>11252.790346907994</v>
      </c>
      <c r="V120" s="86">
        <f>'7. Nominale afschrijvingen'!AG109</f>
        <v>11252.790346907994</v>
      </c>
      <c r="W120" s="65"/>
      <c r="X120" s="118">
        <f>IF($C120="TD",INDEX('4. CPI-tabel'!$D$20:$Z$42,$E120-2003,X$28-2003),
IF(X$28&gt;=$E120,MAX(1,INDEX('4. CPI-tabel'!$D$20:$Z$42,MAX($E120,2010)-2003,X$28-2003)),0))</f>
        <v>0</v>
      </c>
      <c r="Y120" s="118">
        <f>IF($C120="TD",INDEX('4. CPI-tabel'!$D$20:$Z$42,$E120-2003,Y$28-2003),
IF(Y$28&gt;=$E120,MAX(1,INDEX('4. CPI-tabel'!$D$20:$Z$42,MAX($E120,2010)-2003,Y$28-2003)),0))</f>
        <v>0</v>
      </c>
      <c r="Z120" s="118">
        <f>IF($C120="TD",INDEX('4. CPI-tabel'!$D$20:$Z$42,$E120-2003,Z$28-2003),
IF(Z$28&gt;=$E120,MAX(1,INDEX('4. CPI-tabel'!$D$20:$Z$42,MAX($E120,2010)-2003,Z$28-2003)),0))</f>
        <v>0</v>
      </c>
      <c r="AA120" s="118">
        <f>IF($C120="TD",INDEX('4. CPI-tabel'!$D$20:$Z$42,$E120-2003,AA$28-2003),
IF(AA$28&gt;=$E120,MAX(1,INDEX('4. CPI-tabel'!$D$20:$Z$42,MAX($E120,2010)-2003,AA$28-2003)),0))</f>
        <v>0</v>
      </c>
      <c r="AB120" s="118">
        <f>IF($C120="TD",INDEX('4. CPI-tabel'!$D$20:$Z$42,$E120-2003,AB$28-2003),
IF(AB$28&gt;=$E120,MAX(1,INDEX('4. CPI-tabel'!$D$20:$Z$42,MAX($E120,2010)-2003,AB$28-2003)),0))</f>
        <v>1</v>
      </c>
      <c r="AC120" s="118">
        <f>IF($C120="TD",INDEX('4. CPI-tabel'!$D$20:$Z$42,$E120-2003,AC$28-2003),
IF(AC$28&gt;=$E120,MAX(1,INDEX('4. CPI-tabel'!$D$20:$Z$42,MAX($E120,2010)-2003,AC$28-2003)),0))</f>
        <v>1.008</v>
      </c>
      <c r="AD120" s="118">
        <f>IF($C120="TD",INDEX('4. CPI-tabel'!$D$20:$Z$42,$E120-2003,AD$28-2003),
IF(AD$28&gt;=$E120,MAX(1,INDEX('4. CPI-tabel'!$D$20:$Z$42,MAX($E120,2010)-2003,AD$28-2003)),0))</f>
        <v>1.010016</v>
      </c>
      <c r="AE120" s="118">
        <f>IF($C120="TD",INDEX('4. CPI-tabel'!$D$20:$Z$42,$E120-2003,AE$28-2003),
IF(AE$28&gt;=$E120,MAX(1,INDEX('4. CPI-tabel'!$D$20:$Z$42,MAX($E120,2010)-2003,AE$28-2003)),0))</f>
        <v>1.0241562239999999</v>
      </c>
      <c r="AF120" s="118">
        <f>IF($C120="TD",INDEX('4. CPI-tabel'!$D$20:$Z$42,$E120-2003,AF$28-2003),
IF(AF$28&gt;=$E120,MAX(1,INDEX('4. CPI-tabel'!$D$20:$Z$42,MAX($E120,2010)-2003,AF$28-2003)),0))</f>
        <v>1.0456635047039999</v>
      </c>
      <c r="AG120" s="118">
        <f>IF($C120="TD",INDEX('4. CPI-tabel'!$D$20:$Z$42,$E120-2003,AG$28-2003),
IF(AG$28&gt;=$E120,MAX(1,INDEX('4. CPI-tabel'!$D$20:$Z$42,MAX($E120,2010)-2003,AG$28-2003)),0))</f>
        <v>1.0749420828357119</v>
      </c>
      <c r="AH120" s="118">
        <f>IF($C120="TD",INDEX('4. CPI-tabel'!$D$20:$Z$42,$E120-2003,AH$28-2003),
IF(AH$28&gt;=$E120,MAX(1,INDEX('4. CPI-tabel'!$D$20:$Z$42,MAX($E120,2010)-2003,AH$28-2003)),0))</f>
        <v>1.0824666774155618</v>
      </c>
      <c r="AI120" s="118">
        <f>IF($C120="TD",INDEX('4. CPI-tabel'!$D$20:$Z$42,$E120-2003,AI$28-2003),
IF(AI$28&gt;=$E120,MAX(1,INDEX('4. CPI-tabel'!$D$20:$Z$42,MAX($E120,2010)-2003,AI$28-2003)),0))</f>
        <v>1.0824666774155618</v>
      </c>
      <c r="AJ120" s="118">
        <f>IF($C120="TD",INDEX('4. CPI-tabel'!$D$20:$Z$42,$E120-2003,AJ$28-2003),
IF(AJ$28&gt;=$E120,MAX(1,INDEX('4. CPI-tabel'!$D$20:$Z$42,MAX($E120,2010)-2003,AJ$28-2003)),0))</f>
        <v>1.0824666774155618</v>
      </c>
      <c r="AK120" s="118">
        <f>IF($C120="TD",INDEX('4. CPI-tabel'!$D$20:$Z$42,$E120-2003,AK$28-2003),
IF(AK$28&gt;=$E120,MAX(1,INDEX('4. CPI-tabel'!$D$20:$Z$42,MAX($E120,2010)-2003,AK$28-2003)),0))</f>
        <v>1.0824666774155618</v>
      </c>
      <c r="AL120" s="118">
        <f>IF($C120="TD",INDEX('4. CPI-tabel'!$D$20:$Z$42,$E120-2003,AL$28-2003),
IF(AL$28&gt;=$E120,MAX(1,INDEX('4. CPI-tabel'!$D$20:$Z$42,MAX($E120,2010)-2003,AL$28-2003)),0))</f>
        <v>1.0824666774155618</v>
      </c>
      <c r="AM120" s="118">
        <f>IF($C120="TD",INDEX('4. CPI-tabel'!$D$20:$Z$42,$E120-2003,AM$28-2003),
IF(AM$28&gt;=$E120,MAX(1,INDEX('4. CPI-tabel'!$D$20:$Z$42,MAX($E120,2010)-2003,AM$28-2003)),0))</f>
        <v>1.0824666774155618</v>
      </c>
      <c r="AO120" s="87">
        <f t="shared" si="21"/>
        <v>0</v>
      </c>
      <c r="AP120" s="87">
        <f t="shared" si="22"/>
        <v>0</v>
      </c>
      <c r="AQ120" s="87">
        <f t="shared" si="23"/>
        <v>0</v>
      </c>
      <c r="AR120" s="87">
        <f t="shared" si="24"/>
        <v>0</v>
      </c>
      <c r="AS120" s="87">
        <f t="shared" si="25"/>
        <v>5833.333333333333</v>
      </c>
      <c r="AT120" s="87">
        <f t="shared" si="26"/>
        <v>11760</v>
      </c>
      <c r="AU120" s="87">
        <f t="shared" si="27"/>
        <v>11783.52</v>
      </c>
      <c r="AV120" s="87">
        <f t="shared" si="28"/>
        <v>11948.489279999998</v>
      </c>
      <c r="AW120" s="87">
        <f t="shared" si="29"/>
        <v>12199.407554879999</v>
      </c>
      <c r="AX120" s="87">
        <f t="shared" si="30"/>
        <v>12540.990966416639</v>
      </c>
      <c r="AY120" s="87">
        <f t="shared" si="31"/>
        <v>12628.777903181553</v>
      </c>
      <c r="AZ120" s="87">
        <f t="shared" si="32"/>
        <v>15154.533483817866</v>
      </c>
      <c r="BA120" s="87">
        <f t="shared" si="33"/>
        <v>13015.069933161225</v>
      </c>
      <c r="BB120" s="87">
        <f t="shared" si="34"/>
        <v>12180.770578471403</v>
      </c>
      <c r="BC120" s="87">
        <f t="shared" si="35"/>
        <v>12180.770578471403</v>
      </c>
      <c r="BD120" s="87">
        <f t="shared" si="36"/>
        <v>12180.770578471403</v>
      </c>
    </row>
    <row r="121" spans="1:56" x14ac:dyDescent="0.2">
      <c r="B121" s="86">
        <f>'3. Investeringen'!B107</f>
        <v>93</v>
      </c>
      <c r="C121" s="86" t="str">
        <f>'3. Investeringen'!F107</f>
        <v>TD</v>
      </c>
      <c r="D121" s="86" t="str">
        <f>'3. Investeringen'!G107</f>
        <v>Nieuwe investeringen TD</v>
      </c>
      <c r="E121" s="121">
        <f>'3. Investeringen'!K107</f>
        <v>2020</v>
      </c>
      <c r="F121" s="20"/>
      <c r="G121" s="86">
        <f>'7. Nominale afschrijvingen'!R110</f>
        <v>0</v>
      </c>
      <c r="H121" s="86">
        <f>'7. Nominale afschrijvingen'!S110</f>
        <v>0</v>
      </c>
      <c r="I121" s="86">
        <f>'7. Nominale afschrijvingen'!T110</f>
        <v>0</v>
      </c>
      <c r="J121" s="86">
        <f>'7. Nominale afschrijvingen'!U110</f>
        <v>0</v>
      </c>
      <c r="K121" s="86">
        <f>'7. Nominale afschrijvingen'!V110</f>
        <v>0</v>
      </c>
      <c r="L121" s="86">
        <f>'7. Nominale afschrijvingen'!W110</f>
        <v>0</v>
      </c>
      <c r="M121" s="86">
        <f>'7. Nominale afschrijvingen'!X110</f>
        <v>0</v>
      </c>
      <c r="N121" s="86">
        <f>'7. Nominale afschrijvingen'!Y110</f>
        <v>0</v>
      </c>
      <c r="O121" s="86">
        <f>'7. Nominale afschrijvingen'!Z110</f>
        <v>0</v>
      </c>
      <c r="P121" s="86">
        <f>'7. Nominale afschrijvingen'!AA110</f>
        <v>1561.1550414876033</v>
      </c>
      <c r="Q121" s="86">
        <f>'7. Nominale afschrijvingen'!AB110</f>
        <v>3122.310082975207</v>
      </c>
      <c r="R121" s="86">
        <f>'7. Nominale afschrijvingen'!AC110</f>
        <v>3746.7720995702475</v>
      </c>
      <c r="S121" s="86">
        <f>'7. Nominale afschrijvingen'!AD110</f>
        <v>3662.7323515425037</v>
      </c>
      <c r="T121" s="86">
        <f>'7. Nominale afschrijvingen'!AE110</f>
        <v>3580.5776072088397</v>
      </c>
      <c r="U121" s="86">
        <f>'7. Nominale afschrijvingen'!AF110</f>
        <v>3500.2655861125668</v>
      </c>
      <c r="V121" s="86">
        <f>'7. Nominale afschrijvingen'!AG110</f>
        <v>3421.7549561436867</v>
      </c>
      <c r="W121" s="65"/>
      <c r="X121" s="118">
        <f>IF($C121="TD",INDEX('4. CPI-tabel'!$D$20:$Z$42,$E121-2003,X$28-2003),
IF(X$28&gt;=$E121,MAX(1,INDEX('4. CPI-tabel'!$D$20:$Z$42,MAX($E121,2010)-2003,X$28-2003)),0))</f>
        <v>0</v>
      </c>
      <c r="Y121" s="118">
        <f>IF($C121="TD",INDEX('4. CPI-tabel'!$D$20:$Z$42,$E121-2003,Y$28-2003),
IF(Y$28&gt;=$E121,MAX(1,INDEX('4. CPI-tabel'!$D$20:$Z$42,MAX($E121,2010)-2003,Y$28-2003)),0))</f>
        <v>0</v>
      </c>
      <c r="Z121" s="118">
        <f>IF($C121="TD",INDEX('4. CPI-tabel'!$D$20:$Z$42,$E121-2003,Z$28-2003),
IF(Z$28&gt;=$E121,MAX(1,INDEX('4. CPI-tabel'!$D$20:$Z$42,MAX($E121,2010)-2003,Z$28-2003)),0))</f>
        <v>0</v>
      </c>
      <c r="AA121" s="118">
        <f>IF($C121="TD",INDEX('4. CPI-tabel'!$D$20:$Z$42,$E121-2003,AA$28-2003),
IF(AA$28&gt;=$E121,MAX(1,INDEX('4. CPI-tabel'!$D$20:$Z$42,MAX($E121,2010)-2003,AA$28-2003)),0))</f>
        <v>0</v>
      </c>
      <c r="AB121" s="118">
        <f>IF($C121="TD",INDEX('4. CPI-tabel'!$D$20:$Z$42,$E121-2003,AB$28-2003),
IF(AB$28&gt;=$E121,MAX(1,INDEX('4. CPI-tabel'!$D$20:$Z$42,MAX($E121,2010)-2003,AB$28-2003)),0))</f>
        <v>0</v>
      </c>
      <c r="AC121" s="118">
        <f>IF($C121="TD",INDEX('4. CPI-tabel'!$D$20:$Z$42,$E121-2003,AC$28-2003),
IF(AC$28&gt;=$E121,MAX(1,INDEX('4. CPI-tabel'!$D$20:$Z$42,MAX($E121,2010)-2003,AC$28-2003)),0))</f>
        <v>0</v>
      </c>
      <c r="AD121" s="118">
        <f>IF($C121="TD",INDEX('4. CPI-tabel'!$D$20:$Z$42,$E121-2003,AD$28-2003),
IF(AD$28&gt;=$E121,MAX(1,INDEX('4. CPI-tabel'!$D$20:$Z$42,MAX($E121,2010)-2003,AD$28-2003)),0))</f>
        <v>0</v>
      </c>
      <c r="AE121" s="118">
        <f>IF($C121="TD",INDEX('4. CPI-tabel'!$D$20:$Z$42,$E121-2003,AE$28-2003),
IF(AE$28&gt;=$E121,MAX(1,INDEX('4. CPI-tabel'!$D$20:$Z$42,MAX($E121,2010)-2003,AE$28-2003)),0))</f>
        <v>0</v>
      </c>
      <c r="AF121" s="118">
        <f>IF($C121="TD",INDEX('4. CPI-tabel'!$D$20:$Z$42,$E121-2003,AF$28-2003),
IF(AF$28&gt;=$E121,MAX(1,INDEX('4. CPI-tabel'!$D$20:$Z$42,MAX($E121,2010)-2003,AF$28-2003)),0))</f>
        <v>0</v>
      </c>
      <c r="AG121" s="118">
        <f>IF($C121="TD",INDEX('4. CPI-tabel'!$D$20:$Z$42,$E121-2003,AG$28-2003),
IF(AG$28&gt;=$E121,MAX(1,INDEX('4. CPI-tabel'!$D$20:$Z$42,MAX($E121,2010)-2003,AG$28-2003)),0))</f>
        <v>1</v>
      </c>
      <c r="AH121" s="118">
        <f>IF($C121="TD",INDEX('4. CPI-tabel'!$D$20:$Z$42,$E121-2003,AH$28-2003),
IF(AH$28&gt;=$E121,MAX(1,INDEX('4. CPI-tabel'!$D$20:$Z$42,MAX($E121,2010)-2003,AH$28-2003)),0))</f>
        <v>1.0069999999999999</v>
      </c>
      <c r="AI121" s="118">
        <f>IF($C121="TD",INDEX('4. CPI-tabel'!$D$20:$Z$42,$E121-2003,AI$28-2003),
IF(AI$28&gt;=$E121,MAX(1,INDEX('4. CPI-tabel'!$D$20:$Z$42,MAX($E121,2010)-2003,AI$28-2003)),0))</f>
        <v>1.0069999999999999</v>
      </c>
      <c r="AJ121" s="118">
        <f>IF($C121="TD",INDEX('4. CPI-tabel'!$D$20:$Z$42,$E121-2003,AJ$28-2003),
IF(AJ$28&gt;=$E121,MAX(1,INDEX('4. CPI-tabel'!$D$20:$Z$42,MAX($E121,2010)-2003,AJ$28-2003)),0))</f>
        <v>1.0069999999999999</v>
      </c>
      <c r="AK121" s="118">
        <f>IF($C121="TD",INDEX('4. CPI-tabel'!$D$20:$Z$42,$E121-2003,AK$28-2003),
IF(AK$28&gt;=$E121,MAX(1,INDEX('4. CPI-tabel'!$D$20:$Z$42,MAX($E121,2010)-2003,AK$28-2003)),0))</f>
        <v>1.0069999999999999</v>
      </c>
      <c r="AL121" s="118">
        <f>IF($C121="TD",INDEX('4. CPI-tabel'!$D$20:$Z$42,$E121-2003,AL$28-2003),
IF(AL$28&gt;=$E121,MAX(1,INDEX('4. CPI-tabel'!$D$20:$Z$42,MAX($E121,2010)-2003,AL$28-2003)),0))</f>
        <v>1.0069999999999999</v>
      </c>
      <c r="AM121" s="118">
        <f>IF($C121="TD",INDEX('4. CPI-tabel'!$D$20:$Z$42,$E121-2003,AM$28-2003),
IF(AM$28&gt;=$E121,MAX(1,INDEX('4. CPI-tabel'!$D$20:$Z$42,MAX($E121,2010)-2003,AM$28-2003)),0))</f>
        <v>1.0069999999999999</v>
      </c>
      <c r="AN121" s="20"/>
      <c r="AO121" s="87">
        <f t="shared" ref="AO121:AO126" si="37">G121*X121</f>
        <v>0</v>
      </c>
      <c r="AP121" s="87">
        <f t="shared" ref="AP121:AP126" si="38">H121*Y121</f>
        <v>0</v>
      </c>
      <c r="AQ121" s="87">
        <f t="shared" ref="AQ121:AQ126" si="39">I121*Z121</f>
        <v>0</v>
      </c>
      <c r="AR121" s="87">
        <f t="shared" ref="AR121:AR126" si="40">J121*AA121</f>
        <v>0</v>
      </c>
      <c r="AS121" s="87">
        <f t="shared" ref="AS121:AS126" si="41">K121*AB121</f>
        <v>0</v>
      </c>
      <c r="AT121" s="87">
        <f t="shared" ref="AT121:AT126" si="42">L121*AC121</f>
        <v>0</v>
      </c>
      <c r="AU121" s="87">
        <f t="shared" ref="AU121:AU126" si="43">M121*AD121</f>
        <v>0</v>
      </c>
      <c r="AV121" s="87">
        <f t="shared" ref="AV121:AV126" si="44">N121*AE121</f>
        <v>0</v>
      </c>
      <c r="AW121" s="87">
        <f t="shared" ref="AW121:AW126" si="45">O121*AF121</f>
        <v>0</v>
      </c>
      <c r="AX121" s="87">
        <f t="shared" ref="AX121:AX126" si="46">P121*AG121</f>
        <v>1561.1550414876033</v>
      </c>
      <c r="AY121" s="87">
        <f t="shared" ref="AY121:AY126" si="47">Q121*AH121</f>
        <v>3144.1662535560331</v>
      </c>
      <c r="AZ121" s="87">
        <f t="shared" ref="AZ121:AZ126" si="48">R121*AI121</f>
        <v>3772.999504267239</v>
      </c>
      <c r="BA121" s="87">
        <f t="shared" ref="BA121:BA126" si="49">S121*AJ121</f>
        <v>3688.371478003301</v>
      </c>
      <c r="BB121" s="87">
        <f t="shared" ref="BB121:BB126" si="50">T121*AK121</f>
        <v>3605.6416504593012</v>
      </c>
      <c r="BC121" s="87">
        <f t="shared" ref="BC121:BC126" si="51">U121*AL121</f>
        <v>3524.7674452153542</v>
      </c>
      <c r="BD121" s="87">
        <f t="shared" ref="BD121:BD126" si="52">V121*AM121</f>
        <v>3445.7072408366921</v>
      </c>
    </row>
    <row r="122" spans="1:56" x14ac:dyDescent="0.2">
      <c r="B122" s="86">
        <f>'3. Investeringen'!B108</f>
        <v>94</v>
      </c>
      <c r="C122" s="86" t="str">
        <f>'3. Investeringen'!F108</f>
        <v>TD</v>
      </c>
      <c r="D122" s="86" t="str">
        <f>'3. Investeringen'!G108</f>
        <v>Nieuwe investeringen TD</v>
      </c>
      <c r="E122" s="121">
        <f>'3. Investeringen'!K108</f>
        <v>2020</v>
      </c>
      <c r="F122" s="20"/>
      <c r="G122" s="86">
        <f>'7. Nominale afschrijvingen'!R111</f>
        <v>0</v>
      </c>
      <c r="H122" s="86">
        <f>'7. Nominale afschrijvingen'!S111</f>
        <v>0</v>
      </c>
      <c r="I122" s="86">
        <f>'7. Nominale afschrijvingen'!T111</f>
        <v>0</v>
      </c>
      <c r="J122" s="86">
        <f>'7. Nominale afschrijvingen'!U111</f>
        <v>0</v>
      </c>
      <c r="K122" s="86">
        <f>'7. Nominale afschrijvingen'!V111</f>
        <v>0</v>
      </c>
      <c r="L122" s="86">
        <f>'7. Nominale afschrijvingen'!W111</f>
        <v>0</v>
      </c>
      <c r="M122" s="86">
        <f>'7. Nominale afschrijvingen'!X111</f>
        <v>0</v>
      </c>
      <c r="N122" s="86">
        <f>'7. Nominale afschrijvingen'!Y111</f>
        <v>0</v>
      </c>
      <c r="O122" s="86">
        <f>'7. Nominale afschrijvingen'!Z111</f>
        <v>0</v>
      </c>
      <c r="P122" s="86">
        <f>'7. Nominale afschrijvingen'!AA111</f>
        <v>19171.936945050507</v>
      </c>
      <c r="Q122" s="86">
        <f>'7. Nominale afschrijvingen'!AB111</f>
        <v>38343.873890101015</v>
      </c>
      <c r="R122" s="86">
        <f>'7. Nominale afschrijvingen'!AC111</f>
        <v>46012.648668121219</v>
      </c>
      <c r="S122" s="86">
        <f>'7. Nominale afschrijvingen'!AD111</f>
        <v>44743.33422210408</v>
      </c>
      <c r="T122" s="86">
        <f>'7. Nominale afschrijvingen'!AE111</f>
        <v>43509.035347011551</v>
      </c>
      <c r="U122" s="86">
        <f>'7. Nominale afschrijvingen'!AF111</f>
        <v>42308.786096059506</v>
      </c>
      <c r="V122" s="86">
        <f>'7. Nominale afschrijvingen'!AG111</f>
        <v>41141.647169271659</v>
      </c>
      <c r="W122" s="65"/>
      <c r="X122" s="118">
        <f>IF($C122="TD",INDEX('4. CPI-tabel'!$D$20:$Z$42,$E122-2003,X$28-2003),
IF(X$28&gt;=$E122,MAX(1,INDEX('4. CPI-tabel'!$D$20:$Z$42,MAX($E122,2010)-2003,X$28-2003)),0))</f>
        <v>0</v>
      </c>
      <c r="Y122" s="118">
        <f>IF($C122="TD",INDEX('4. CPI-tabel'!$D$20:$Z$42,$E122-2003,Y$28-2003),
IF(Y$28&gt;=$E122,MAX(1,INDEX('4. CPI-tabel'!$D$20:$Z$42,MAX($E122,2010)-2003,Y$28-2003)),0))</f>
        <v>0</v>
      </c>
      <c r="Z122" s="118">
        <f>IF($C122="TD",INDEX('4. CPI-tabel'!$D$20:$Z$42,$E122-2003,Z$28-2003),
IF(Z$28&gt;=$E122,MAX(1,INDEX('4. CPI-tabel'!$D$20:$Z$42,MAX($E122,2010)-2003,Z$28-2003)),0))</f>
        <v>0</v>
      </c>
      <c r="AA122" s="118">
        <f>IF($C122="TD",INDEX('4. CPI-tabel'!$D$20:$Z$42,$E122-2003,AA$28-2003),
IF(AA$28&gt;=$E122,MAX(1,INDEX('4. CPI-tabel'!$D$20:$Z$42,MAX($E122,2010)-2003,AA$28-2003)),0))</f>
        <v>0</v>
      </c>
      <c r="AB122" s="118">
        <f>IF($C122="TD",INDEX('4. CPI-tabel'!$D$20:$Z$42,$E122-2003,AB$28-2003),
IF(AB$28&gt;=$E122,MAX(1,INDEX('4. CPI-tabel'!$D$20:$Z$42,MAX($E122,2010)-2003,AB$28-2003)),0))</f>
        <v>0</v>
      </c>
      <c r="AC122" s="118">
        <f>IF($C122="TD",INDEX('4. CPI-tabel'!$D$20:$Z$42,$E122-2003,AC$28-2003),
IF(AC$28&gt;=$E122,MAX(1,INDEX('4. CPI-tabel'!$D$20:$Z$42,MAX($E122,2010)-2003,AC$28-2003)),0))</f>
        <v>0</v>
      </c>
      <c r="AD122" s="118">
        <f>IF($C122="TD",INDEX('4. CPI-tabel'!$D$20:$Z$42,$E122-2003,AD$28-2003),
IF(AD$28&gt;=$E122,MAX(1,INDEX('4. CPI-tabel'!$D$20:$Z$42,MAX($E122,2010)-2003,AD$28-2003)),0))</f>
        <v>0</v>
      </c>
      <c r="AE122" s="118">
        <f>IF($C122="TD",INDEX('4. CPI-tabel'!$D$20:$Z$42,$E122-2003,AE$28-2003),
IF(AE$28&gt;=$E122,MAX(1,INDEX('4. CPI-tabel'!$D$20:$Z$42,MAX($E122,2010)-2003,AE$28-2003)),0))</f>
        <v>0</v>
      </c>
      <c r="AF122" s="118">
        <f>IF($C122="TD",INDEX('4. CPI-tabel'!$D$20:$Z$42,$E122-2003,AF$28-2003),
IF(AF$28&gt;=$E122,MAX(1,INDEX('4. CPI-tabel'!$D$20:$Z$42,MAX($E122,2010)-2003,AF$28-2003)),0))</f>
        <v>0</v>
      </c>
      <c r="AG122" s="118">
        <f>IF($C122="TD",INDEX('4. CPI-tabel'!$D$20:$Z$42,$E122-2003,AG$28-2003),
IF(AG$28&gt;=$E122,MAX(1,INDEX('4. CPI-tabel'!$D$20:$Z$42,MAX($E122,2010)-2003,AG$28-2003)),0))</f>
        <v>1</v>
      </c>
      <c r="AH122" s="118">
        <f>IF($C122="TD",INDEX('4. CPI-tabel'!$D$20:$Z$42,$E122-2003,AH$28-2003),
IF(AH$28&gt;=$E122,MAX(1,INDEX('4. CPI-tabel'!$D$20:$Z$42,MAX($E122,2010)-2003,AH$28-2003)),0))</f>
        <v>1.0069999999999999</v>
      </c>
      <c r="AI122" s="118">
        <f>IF($C122="TD",INDEX('4. CPI-tabel'!$D$20:$Z$42,$E122-2003,AI$28-2003),
IF(AI$28&gt;=$E122,MAX(1,INDEX('4. CPI-tabel'!$D$20:$Z$42,MAX($E122,2010)-2003,AI$28-2003)),0))</f>
        <v>1.0069999999999999</v>
      </c>
      <c r="AJ122" s="118">
        <f>IF($C122="TD",INDEX('4. CPI-tabel'!$D$20:$Z$42,$E122-2003,AJ$28-2003),
IF(AJ$28&gt;=$E122,MAX(1,INDEX('4. CPI-tabel'!$D$20:$Z$42,MAX($E122,2010)-2003,AJ$28-2003)),0))</f>
        <v>1.0069999999999999</v>
      </c>
      <c r="AK122" s="118">
        <f>IF($C122="TD",INDEX('4. CPI-tabel'!$D$20:$Z$42,$E122-2003,AK$28-2003),
IF(AK$28&gt;=$E122,MAX(1,INDEX('4. CPI-tabel'!$D$20:$Z$42,MAX($E122,2010)-2003,AK$28-2003)),0))</f>
        <v>1.0069999999999999</v>
      </c>
      <c r="AL122" s="118">
        <f>IF($C122="TD",INDEX('4. CPI-tabel'!$D$20:$Z$42,$E122-2003,AL$28-2003),
IF(AL$28&gt;=$E122,MAX(1,INDEX('4. CPI-tabel'!$D$20:$Z$42,MAX($E122,2010)-2003,AL$28-2003)),0))</f>
        <v>1.0069999999999999</v>
      </c>
      <c r="AM122" s="118">
        <f>IF($C122="TD",INDEX('4. CPI-tabel'!$D$20:$Z$42,$E122-2003,AM$28-2003),
IF(AM$28&gt;=$E122,MAX(1,INDEX('4. CPI-tabel'!$D$20:$Z$42,MAX($E122,2010)-2003,AM$28-2003)),0))</f>
        <v>1.0069999999999999</v>
      </c>
      <c r="AN122" s="20"/>
      <c r="AO122" s="87">
        <f t="shared" si="37"/>
        <v>0</v>
      </c>
      <c r="AP122" s="87">
        <f t="shared" si="38"/>
        <v>0</v>
      </c>
      <c r="AQ122" s="87">
        <f t="shared" si="39"/>
        <v>0</v>
      </c>
      <c r="AR122" s="87">
        <f t="shared" si="40"/>
        <v>0</v>
      </c>
      <c r="AS122" s="87">
        <f t="shared" si="41"/>
        <v>0</v>
      </c>
      <c r="AT122" s="87">
        <f t="shared" si="42"/>
        <v>0</v>
      </c>
      <c r="AU122" s="87">
        <f t="shared" si="43"/>
        <v>0</v>
      </c>
      <c r="AV122" s="87">
        <f t="shared" si="44"/>
        <v>0</v>
      </c>
      <c r="AW122" s="87">
        <f t="shared" si="45"/>
        <v>0</v>
      </c>
      <c r="AX122" s="87">
        <f t="shared" si="46"/>
        <v>19171.936945050507</v>
      </c>
      <c r="AY122" s="87">
        <f t="shared" si="47"/>
        <v>38612.281007331716</v>
      </c>
      <c r="AZ122" s="87">
        <f t="shared" si="48"/>
        <v>46334.737208798062</v>
      </c>
      <c r="BA122" s="87">
        <f t="shared" si="49"/>
        <v>45056.537561658806</v>
      </c>
      <c r="BB122" s="87">
        <f t="shared" si="50"/>
        <v>43813.598594440627</v>
      </c>
      <c r="BC122" s="87">
        <f t="shared" si="51"/>
        <v>42604.947598731917</v>
      </c>
      <c r="BD122" s="87">
        <f t="shared" si="52"/>
        <v>41429.638699456555</v>
      </c>
    </row>
    <row r="123" spans="1:56" x14ac:dyDescent="0.2">
      <c r="B123" s="86">
        <f>'3. Investeringen'!B109</f>
        <v>95</v>
      </c>
      <c r="C123" s="86" t="str">
        <f>'3. Investeringen'!F109</f>
        <v>TD</v>
      </c>
      <c r="D123" s="86" t="str">
        <f>'3. Investeringen'!G109</f>
        <v>Nieuwe investeringen TD</v>
      </c>
      <c r="E123" s="121">
        <f>'3. Investeringen'!K109</f>
        <v>2020</v>
      </c>
      <c r="F123" s="20"/>
      <c r="G123" s="86">
        <f>'7. Nominale afschrijvingen'!R112</f>
        <v>0</v>
      </c>
      <c r="H123" s="86">
        <f>'7. Nominale afschrijvingen'!S112</f>
        <v>0</v>
      </c>
      <c r="I123" s="86">
        <f>'7. Nominale afschrijvingen'!T112</f>
        <v>0</v>
      </c>
      <c r="J123" s="86">
        <f>'7. Nominale afschrijvingen'!U112</f>
        <v>0</v>
      </c>
      <c r="K123" s="86">
        <f>'7. Nominale afschrijvingen'!V112</f>
        <v>0</v>
      </c>
      <c r="L123" s="86">
        <f>'7. Nominale afschrijvingen'!W112</f>
        <v>0</v>
      </c>
      <c r="M123" s="86">
        <f>'7. Nominale afschrijvingen'!X112</f>
        <v>0</v>
      </c>
      <c r="N123" s="86">
        <f>'7. Nominale afschrijvingen'!Y112</f>
        <v>0</v>
      </c>
      <c r="O123" s="86">
        <f>'7. Nominale afschrijvingen'!Z112</f>
        <v>0</v>
      </c>
      <c r="P123" s="86">
        <f>'7. Nominale afschrijvingen'!AA112</f>
        <v>1013.9133090909091</v>
      </c>
      <c r="Q123" s="86">
        <f>'7. Nominale afschrijvingen'!AB112</f>
        <v>2027.8266181818183</v>
      </c>
      <c r="R123" s="86">
        <f>'7. Nominale afschrijvingen'!AC112</f>
        <v>2433.3919418181817</v>
      </c>
      <c r="S123" s="86">
        <f>'7. Nominale afschrijvingen'!AD112</f>
        <v>2330.9333337416269</v>
      </c>
      <c r="T123" s="86">
        <f>'7. Nominale afschrijvingen'!AE112</f>
        <v>2232.7887723209269</v>
      </c>
      <c r="U123" s="86">
        <f>'7. Nominale afschrijvingen'!AF112</f>
        <v>2138.7766134863614</v>
      </c>
      <c r="V123" s="86">
        <f>'7. Nominale afschrijvingen'!AG112</f>
        <v>2048.7228613395673</v>
      </c>
      <c r="W123" s="65"/>
      <c r="X123" s="118">
        <f>IF($C123="TD",INDEX('4. CPI-tabel'!$D$20:$Z$42,$E123-2003,X$28-2003),
IF(X$28&gt;=$E123,MAX(1,INDEX('4. CPI-tabel'!$D$20:$Z$42,MAX($E123,2010)-2003,X$28-2003)),0))</f>
        <v>0</v>
      </c>
      <c r="Y123" s="118">
        <f>IF($C123="TD",INDEX('4. CPI-tabel'!$D$20:$Z$42,$E123-2003,Y$28-2003),
IF(Y$28&gt;=$E123,MAX(1,INDEX('4. CPI-tabel'!$D$20:$Z$42,MAX($E123,2010)-2003,Y$28-2003)),0))</f>
        <v>0</v>
      </c>
      <c r="Z123" s="118">
        <f>IF($C123="TD",INDEX('4. CPI-tabel'!$D$20:$Z$42,$E123-2003,Z$28-2003),
IF(Z$28&gt;=$E123,MAX(1,INDEX('4. CPI-tabel'!$D$20:$Z$42,MAX($E123,2010)-2003,Z$28-2003)),0))</f>
        <v>0</v>
      </c>
      <c r="AA123" s="118">
        <f>IF($C123="TD",INDEX('4. CPI-tabel'!$D$20:$Z$42,$E123-2003,AA$28-2003),
IF(AA$28&gt;=$E123,MAX(1,INDEX('4. CPI-tabel'!$D$20:$Z$42,MAX($E123,2010)-2003,AA$28-2003)),0))</f>
        <v>0</v>
      </c>
      <c r="AB123" s="118">
        <f>IF($C123="TD",INDEX('4. CPI-tabel'!$D$20:$Z$42,$E123-2003,AB$28-2003),
IF(AB$28&gt;=$E123,MAX(1,INDEX('4. CPI-tabel'!$D$20:$Z$42,MAX($E123,2010)-2003,AB$28-2003)),0))</f>
        <v>0</v>
      </c>
      <c r="AC123" s="118">
        <f>IF($C123="TD",INDEX('4. CPI-tabel'!$D$20:$Z$42,$E123-2003,AC$28-2003),
IF(AC$28&gt;=$E123,MAX(1,INDEX('4. CPI-tabel'!$D$20:$Z$42,MAX($E123,2010)-2003,AC$28-2003)),0))</f>
        <v>0</v>
      </c>
      <c r="AD123" s="118">
        <f>IF($C123="TD",INDEX('4. CPI-tabel'!$D$20:$Z$42,$E123-2003,AD$28-2003),
IF(AD$28&gt;=$E123,MAX(1,INDEX('4. CPI-tabel'!$D$20:$Z$42,MAX($E123,2010)-2003,AD$28-2003)),0))</f>
        <v>0</v>
      </c>
      <c r="AE123" s="118">
        <f>IF($C123="TD",INDEX('4. CPI-tabel'!$D$20:$Z$42,$E123-2003,AE$28-2003),
IF(AE$28&gt;=$E123,MAX(1,INDEX('4. CPI-tabel'!$D$20:$Z$42,MAX($E123,2010)-2003,AE$28-2003)),0))</f>
        <v>0</v>
      </c>
      <c r="AF123" s="118">
        <f>IF($C123="TD",INDEX('4. CPI-tabel'!$D$20:$Z$42,$E123-2003,AF$28-2003),
IF(AF$28&gt;=$E123,MAX(1,INDEX('4. CPI-tabel'!$D$20:$Z$42,MAX($E123,2010)-2003,AF$28-2003)),0))</f>
        <v>0</v>
      </c>
      <c r="AG123" s="118">
        <f>IF($C123="TD",INDEX('4. CPI-tabel'!$D$20:$Z$42,$E123-2003,AG$28-2003),
IF(AG$28&gt;=$E123,MAX(1,INDEX('4. CPI-tabel'!$D$20:$Z$42,MAX($E123,2010)-2003,AG$28-2003)),0))</f>
        <v>1</v>
      </c>
      <c r="AH123" s="118">
        <f>IF($C123="TD",INDEX('4. CPI-tabel'!$D$20:$Z$42,$E123-2003,AH$28-2003),
IF(AH$28&gt;=$E123,MAX(1,INDEX('4. CPI-tabel'!$D$20:$Z$42,MAX($E123,2010)-2003,AH$28-2003)),0))</f>
        <v>1.0069999999999999</v>
      </c>
      <c r="AI123" s="118">
        <f>IF($C123="TD",INDEX('4. CPI-tabel'!$D$20:$Z$42,$E123-2003,AI$28-2003),
IF(AI$28&gt;=$E123,MAX(1,INDEX('4. CPI-tabel'!$D$20:$Z$42,MAX($E123,2010)-2003,AI$28-2003)),0))</f>
        <v>1.0069999999999999</v>
      </c>
      <c r="AJ123" s="118">
        <f>IF($C123="TD",INDEX('4. CPI-tabel'!$D$20:$Z$42,$E123-2003,AJ$28-2003),
IF(AJ$28&gt;=$E123,MAX(1,INDEX('4. CPI-tabel'!$D$20:$Z$42,MAX($E123,2010)-2003,AJ$28-2003)),0))</f>
        <v>1.0069999999999999</v>
      </c>
      <c r="AK123" s="118">
        <f>IF($C123="TD",INDEX('4. CPI-tabel'!$D$20:$Z$42,$E123-2003,AK$28-2003),
IF(AK$28&gt;=$E123,MAX(1,INDEX('4. CPI-tabel'!$D$20:$Z$42,MAX($E123,2010)-2003,AK$28-2003)),0))</f>
        <v>1.0069999999999999</v>
      </c>
      <c r="AL123" s="118">
        <f>IF($C123="TD",INDEX('4. CPI-tabel'!$D$20:$Z$42,$E123-2003,AL$28-2003),
IF(AL$28&gt;=$E123,MAX(1,INDEX('4. CPI-tabel'!$D$20:$Z$42,MAX($E123,2010)-2003,AL$28-2003)),0))</f>
        <v>1.0069999999999999</v>
      </c>
      <c r="AM123" s="118">
        <f>IF($C123="TD",INDEX('4. CPI-tabel'!$D$20:$Z$42,$E123-2003,AM$28-2003),
IF(AM$28&gt;=$E123,MAX(1,INDEX('4. CPI-tabel'!$D$20:$Z$42,MAX($E123,2010)-2003,AM$28-2003)),0))</f>
        <v>1.0069999999999999</v>
      </c>
      <c r="AN123" s="20"/>
      <c r="AO123" s="87">
        <f t="shared" si="37"/>
        <v>0</v>
      </c>
      <c r="AP123" s="87">
        <f t="shared" si="38"/>
        <v>0</v>
      </c>
      <c r="AQ123" s="87">
        <f t="shared" si="39"/>
        <v>0</v>
      </c>
      <c r="AR123" s="87">
        <f t="shared" si="40"/>
        <v>0</v>
      </c>
      <c r="AS123" s="87">
        <f t="shared" si="41"/>
        <v>0</v>
      </c>
      <c r="AT123" s="87">
        <f t="shared" si="42"/>
        <v>0</v>
      </c>
      <c r="AU123" s="87">
        <f t="shared" si="43"/>
        <v>0</v>
      </c>
      <c r="AV123" s="87">
        <f t="shared" si="44"/>
        <v>0</v>
      </c>
      <c r="AW123" s="87">
        <f t="shared" si="45"/>
        <v>0</v>
      </c>
      <c r="AX123" s="87">
        <f t="shared" si="46"/>
        <v>1013.9133090909091</v>
      </c>
      <c r="AY123" s="87">
        <f t="shared" si="47"/>
        <v>2042.0214045090909</v>
      </c>
      <c r="AZ123" s="87">
        <f t="shared" si="48"/>
        <v>2450.425685410909</v>
      </c>
      <c r="BA123" s="87">
        <f t="shared" si="49"/>
        <v>2347.2498670778182</v>
      </c>
      <c r="BB123" s="87">
        <f t="shared" si="50"/>
        <v>2248.418293727173</v>
      </c>
      <c r="BC123" s="87">
        <f t="shared" si="51"/>
        <v>2153.7480497807655</v>
      </c>
      <c r="BD123" s="87">
        <f t="shared" si="52"/>
        <v>2063.0639213689442</v>
      </c>
    </row>
    <row r="124" spans="1:56" x14ac:dyDescent="0.2">
      <c r="B124" s="86">
        <f>'3. Investeringen'!B110</f>
        <v>96</v>
      </c>
      <c r="C124" s="86" t="str">
        <f>'3. Investeringen'!F110</f>
        <v>TD</v>
      </c>
      <c r="D124" s="86" t="str">
        <f>'3. Investeringen'!G110</f>
        <v>Nieuwe investeringen TD</v>
      </c>
      <c r="E124" s="121">
        <f>'3. Investeringen'!K110</f>
        <v>2020</v>
      </c>
      <c r="F124" s="20"/>
      <c r="G124" s="86">
        <f>'7. Nominale afschrijvingen'!R113</f>
        <v>0</v>
      </c>
      <c r="H124" s="86">
        <f>'7. Nominale afschrijvingen'!S113</f>
        <v>0</v>
      </c>
      <c r="I124" s="86">
        <f>'7. Nominale afschrijvingen'!T113</f>
        <v>0</v>
      </c>
      <c r="J124" s="86">
        <f>'7. Nominale afschrijvingen'!U113</f>
        <v>0</v>
      </c>
      <c r="K124" s="86">
        <f>'7. Nominale afschrijvingen'!V113</f>
        <v>0</v>
      </c>
      <c r="L124" s="86">
        <f>'7. Nominale afschrijvingen'!W113</f>
        <v>0</v>
      </c>
      <c r="M124" s="86">
        <f>'7. Nominale afschrijvingen'!X113</f>
        <v>0</v>
      </c>
      <c r="N124" s="86">
        <f>'7. Nominale afschrijvingen'!Y113</f>
        <v>0</v>
      </c>
      <c r="O124" s="86">
        <f>'7. Nominale afschrijvingen'!Z113</f>
        <v>0</v>
      </c>
      <c r="P124" s="86">
        <f>'7. Nominale afschrijvingen'!AA113</f>
        <v>26833.966363636366</v>
      </c>
      <c r="Q124" s="86">
        <f>'7. Nominale afschrijvingen'!AB113</f>
        <v>53667.932727272724</v>
      </c>
      <c r="R124" s="86">
        <f>'7. Nominale afschrijvingen'!AC113</f>
        <v>64401.519272727266</v>
      </c>
      <c r="S124" s="86">
        <f>'7. Nominale afschrijvingen'!AD113</f>
        <v>49374.498109090906</v>
      </c>
      <c r="T124" s="86">
        <f>'7. Nominale afschrijvingen'!AE113</f>
        <v>49374.498109090906</v>
      </c>
      <c r="U124" s="86">
        <f>'7. Nominale afschrijvingen'!AF113</f>
        <v>24687.249054545453</v>
      </c>
      <c r="V124" s="86">
        <f>'7. Nominale afschrijvingen'!AG113</f>
        <v>0</v>
      </c>
      <c r="W124" s="65"/>
      <c r="X124" s="118">
        <f>IF($C124="TD",INDEX('4. CPI-tabel'!$D$20:$Z$42,$E124-2003,X$28-2003),
IF(X$28&gt;=$E124,MAX(1,INDEX('4. CPI-tabel'!$D$20:$Z$42,MAX($E124,2010)-2003,X$28-2003)),0))</f>
        <v>0</v>
      </c>
      <c r="Y124" s="118">
        <f>IF($C124="TD",INDEX('4. CPI-tabel'!$D$20:$Z$42,$E124-2003,Y$28-2003),
IF(Y$28&gt;=$E124,MAX(1,INDEX('4. CPI-tabel'!$D$20:$Z$42,MAX($E124,2010)-2003,Y$28-2003)),0))</f>
        <v>0</v>
      </c>
      <c r="Z124" s="118">
        <f>IF($C124="TD",INDEX('4. CPI-tabel'!$D$20:$Z$42,$E124-2003,Z$28-2003),
IF(Z$28&gt;=$E124,MAX(1,INDEX('4. CPI-tabel'!$D$20:$Z$42,MAX($E124,2010)-2003,Z$28-2003)),0))</f>
        <v>0</v>
      </c>
      <c r="AA124" s="118">
        <f>IF($C124="TD",INDEX('4. CPI-tabel'!$D$20:$Z$42,$E124-2003,AA$28-2003),
IF(AA$28&gt;=$E124,MAX(1,INDEX('4. CPI-tabel'!$D$20:$Z$42,MAX($E124,2010)-2003,AA$28-2003)),0))</f>
        <v>0</v>
      </c>
      <c r="AB124" s="118">
        <f>IF($C124="TD",INDEX('4. CPI-tabel'!$D$20:$Z$42,$E124-2003,AB$28-2003),
IF(AB$28&gt;=$E124,MAX(1,INDEX('4. CPI-tabel'!$D$20:$Z$42,MAX($E124,2010)-2003,AB$28-2003)),0))</f>
        <v>0</v>
      </c>
      <c r="AC124" s="118">
        <f>IF($C124="TD",INDEX('4. CPI-tabel'!$D$20:$Z$42,$E124-2003,AC$28-2003),
IF(AC$28&gt;=$E124,MAX(1,INDEX('4. CPI-tabel'!$D$20:$Z$42,MAX($E124,2010)-2003,AC$28-2003)),0))</f>
        <v>0</v>
      </c>
      <c r="AD124" s="118">
        <f>IF($C124="TD",INDEX('4. CPI-tabel'!$D$20:$Z$42,$E124-2003,AD$28-2003),
IF(AD$28&gt;=$E124,MAX(1,INDEX('4. CPI-tabel'!$D$20:$Z$42,MAX($E124,2010)-2003,AD$28-2003)),0))</f>
        <v>0</v>
      </c>
      <c r="AE124" s="118">
        <f>IF($C124="TD",INDEX('4. CPI-tabel'!$D$20:$Z$42,$E124-2003,AE$28-2003),
IF(AE$28&gt;=$E124,MAX(1,INDEX('4. CPI-tabel'!$D$20:$Z$42,MAX($E124,2010)-2003,AE$28-2003)),0))</f>
        <v>0</v>
      </c>
      <c r="AF124" s="118">
        <f>IF($C124="TD",INDEX('4. CPI-tabel'!$D$20:$Z$42,$E124-2003,AF$28-2003),
IF(AF$28&gt;=$E124,MAX(1,INDEX('4. CPI-tabel'!$D$20:$Z$42,MAX($E124,2010)-2003,AF$28-2003)),0))</f>
        <v>0</v>
      </c>
      <c r="AG124" s="118">
        <f>IF($C124="TD",INDEX('4. CPI-tabel'!$D$20:$Z$42,$E124-2003,AG$28-2003),
IF(AG$28&gt;=$E124,MAX(1,INDEX('4. CPI-tabel'!$D$20:$Z$42,MAX($E124,2010)-2003,AG$28-2003)),0))</f>
        <v>1</v>
      </c>
      <c r="AH124" s="118">
        <f>IF($C124="TD",INDEX('4. CPI-tabel'!$D$20:$Z$42,$E124-2003,AH$28-2003),
IF(AH$28&gt;=$E124,MAX(1,INDEX('4. CPI-tabel'!$D$20:$Z$42,MAX($E124,2010)-2003,AH$28-2003)),0))</f>
        <v>1.0069999999999999</v>
      </c>
      <c r="AI124" s="118">
        <f>IF($C124="TD",INDEX('4. CPI-tabel'!$D$20:$Z$42,$E124-2003,AI$28-2003),
IF(AI$28&gt;=$E124,MAX(1,INDEX('4. CPI-tabel'!$D$20:$Z$42,MAX($E124,2010)-2003,AI$28-2003)),0))</f>
        <v>1.0069999999999999</v>
      </c>
      <c r="AJ124" s="118">
        <f>IF($C124="TD",INDEX('4. CPI-tabel'!$D$20:$Z$42,$E124-2003,AJ$28-2003),
IF(AJ$28&gt;=$E124,MAX(1,INDEX('4. CPI-tabel'!$D$20:$Z$42,MAX($E124,2010)-2003,AJ$28-2003)),0))</f>
        <v>1.0069999999999999</v>
      </c>
      <c r="AK124" s="118">
        <f>IF($C124="TD",INDEX('4. CPI-tabel'!$D$20:$Z$42,$E124-2003,AK$28-2003),
IF(AK$28&gt;=$E124,MAX(1,INDEX('4. CPI-tabel'!$D$20:$Z$42,MAX($E124,2010)-2003,AK$28-2003)),0))</f>
        <v>1.0069999999999999</v>
      </c>
      <c r="AL124" s="118">
        <f>IF($C124="TD",INDEX('4. CPI-tabel'!$D$20:$Z$42,$E124-2003,AL$28-2003),
IF(AL$28&gt;=$E124,MAX(1,INDEX('4. CPI-tabel'!$D$20:$Z$42,MAX($E124,2010)-2003,AL$28-2003)),0))</f>
        <v>1.0069999999999999</v>
      </c>
      <c r="AM124" s="118">
        <f>IF($C124="TD",INDEX('4. CPI-tabel'!$D$20:$Z$42,$E124-2003,AM$28-2003),
IF(AM$28&gt;=$E124,MAX(1,INDEX('4. CPI-tabel'!$D$20:$Z$42,MAX($E124,2010)-2003,AM$28-2003)),0))</f>
        <v>1.0069999999999999</v>
      </c>
      <c r="AN124" s="20"/>
      <c r="AO124" s="87">
        <f t="shared" si="37"/>
        <v>0</v>
      </c>
      <c r="AP124" s="87">
        <f t="shared" si="38"/>
        <v>0</v>
      </c>
      <c r="AQ124" s="87">
        <f t="shared" si="39"/>
        <v>0</v>
      </c>
      <c r="AR124" s="87">
        <f t="shared" si="40"/>
        <v>0</v>
      </c>
      <c r="AS124" s="87">
        <f t="shared" si="41"/>
        <v>0</v>
      </c>
      <c r="AT124" s="87">
        <f t="shared" si="42"/>
        <v>0</v>
      </c>
      <c r="AU124" s="87">
        <f t="shared" si="43"/>
        <v>0</v>
      </c>
      <c r="AV124" s="87">
        <f t="shared" si="44"/>
        <v>0</v>
      </c>
      <c r="AW124" s="87">
        <f t="shared" si="45"/>
        <v>0</v>
      </c>
      <c r="AX124" s="87">
        <f t="shared" si="46"/>
        <v>26833.966363636366</v>
      </c>
      <c r="AY124" s="87">
        <f t="shared" si="47"/>
        <v>54043.60825636363</v>
      </c>
      <c r="AZ124" s="87">
        <f t="shared" si="48"/>
        <v>64852.329907636347</v>
      </c>
      <c r="BA124" s="87">
        <f t="shared" si="49"/>
        <v>49720.119595854536</v>
      </c>
      <c r="BB124" s="87">
        <f t="shared" si="50"/>
        <v>49720.119595854536</v>
      </c>
      <c r="BC124" s="87">
        <f t="shared" si="51"/>
        <v>24860.059797927268</v>
      </c>
      <c r="BD124" s="87">
        <f t="shared" si="52"/>
        <v>0</v>
      </c>
    </row>
    <row r="125" spans="1:56" x14ac:dyDescent="0.2">
      <c r="B125" s="86">
        <f>'3. Investeringen'!B111</f>
        <v>97</v>
      </c>
      <c r="C125" s="86" t="str">
        <f>'3. Investeringen'!F111</f>
        <v>AD</v>
      </c>
      <c r="D125" s="86" t="str">
        <f>'3. Investeringen'!G111</f>
        <v>Nieuwe investeringen AD</v>
      </c>
      <c r="E125" s="121">
        <f>'3. Investeringen'!K111</f>
        <v>2020</v>
      </c>
      <c r="F125" s="20"/>
      <c r="G125" s="86">
        <f>'7. Nominale afschrijvingen'!R114</f>
        <v>0</v>
      </c>
      <c r="H125" s="86">
        <f>'7. Nominale afschrijvingen'!S114</f>
        <v>0</v>
      </c>
      <c r="I125" s="86">
        <f>'7. Nominale afschrijvingen'!T114</f>
        <v>0</v>
      </c>
      <c r="J125" s="86">
        <f>'7. Nominale afschrijvingen'!U114</f>
        <v>0</v>
      </c>
      <c r="K125" s="86">
        <f>'7. Nominale afschrijvingen'!V114</f>
        <v>0</v>
      </c>
      <c r="L125" s="86">
        <f>'7. Nominale afschrijvingen'!W114</f>
        <v>0</v>
      </c>
      <c r="M125" s="86">
        <f>'7. Nominale afschrijvingen'!X114</f>
        <v>0</v>
      </c>
      <c r="N125" s="86">
        <f>'7. Nominale afschrijvingen'!Y114</f>
        <v>0</v>
      </c>
      <c r="O125" s="86">
        <f>'7. Nominale afschrijvingen'!Z114</f>
        <v>0</v>
      </c>
      <c r="P125" s="86">
        <f>'7. Nominale afschrijvingen'!AA114</f>
        <v>10239.322291419265</v>
      </c>
      <c r="Q125" s="86">
        <f>'7. Nominale afschrijvingen'!AB114</f>
        <v>20478.644582838529</v>
      </c>
      <c r="R125" s="86">
        <f>'7. Nominale afschrijvingen'!AC114</f>
        <v>24574.373499406236</v>
      </c>
      <c r="S125" s="86">
        <f>'7. Nominale afschrijvingen'!AD114</f>
        <v>23787.993547425238</v>
      </c>
      <c r="T125" s="86">
        <f>'7. Nominale afschrijvingen'!AE114</f>
        <v>23026.777753907631</v>
      </c>
      <c r="U125" s="86">
        <f>'7. Nominale afschrijvingen'!AF114</f>
        <v>22289.920865782584</v>
      </c>
      <c r="V125" s="86">
        <f>'7. Nominale afschrijvingen'!AG114</f>
        <v>21576.643398077544</v>
      </c>
      <c r="W125" s="65"/>
      <c r="X125" s="118">
        <f>IF($C125="TD",INDEX('4. CPI-tabel'!$D$20:$Z$42,$E125-2003,X$28-2003),
IF(X$28&gt;=$E125,MAX(1,INDEX('4. CPI-tabel'!$D$20:$Z$42,MAX($E125,2010)-2003,X$28-2003)),0))</f>
        <v>0</v>
      </c>
      <c r="Y125" s="118">
        <f>IF($C125="TD",INDEX('4. CPI-tabel'!$D$20:$Z$42,$E125-2003,Y$28-2003),
IF(Y$28&gt;=$E125,MAX(1,INDEX('4. CPI-tabel'!$D$20:$Z$42,MAX($E125,2010)-2003,Y$28-2003)),0))</f>
        <v>0</v>
      </c>
      <c r="Z125" s="118">
        <f>IF($C125="TD",INDEX('4. CPI-tabel'!$D$20:$Z$42,$E125-2003,Z$28-2003),
IF(Z$28&gt;=$E125,MAX(1,INDEX('4. CPI-tabel'!$D$20:$Z$42,MAX($E125,2010)-2003,Z$28-2003)),0))</f>
        <v>0</v>
      </c>
      <c r="AA125" s="118">
        <f>IF($C125="TD",INDEX('4. CPI-tabel'!$D$20:$Z$42,$E125-2003,AA$28-2003),
IF(AA$28&gt;=$E125,MAX(1,INDEX('4. CPI-tabel'!$D$20:$Z$42,MAX($E125,2010)-2003,AA$28-2003)),0))</f>
        <v>0</v>
      </c>
      <c r="AB125" s="118">
        <f>IF($C125="TD",INDEX('4. CPI-tabel'!$D$20:$Z$42,$E125-2003,AB$28-2003),
IF(AB$28&gt;=$E125,MAX(1,INDEX('4. CPI-tabel'!$D$20:$Z$42,MAX($E125,2010)-2003,AB$28-2003)),0))</f>
        <v>0</v>
      </c>
      <c r="AC125" s="118">
        <f>IF($C125="TD",INDEX('4. CPI-tabel'!$D$20:$Z$42,$E125-2003,AC$28-2003),
IF(AC$28&gt;=$E125,MAX(1,INDEX('4. CPI-tabel'!$D$20:$Z$42,MAX($E125,2010)-2003,AC$28-2003)),0))</f>
        <v>0</v>
      </c>
      <c r="AD125" s="118">
        <f>IF($C125="TD",INDEX('4. CPI-tabel'!$D$20:$Z$42,$E125-2003,AD$28-2003),
IF(AD$28&gt;=$E125,MAX(1,INDEX('4. CPI-tabel'!$D$20:$Z$42,MAX($E125,2010)-2003,AD$28-2003)),0))</f>
        <v>0</v>
      </c>
      <c r="AE125" s="118">
        <f>IF($C125="TD",INDEX('4. CPI-tabel'!$D$20:$Z$42,$E125-2003,AE$28-2003),
IF(AE$28&gt;=$E125,MAX(1,INDEX('4. CPI-tabel'!$D$20:$Z$42,MAX($E125,2010)-2003,AE$28-2003)),0))</f>
        <v>0</v>
      </c>
      <c r="AF125" s="118">
        <f>IF($C125="TD",INDEX('4. CPI-tabel'!$D$20:$Z$42,$E125-2003,AF$28-2003),
IF(AF$28&gt;=$E125,MAX(1,INDEX('4. CPI-tabel'!$D$20:$Z$42,MAX($E125,2010)-2003,AF$28-2003)),0))</f>
        <v>0</v>
      </c>
      <c r="AG125" s="118">
        <f>IF($C125="TD",INDEX('4. CPI-tabel'!$D$20:$Z$42,$E125-2003,AG$28-2003),
IF(AG$28&gt;=$E125,MAX(1,INDEX('4. CPI-tabel'!$D$20:$Z$42,MAX($E125,2010)-2003,AG$28-2003)),0))</f>
        <v>1</v>
      </c>
      <c r="AH125" s="118">
        <f>IF($C125="TD",INDEX('4. CPI-tabel'!$D$20:$Z$42,$E125-2003,AH$28-2003),
IF(AH$28&gt;=$E125,MAX(1,INDEX('4. CPI-tabel'!$D$20:$Z$42,MAX($E125,2010)-2003,AH$28-2003)),0))</f>
        <v>1.0069999999999999</v>
      </c>
      <c r="AI125" s="118">
        <f>IF($C125="TD",INDEX('4. CPI-tabel'!$D$20:$Z$42,$E125-2003,AI$28-2003),
IF(AI$28&gt;=$E125,MAX(1,INDEX('4. CPI-tabel'!$D$20:$Z$42,MAX($E125,2010)-2003,AI$28-2003)),0))</f>
        <v>1.0069999999999999</v>
      </c>
      <c r="AJ125" s="118">
        <f>IF($C125="TD",INDEX('4. CPI-tabel'!$D$20:$Z$42,$E125-2003,AJ$28-2003),
IF(AJ$28&gt;=$E125,MAX(1,INDEX('4. CPI-tabel'!$D$20:$Z$42,MAX($E125,2010)-2003,AJ$28-2003)),0))</f>
        <v>1.0069999999999999</v>
      </c>
      <c r="AK125" s="118">
        <f>IF($C125="TD",INDEX('4. CPI-tabel'!$D$20:$Z$42,$E125-2003,AK$28-2003),
IF(AK$28&gt;=$E125,MAX(1,INDEX('4. CPI-tabel'!$D$20:$Z$42,MAX($E125,2010)-2003,AK$28-2003)),0))</f>
        <v>1.0069999999999999</v>
      </c>
      <c r="AL125" s="118">
        <f>IF($C125="TD",INDEX('4. CPI-tabel'!$D$20:$Z$42,$E125-2003,AL$28-2003),
IF(AL$28&gt;=$E125,MAX(1,INDEX('4. CPI-tabel'!$D$20:$Z$42,MAX($E125,2010)-2003,AL$28-2003)),0))</f>
        <v>1.0069999999999999</v>
      </c>
      <c r="AM125" s="118">
        <f>IF($C125="TD",INDEX('4. CPI-tabel'!$D$20:$Z$42,$E125-2003,AM$28-2003),
IF(AM$28&gt;=$E125,MAX(1,INDEX('4. CPI-tabel'!$D$20:$Z$42,MAX($E125,2010)-2003,AM$28-2003)),0))</f>
        <v>1.0069999999999999</v>
      </c>
      <c r="AN125" s="20"/>
      <c r="AO125" s="87">
        <f t="shared" si="37"/>
        <v>0</v>
      </c>
      <c r="AP125" s="87">
        <f t="shared" si="38"/>
        <v>0</v>
      </c>
      <c r="AQ125" s="87">
        <f t="shared" si="39"/>
        <v>0</v>
      </c>
      <c r="AR125" s="87">
        <f t="shared" si="40"/>
        <v>0</v>
      </c>
      <c r="AS125" s="87">
        <f t="shared" si="41"/>
        <v>0</v>
      </c>
      <c r="AT125" s="87">
        <f t="shared" si="42"/>
        <v>0</v>
      </c>
      <c r="AU125" s="87">
        <f t="shared" si="43"/>
        <v>0</v>
      </c>
      <c r="AV125" s="87">
        <f t="shared" si="44"/>
        <v>0</v>
      </c>
      <c r="AW125" s="87">
        <f t="shared" si="45"/>
        <v>0</v>
      </c>
      <c r="AX125" s="87">
        <f t="shared" si="46"/>
        <v>10239.322291419265</v>
      </c>
      <c r="AY125" s="87">
        <f t="shared" si="47"/>
        <v>20621.995094918399</v>
      </c>
      <c r="AZ125" s="87">
        <f t="shared" si="48"/>
        <v>24746.394113902079</v>
      </c>
      <c r="BA125" s="87">
        <f t="shared" si="49"/>
        <v>23954.509502257213</v>
      </c>
      <c r="BB125" s="87">
        <f t="shared" si="50"/>
        <v>23187.965198184982</v>
      </c>
      <c r="BC125" s="87">
        <f t="shared" si="51"/>
        <v>22445.950311843058</v>
      </c>
      <c r="BD125" s="87">
        <f t="shared" si="52"/>
        <v>21727.679901864085</v>
      </c>
    </row>
    <row r="126" spans="1:56" x14ac:dyDescent="0.2">
      <c r="B126" s="86">
        <f>'3. Investeringen'!B112</f>
        <v>98</v>
      </c>
      <c r="C126" s="86" t="str">
        <f>'3. Investeringen'!F112</f>
        <v>AD</v>
      </c>
      <c r="D126" s="86" t="str">
        <f>'3. Investeringen'!G112</f>
        <v>Nieuwe investeringen AD</v>
      </c>
      <c r="E126" s="121">
        <f>'3. Investeringen'!K112</f>
        <v>2020</v>
      </c>
      <c r="F126" s="20"/>
      <c r="G126" s="86">
        <f>'7. Nominale afschrijvingen'!R115</f>
        <v>0</v>
      </c>
      <c r="H126" s="86">
        <f>'7. Nominale afschrijvingen'!S115</f>
        <v>0</v>
      </c>
      <c r="I126" s="86">
        <f>'7. Nominale afschrijvingen'!T115</f>
        <v>0</v>
      </c>
      <c r="J126" s="86">
        <f>'7. Nominale afschrijvingen'!U115</f>
        <v>0</v>
      </c>
      <c r="K126" s="86">
        <f>'7. Nominale afschrijvingen'!V115</f>
        <v>0</v>
      </c>
      <c r="L126" s="86">
        <f>'7. Nominale afschrijvingen'!W115</f>
        <v>0</v>
      </c>
      <c r="M126" s="86">
        <f>'7. Nominale afschrijvingen'!X115</f>
        <v>0</v>
      </c>
      <c r="N126" s="86">
        <f>'7. Nominale afschrijvingen'!Y115</f>
        <v>0</v>
      </c>
      <c r="O126" s="86">
        <f>'7. Nominale afschrijvingen'!Z115</f>
        <v>0</v>
      </c>
      <c r="P126" s="86">
        <f>'7. Nominale afschrijvingen'!AA115</f>
        <v>1882.5299975690104</v>
      </c>
      <c r="Q126" s="86">
        <f>'7. Nominale afschrijvingen'!AB115</f>
        <v>3765.0599951380209</v>
      </c>
      <c r="R126" s="86">
        <f>'7. Nominale afschrijvingen'!AC115</f>
        <v>4518.0719941656243</v>
      </c>
      <c r="S126" s="86">
        <f>'7. Nominale afschrijvingen'!AD115</f>
        <v>4373.4936903523248</v>
      </c>
      <c r="T126" s="86">
        <f>'7. Nominale afschrijvingen'!AE115</f>
        <v>4233.5418922610497</v>
      </c>
      <c r="U126" s="86">
        <f>'7. Nominale afschrijvingen'!AF115</f>
        <v>4098.0685517086958</v>
      </c>
      <c r="V126" s="86">
        <f>'7. Nominale afschrijvingen'!AG115</f>
        <v>3966.9303580540177</v>
      </c>
      <c r="W126" s="65"/>
      <c r="X126" s="118">
        <f>IF($C126="TD",INDEX('4. CPI-tabel'!$D$20:$Z$42,$E126-2003,X$28-2003),
IF(X$28&gt;=$E126,MAX(1,INDEX('4. CPI-tabel'!$D$20:$Z$42,MAX($E126,2010)-2003,X$28-2003)),0))</f>
        <v>0</v>
      </c>
      <c r="Y126" s="118">
        <f>IF($C126="TD",INDEX('4. CPI-tabel'!$D$20:$Z$42,$E126-2003,Y$28-2003),
IF(Y$28&gt;=$E126,MAX(1,INDEX('4. CPI-tabel'!$D$20:$Z$42,MAX($E126,2010)-2003,Y$28-2003)),0))</f>
        <v>0</v>
      </c>
      <c r="Z126" s="118">
        <f>IF($C126="TD",INDEX('4. CPI-tabel'!$D$20:$Z$42,$E126-2003,Z$28-2003),
IF(Z$28&gt;=$E126,MAX(1,INDEX('4. CPI-tabel'!$D$20:$Z$42,MAX($E126,2010)-2003,Z$28-2003)),0))</f>
        <v>0</v>
      </c>
      <c r="AA126" s="118">
        <f>IF($C126="TD",INDEX('4. CPI-tabel'!$D$20:$Z$42,$E126-2003,AA$28-2003),
IF(AA$28&gt;=$E126,MAX(1,INDEX('4. CPI-tabel'!$D$20:$Z$42,MAX($E126,2010)-2003,AA$28-2003)),0))</f>
        <v>0</v>
      </c>
      <c r="AB126" s="118">
        <f>IF($C126="TD",INDEX('4. CPI-tabel'!$D$20:$Z$42,$E126-2003,AB$28-2003),
IF(AB$28&gt;=$E126,MAX(1,INDEX('4. CPI-tabel'!$D$20:$Z$42,MAX($E126,2010)-2003,AB$28-2003)),0))</f>
        <v>0</v>
      </c>
      <c r="AC126" s="118">
        <f>IF($C126="TD",INDEX('4. CPI-tabel'!$D$20:$Z$42,$E126-2003,AC$28-2003),
IF(AC$28&gt;=$E126,MAX(1,INDEX('4. CPI-tabel'!$D$20:$Z$42,MAX($E126,2010)-2003,AC$28-2003)),0))</f>
        <v>0</v>
      </c>
      <c r="AD126" s="118">
        <f>IF($C126="TD",INDEX('4. CPI-tabel'!$D$20:$Z$42,$E126-2003,AD$28-2003),
IF(AD$28&gt;=$E126,MAX(1,INDEX('4. CPI-tabel'!$D$20:$Z$42,MAX($E126,2010)-2003,AD$28-2003)),0))</f>
        <v>0</v>
      </c>
      <c r="AE126" s="118">
        <f>IF($C126="TD",INDEX('4. CPI-tabel'!$D$20:$Z$42,$E126-2003,AE$28-2003),
IF(AE$28&gt;=$E126,MAX(1,INDEX('4. CPI-tabel'!$D$20:$Z$42,MAX($E126,2010)-2003,AE$28-2003)),0))</f>
        <v>0</v>
      </c>
      <c r="AF126" s="118">
        <f>IF($C126="TD",INDEX('4. CPI-tabel'!$D$20:$Z$42,$E126-2003,AF$28-2003),
IF(AF$28&gt;=$E126,MAX(1,INDEX('4. CPI-tabel'!$D$20:$Z$42,MAX($E126,2010)-2003,AF$28-2003)),0))</f>
        <v>0</v>
      </c>
      <c r="AG126" s="118">
        <f>IF($C126="TD",INDEX('4. CPI-tabel'!$D$20:$Z$42,$E126-2003,AG$28-2003),
IF(AG$28&gt;=$E126,MAX(1,INDEX('4. CPI-tabel'!$D$20:$Z$42,MAX($E126,2010)-2003,AG$28-2003)),0))</f>
        <v>1</v>
      </c>
      <c r="AH126" s="118">
        <f>IF($C126="TD",INDEX('4. CPI-tabel'!$D$20:$Z$42,$E126-2003,AH$28-2003),
IF(AH$28&gt;=$E126,MAX(1,INDEX('4. CPI-tabel'!$D$20:$Z$42,MAX($E126,2010)-2003,AH$28-2003)),0))</f>
        <v>1.0069999999999999</v>
      </c>
      <c r="AI126" s="118">
        <f>IF($C126="TD",INDEX('4. CPI-tabel'!$D$20:$Z$42,$E126-2003,AI$28-2003),
IF(AI$28&gt;=$E126,MAX(1,INDEX('4. CPI-tabel'!$D$20:$Z$42,MAX($E126,2010)-2003,AI$28-2003)),0))</f>
        <v>1.0069999999999999</v>
      </c>
      <c r="AJ126" s="118">
        <f>IF($C126="TD",INDEX('4. CPI-tabel'!$D$20:$Z$42,$E126-2003,AJ$28-2003),
IF(AJ$28&gt;=$E126,MAX(1,INDEX('4. CPI-tabel'!$D$20:$Z$42,MAX($E126,2010)-2003,AJ$28-2003)),0))</f>
        <v>1.0069999999999999</v>
      </c>
      <c r="AK126" s="118">
        <f>IF($C126="TD",INDEX('4. CPI-tabel'!$D$20:$Z$42,$E126-2003,AK$28-2003),
IF(AK$28&gt;=$E126,MAX(1,INDEX('4. CPI-tabel'!$D$20:$Z$42,MAX($E126,2010)-2003,AK$28-2003)),0))</f>
        <v>1.0069999999999999</v>
      </c>
      <c r="AL126" s="118">
        <f>IF($C126="TD",INDEX('4. CPI-tabel'!$D$20:$Z$42,$E126-2003,AL$28-2003),
IF(AL$28&gt;=$E126,MAX(1,INDEX('4. CPI-tabel'!$D$20:$Z$42,MAX($E126,2010)-2003,AL$28-2003)),0))</f>
        <v>1.0069999999999999</v>
      </c>
      <c r="AM126" s="118">
        <f>IF($C126="TD",INDEX('4. CPI-tabel'!$D$20:$Z$42,$E126-2003,AM$28-2003),
IF(AM$28&gt;=$E126,MAX(1,INDEX('4. CPI-tabel'!$D$20:$Z$42,MAX($E126,2010)-2003,AM$28-2003)),0))</f>
        <v>1.0069999999999999</v>
      </c>
      <c r="AN126" s="20"/>
      <c r="AO126" s="87">
        <f t="shared" si="37"/>
        <v>0</v>
      </c>
      <c r="AP126" s="87">
        <f t="shared" si="38"/>
        <v>0</v>
      </c>
      <c r="AQ126" s="87">
        <f t="shared" si="39"/>
        <v>0</v>
      </c>
      <c r="AR126" s="87">
        <f t="shared" si="40"/>
        <v>0</v>
      </c>
      <c r="AS126" s="87">
        <f t="shared" si="41"/>
        <v>0</v>
      </c>
      <c r="AT126" s="87">
        <f t="shared" si="42"/>
        <v>0</v>
      </c>
      <c r="AU126" s="87">
        <f t="shared" si="43"/>
        <v>0</v>
      </c>
      <c r="AV126" s="87">
        <f t="shared" si="44"/>
        <v>0</v>
      </c>
      <c r="AW126" s="87">
        <f t="shared" si="45"/>
        <v>0</v>
      </c>
      <c r="AX126" s="87">
        <f t="shared" si="46"/>
        <v>1882.5299975690104</v>
      </c>
      <c r="AY126" s="87">
        <f t="shared" si="47"/>
        <v>3791.4154151039866</v>
      </c>
      <c r="AZ126" s="87">
        <f t="shared" si="48"/>
        <v>4549.6984981247833</v>
      </c>
      <c r="BA126" s="87">
        <f t="shared" si="49"/>
        <v>4404.1081461847907</v>
      </c>
      <c r="BB126" s="87">
        <f t="shared" si="50"/>
        <v>4263.1766855068763</v>
      </c>
      <c r="BC126" s="87">
        <f t="shared" si="51"/>
        <v>4126.7550315706567</v>
      </c>
      <c r="BD126" s="87">
        <f t="shared" si="52"/>
        <v>3994.6988705603953</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131"/>
  <sheetViews>
    <sheetView showGridLines="0" zoomScale="85" zoomScaleNormal="85" workbookViewId="0">
      <pane xSplit="7" ySplit="13" topLeftCell="H14" activePane="bottomRight" state="frozen"/>
      <selection pane="topRight" activeCell="H1" sqref="H1"/>
      <selection pane="bottomLeft" activeCell="A10" sqref="A10"/>
      <selection pane="bottomRight" activeCell="H14" sqref="H1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6" customFormat="1" ht="18" x14ac:dyDescent="0.2">
      <c r="B2" s="76" t="s">
        <v>187</v>
      </c>
    </row>
    <row r="4" spans="2:47" s="83" customFormat="1" x14ac:dyDescent="0.2">
      <c r="B4" s="83" t="s">
        <v>121</v>
      </c>
    </row>
    <row r="5" spans="2:47" s="65" customFormat="1" ht="58.5" customHeight="1" x14ac:dyDescent="0.2">
      <c r="B5" s="179" t="s">
        <v>199</v>
      </c>
      <c r="C5" s="179"/>
      <c r="D5" s="179"/>
      <c r="E5" s="179"/>
      <c r="F5" s="179"/>
      <c r="G5" s="179"/>
      <c r="H5" s="163"/>
      <c r="I5" s="124"/>
      <c r="J5" s="124"/>
      <c r="K5" s="124"/>
      <c r="L5" s="124"/>
      <c r="M5" s="124"/>
    </row>
    <row r="6" spans="2:47" s="161" customFormat="1" x14ac:dyDescent="0.2"/>
    <row r="7" spans="2:47" s="161" customFormat="1" x14ac:dyDescent="0.2">
      <c r="B7" s="169" t="s">
        <v>27</v>
      </c>
    </row>
    <row r="8" spans="2:47" s="161" customFormat="1" ht="30" customHeight="1" x14ac:dyDescent="0.2">
      <c r="B8" s="179" t="s">
        <v>215</v>
      </c>
      <c r="C8" s="179"/>
      <c r="D8" s="179"/>
      <c r="E8" s="179"/>
      <c r="F8" s="179"/>
      <c r="G8" s="179"/>
    </row>
    <row r="9" spans="2:47" s="161" customFormat="1" x14ac:dyDescent="0.2">
      <c r="B9" s="179"/>
      <c r="C9" s="179"/>
      <c r="D9" s="179"/>
      <c r="E9" s="179"/>
      <c r="F9" s="179"/>
      <c r="G9" s="179"/>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7" customFormat="1" x14ac:dyDescent="0.2">
      <c r="B11" s="77" t="s">
        <v>112</v>
      </c>
      <c r="K11" s="77">
        <v>2011</v>
      </c>
      <c r="L11" s="77">
        <v>2012</v>
      </c>
      <c r="M11" s="77">
        <v>2013</v>
      </c>
      <c r="N11" s="77">
        <v>2014</v>
      </c>
      <c r="O11" s="77">
        <v>2015</v>
      </c>
      <c r="P11" s="77">
        <v>2016</v>
      </c>
      <c r="Q11" s="77">
        <v>2017</v>
      </c>
      <c r="R11" s="77">
        <v>2018</v>
      </c>
      <c r="S11" s="77">
        <v>2019</v>
      </c>
      <c r="T11" s="77">
        <v>2020</v>
      </c>
      <c r="U11" s="77">
        <v>2021</v>
      </c>
      <c r="V11" s="77">
        <v>2022</v>
      </c>
      <c r="W11" s="77">
        <v>2023</v>
      </c>
      <c r="X11" s="77">
        <v>2024</v>
      </c>
      <c r="Y11" s="77">
        <v>2025</v>
      </c>
      <c r="Z11" s="77">
        <v>2026</v>
      </c>
      <c r="AC11" s="77">
        <v>2011</v>
      </c>
      <c r="AD11" s="77">
        <v>2012</v>
      </c>
      <c r="AE11" s="77">
        <v>2013</v>
      </c>
      <c r="AF11" s="77">
        <v>2014</v>
      </c>
      <c r="AG11" s="77">
        <v>2015</v>
      </c>
      <c r="AH11" s="77">
        <v>2016</v>
      </c>
      <c r="AI11" s="77">
        <v>2017</v>
      </c>
      <c r="AJ11" s="77">
        <v>2018</v>
      </c>
      <c r="AK11" s="77">
        <v>2019</v>
      </c>
      <c r="AL11" s="77">
        <v>2020</v>
      </c>
      <c r="AM11" s="77">
        <v>2021</v>
      </c>
      <c r="AN11" s="77">
        <v>2022</v>
      </c>
      <c r="AO11" s="77">
        <v>2023</v>
      </c>
      <c r="AP11" s="77">
        <v>2024</v>
      </c>
      <c r="AQ11" s="77">
        <v>2025</v>
      </c>
      <c r="AR11" s="77">
        <v>2026</v>
      </c>
    </row>
    <row r="12" spans="2:47" s="41" customFormat="1" x14ac:dyDescent="0.2">
      <c r="F12" s="75"/>
      <c r="H12" s="75"/>
      <c r="I12" s="75"/>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9" customFormat="1" x14ac:dyDescent="0.2">
      <c r="B13" s="99" t="s">
        <v>114</v>
      </c>
      <c r="F13" s="143"/>
      <c r="H13" s="126"/>
      <c r="I13" s="143"/>
      <c r="AB13" s="126"/>
      <c r="AC13" s="87">
        <f t="shared" ref="AC13:AQ13" si="0">SUM(AC34:AC131)</f>
        <v>128403877.62592016</v>
      </c>
      <c r="AD13" s="87">
        <f t="shared" si="0"/>
        <v>128794345.39187974</v>
      </c>
      <c r="AE13" s="87">
        <f t="shared" si="0"/>
        <v>127480728.27629818</v>
      </c>
      <c r="AF13" s="87">
        <f t="shared" si="0"/>
        <v>128872302.07517834</v>
      </c>
      <c r="AG13" s="87">
        <f t="shared" si="0"/>
        <v>128362673.59911455</v>
      </c>
      <c r="AH13" s="87">
        <f t="shared" si="0"/>
        <v>125345950.45760517</v>
      </c>
      <c r="AI13" s="87">
        <f t="shared" si="0"/>
        <v>121454416.4203734</v>
      </c>
      <c r="AJ13" s="87">
        <f t="shared" si="0"/>
        <v>119396606.58270605</v>
      </c>
      <c r="AK13" s="87">
        <f t="shared" si="0"/>
        <v>119870989.18150564</v>
      </c>
      <c r="AL13" s="87">
        <f t="shared" si="0"/>
        <v>118341610.51208983</v>
      </c>
      <c r="AM13" s="87">
        <f t="shared" si="0"/>
        <v>111110909.9832198</v>
      </c>
      <c r="AN13" s="87">
        <f t="shared" si="0"/>
        <v>101498156.47002991</v>
      </c>
      <c r="AO13" s="87">
        <f t="shared" si="0"/>
        <v>92952433.200920254</v>
      </c>
      <c r="AP13" s="87">
        <f t="shared" si="0"/>
        <v>85049227.96813564</v>
      </c>
      <c r="AQ13" s="87">
        <f t="shared" si="0"/>
        <v>77245525.15436627</v>
      </c>
      <c r="AR13" s="87">
        <f>SUM(AR34:AR131)</f>
        <v>69518362.634267181</v>
      </c>
    </row>
    <row r="14" spans="2:47" s="82" customFormat="1" x14ac:dyDescent="0.2">
      <c r="AC14" s="134"/>
      <c r="AD14" s="134"/>
      <c r="AE14" s="134"/>
      <c r="AF14" s="134"/>
      <c r="AG14" s="134"/>
      <c r="AH14" s="134"/>
      <c r="AI14" s="134"/>
      <c r="AJ14" s="134"/>
      <c r="AK14" s="134"/>
      <c r="AL14" s="134"/>
      <c r="AM14" s="134"/>
      <c r="AN14" s="134"/>
      <c r="AO14" s="134"/>
      <c r="AP14" s="134"/>
      <c r="AQ14" s="134"/>
      <c r="AR14" s="134"/>
    </row>
    <row r="15" spans="2:47" s="5" customFormat="1" x14ac:dyDescent="0.2">
      <c r="B15" s="83" t="s">
        <v>124</v>
      </c>
      <c r="C15" s="69"/>
      <c r="D15" s="69"/>
      <c r="E15" s="69"/>
      <c r="F15" s="69"/>
      <c r="H15" s="68"/>
      <c r="I15" s="68"/>
      <c r="AB15" s="29"/>
      <c r="AC15" s="70"/>
      <c r="AD15" s="70"/>
      <c r="AE15" s="70"/>
      <c r="AF15" s="70"/>
      <c r="AG15" s="70"/>
      <c r="AH15" s="70"/>
      <c r="AI15" s="70"/>
      <c r="AJ15" s="70"/>
      <c r="AK15" s="70"/>
      <c r="AL15" s="70"/>
      <c r="AM15" s="70"/>
      <c r="AN15" s="70"/>
      <c r="AO15" s="70"/>
      <c r="AP15" s="70"/>
      <c r="AQ15" s="70"/>
      <c r="AR15" s="70"/>
    </row>
    <row r="16" spans="2:47" s="40" customFormat="1" x14ac:dyDescent="0.2">
      <c r="B16" s="79" t="s">
        <v>154</v>
      </c>
      <c r="C16" s="38"/>
      <c r="D16" s="38"/>
      <c r="E16" s="38"/>
      <c r="F16" s="38"/>
      <c r="H16" s="65"/>
      <c r="I16" s="65"/>
      <c r="AB16" s="65"/>
      <c r="AC16" s="88">
        <f>SUMIF($C$34:$C$131,$B16&amp;" "&amp;$B$15,AC$34:AC$131)</f>
        <v>108956185.37362674</v>
      </c>
      <c r="AD16" s="88">
        <f t="shared" ref="AD16:AR16" si="1">SUMIF($C$34:$C$131,$B16&amp;" "&amp;$B$15,AD$34:AD$131)</f>
        <v>106143134.7694349</v>
      </c>
      <c r="AE16" s="88">
        <f t="shared" si="1"/>
        <v>102808659.48247592</v>
      </c>
      <c r="AF16" s="88">
        <f t="shared" si="1"/>
        <v>99749813.074502915</v>
      </c>
      <c r="AG16" s="88">
        <f t="shared" si="1"/>
        <v>94750447.443030789</v>
      </c>
      <c r="AH16" s="88">
        <f t="shared" si="1"/>
        <v>89463612.350260139</v>
      </c>
      <c r="AI16" s="88">
        <f t="shared" si="1"/>
        <v>83585611.225301147</v>
      </c>
      <c r="AJ16" s="88">
        <f t="shared" si="1"/>
        <v>78614084.435900614</v>
      </c>
      <c r="AK16" s="88">
        <f t="shared" si="1"/>
        <v>73994278.630222112</v>
      </c>
      <c r="AL16" s="88">
        <f t="shared" si="1"/>
        <v>69619837.208828613</v>
      </c>
      <c r="AM16" s="88">
        <f t="shared" si="1"/>
        <v>63615770.877689406</v>
      </c>
      <c r="AN16" s="88">
        <f t="shared" si="1"/>
        <v>55826084.647768222</v>
      </c>
      <c r="AO16" s="88">
        <f t="shared" si="1"/>
        <v>48990237.54804147</v>
      </c>
      <c r="AP16" s="88">
        <f t="shared" si="1"/>
        <v>42709437.862395093</v>
      </c>
      <c r="AQ16" s="88">
        <f t="shared" si="1"/>
        <v>36428638.176748715</v>
      </c>
      <c r="AR16" s="88">
        <f t="shared" si="1"/>
        <v>30147838.491102338</v>
      </c>
    </row>
    <row r="17" spans="1:48" s="40" customFormat="1" x14ac:dyDescent="0.2">
      <c r="B17" s="79" t="s">
        <v>146</v>
      </c>
      <c r="C17" s="38"/>
      <c r="D17" s="38"/>
      <c r="E17" s="38"/>
      <c r="F17" s="38"/>
      <c r="H17" s="65"/>
      <c r="I17" s="65"/>
      <c r="AB17" s="29"/>
      <c r="AC17" s="88">
        <f t="shared" ref="AC17:AR19" si="2">SUMIF($C$34:$C$131,$B17&amp;" "&amp;$B$15,AC$34:AC$131)</f>
        <v>17027029.058945592</v>
      </c>
      <c r="AD17" s="88">
        <f t="shared" si="2"/>
        <v>20384213.453387797</v>
      </c>
      <c r="AE17" s="88">
        <f t="shared" si="2"/>
        <v>21979498.752429277</v>
      </c>
      <c r="AF17" s="88">
        <f t="shared" si="2"/>
        <v>26563396.134395644</v>
      </c>
      <c r="AG17" s="88">
        <f t="shared" si="2"/>
        <v>30213804.616787862</v>
      </c>
      <c r="AH17" s="88">
        <f t="shared" si="2"/>
        <v>32155423.000074279</v>
      </c>
      <c r="AI17" s="88">
        <f t="shared" si="2"/>
        <v>33669883.504201628</v>
      </c>
      <c r="AJ17" s="88">
        <f t="shared" si="2"/>
        <v>36173340.554520741</v>
      </c>
      <c r="AK17" s="88">
        <f t="shared" si="2"/>
        <v>40433533.687659405</v>
      </c>
      <c r="AL17" s="88">
        <f t="shared" si="2"/>
        <v>42458011.657622136</v>
      </c>
      <c r="AM17" s="88">
        <f t="shared" si="2"/>
        <v>41469862.809166461</v>
      </c>
      <c r="AN17" s="88">
        <f t="shared" si="2"/>
        <v>39985593.542851232</v>
      </c>
      <c r="AO17" s="88">
        <f t="shared" si="2"/>
        <v>38588063.483491063</v>
      </c>
      <c r="AP17" s="88">
        <f t="shared" si="2"/>
        <v>37257728.203596234</v>
      </c>
      <c r="AQ17" s="88">
        <f t="shared" si="2"/>
        <v>36022187.851431206</v>
      </c>
      <c r="AR17" s="88">
        <f t="shared" si="2"/>
        <v>34858642.564956985</v>
      </c>
    </row>
    <row r="18" spans="1:48" s="40" customFormat="1" x14ac:dyDescent="0.2">
      <c r="B18" s="79" t="s">
        <v>127</v>
      </c>
      <c r="C18" s="38"/>
      <c r="D18" s="38"/>
      <c r="E18" s="38"/>
      <c r="F18" s="38"/>
      <c r="H18" s="65"/>
      <c r="I18" s="65"/>
      <c r="AB18" s="29"/>
      <c r="AC18" s="88">
        <f t="shared" si="2"/>
        <v>0</v>
      </c>
      <c r="AD18" s="88">
        <f t="shared" si="2"/>
        <v>0</v>
      </c>
      <c r="AE18" s="88">
        <f t="shared" si="2"/>
        <v>0</v>
      </c>
      <c r="AF18" s="88">
        <f t="shared" si="2"/>
        <v>0</v>
      </c>
      <c r="AG18" s="88">
        <f t="shared" si="2"/>
        <v>0</v>
      </c>
      <c r="AH18" s="88">
        <f t="shared" si="2"/>
        <v>0</v>
      </c>
      <c r="AI18" s="88">
        <f t="shared" si="2"/>
        <v>0</v>
      </c>
      <c r="AJ18" s="88">
        <f t="shared" si="2"/>
        <v>0</v>
      </c>
      <c r="AK18" s="88">
        <f t="shared" si="2"/>
        <v>0</v>
      </c>
      <c r="AL18" s="88">
        <f t="shared" si="2"/>
        <v>0</v>
      </c>
      <c r="AM18" s="88">
        <f t="shared" si="2"/>
        <v>0</v>
      </c>
      <c r="AN18" s="88">
        <f t="shared" si="2"/>
        <v>0</v>
      </c>
      <c r="AO18" s="88">
        <f t="shared" si="2"/>
        <v>0</v>
      </c>
      <c r="AP18" s="88">
        <f t="shared" si="2"/>
        <v>0</v>
      </c>
      <c r="AQ18" s="88">
        <f t="shared" si="2"/>
        <v>0</v>
      </c>
      <c r="AR18" s="88">
        <f t="shared" si="2"/>
        <v>0</v>
      </c>
    </row>
    <row r="19" spans="1:48" s="40" customFormat="1" x14ac:dyDescent="0.2">
      <c r="B19" s="79" t="s">
        <v>148</v>
      </c>
      <c r="C19" s="38"/>
      <c r="D19" s="38"/>
      <c r="E19" s="38"/>
      <c r="F19" s="38"/>
      <c r="H19" s="65"/>
      <c r="I19" s="65"/>
      <c r="AB19" s="29"/>
      <c r="AC19" s="88">
        <f t="shared" si="2"/>
        <v>0</v>
      </c>
      <c r="AD19" s="88">
        <f t="shared" si="2"/>
        <v>0</v>
      </c>
      <c r="AE19" s="88">
        <f t="shared" si="2"/>
        <v>0</v>
      </c>
      <c r="AF19" s="88">
        <f t="shared" si="2"/>
        <v>0</v>
      </c>
      <c r="AG19" s="88">
        <f t="shared" si="2"/>
        <v>245201.12121212122</v>
      </c>
      <c r="AH19" s="88">
        <f t="shared" si="2"/>
        <v>218371.0123636364</v>
      </c>
      <c r="AI19" s="88">
        <f t="shared" si="2"/>
        <v>189958.45313454547</v>
      </c>
      <c r="AJ19" s="88">
        <f t="shared" si="2"/>
        <v>163364.68000705747</v>
      </c>
      <c r="AK19" s="88">
        <f t="shared" si="2"/>
        <v>136927.82979493524</v>
      </c>
      <c r="AL19" s="88">
        <f t="shared" si="2"/>
        <v>119139.41418095811</v>
      </c>
      <c r="AM19" s="88">
        <f t="shared" si="2"/>
        <v>107344.61217704324</v>
      </c>
      <c r="AN19" s="88">
        <f t="shared" si="2"/>
        <v>92190.078693225369</v>
      </c>
      <c r="AO19" s="88">
        <f t="shared" si="2"/>
        <v>79175.008760064142</v>
      </c>
      <c r="AP19" s="88">
        <f t="shared" si="2"/>
        <v>66994.238181592737</v>
      </c>
      <c r="AQ19" s="88">
        <f t="shared" si="2"/>
        <v>54813.467603121331</v>
      </c>
      <c r="AR19" s="88">
        <f t="shared" si="2"/>
        <v>42632.697024649926</v>
      </c>
    </row>
    <row r="20" spans="1:48" s="68" customFormat="1" x14ac:dyDescent="0.2">
      <c r="B20" s="82"/>
      <c r="C20" s="69"/>
      <c r="D20" s="69"/>
      <c r="E20" s="69"/>
      <c r="F20" s="69"/>
      <c r="AB20" s="29"/>
      <c r="AC20" s="134"/>
      <c r="AD20" s="134"/>
      <c r="AE20" s="134"/>
      <c r="AF20" s="134"/>
      <c r="AG20" s="134"/>
      <c r="AH20" s="134"/>
      <c r="AI20" s="134"/>
      <c r="AJ20" s="134"/>
      <c r="AK20" s="134"/>
      <c r="AL20" s="134"/>
      <c r="AM20" s="134"/>
      <c r="AN20" s="134"/>
      <c r="AO20" s="134"/>
      <c r="AP20" s="134"/>
      <c r="AQ20" s="134"/>
      <c r="AR20" s="134"/>
    </row>
    <row r="21" spans="1:48" s="5" customFormat="1" x14ac:dyDescent="0.2">
      <c r="B21" s="83" t="s">
        <v>125</v>
      </c>
      <c r="C21" s="69"/>
      <c r="D21" s="69"/>
      <c r="E21" s="69"/>
      <c r="F21" s="69"/>
      <c r="H21" s="68"/>
      <c r="I21" s="68"/>
      <c r="AB21" s="29"/>
      <c r="AC21" s="70"/>
      <c r="AD21" s="70"/>
      <c r="AE21" s="70"/>
      <c r="AF21" s="70"/>
      <c r="AG21" s="70"/>
      <c r="AH21" s="70"/>
      <c r="AI21" s="70"/>
      <c r="AJ21" s="70"/>
      <c r="AK21" s="70"/>
      <c r="AL21" s="70"/>
      <c r="AM21" s="70"/>
      <c r="AN21" s="70"/>
      <c r="AO21" s="70"/>
      <c r="AP21" s="70"/>
      <c r="AQ21" s="70"/>
      <c r="AR21" s="70"/>
    </row>
    <row r="22" spans="1:48" s="40" customFormat="1" x14ac:dyDescent="0.2">
      <c r="B22" s="79" t="s">
        <v>154</v>
      </c>
      <c r="C22" s="38"/>
      <c r="D22" s="38"/>
      <c r="E22" s="38"/>
      <c r="F22" s="38"/>
      <c r="H22" s="65"/>
      <c r="I22" s="65"/>
      <c r="AB22" s="29"/>
      <c r="AC22" s="88">
        <f>SUMIF($C$34:$C$131,$B22&amp;" "&amp;$B$21,AC$34:AC$131)</f>
        <v>2619483.6291640629</v>
      </c>
      <c r="AD22" s="88">
        <f t="shared" ref="AD22:AR22" si="3">SUMIF($C$34:$C$131,$B22&amp;" "&amp;$B$21,AD$34:AD$131)</f>
        <v>2559609.7176403133</v>
      </c>
      <c r="AE22" s="88">
        <f t="shared" si="3"/>
        <v>2487556.7040887382</v>
      </c>
      <c r="AF22" s="88">
        <f t="shared" si="3"/>
        <v>2422618.3817083165</v>
      </c>
      <c r="AG22" s="88">
        <f t="shared" si="3"/>
        <v>2310908.7563295439</v>
      </c>
      <c r="AH22" s="88">
        <f t="shared" si="3"/>
        <v>2192372.7307107579</v>
      </c>
      <c r="AI22" s="88">
        <f t="shared" si="3"/>
        <v>2059460.1339114183</v>
      </c>
      <c r="AJ22" s="88">
        <f t="shared" si="3"/>
        <v>1949073.0707337663</v>
      </c>
      <c r="AK22" s="88">
        <f t="shared" si="3"/>
        <v>1847860.4905606625</v>
      </c>
      <c r="AL22" s="88">
        <f t="shared" si="3"/>
        <v>1753477.4624274103</v>
      </c>
      <c r="AM22" s="88">
        <f t="shared" si="3"/>
        <v>1618605.8209423686</v>
      </c>
      <c r="AN22" s="88">
        <f t="shared" si="3"/>
        <v>1442030.6404759283</v>
      </c>
      <c r="AO22" s="88">
        <f t="shared" si="3"/>
        <v>1284718.2069694635</v>
      </c>
      <c r="AP22" s="88">
        <f t="shared" si="3"/>
        <v>1141971.739528412</v>
      </c>
      <c r="AQ22" s="88">
        <f t="shared" si="3"/>
        <v>999225.2720873605</v>
      </c>
      <c r="AR22" s="88">
        <f t="shared" si="3"/>
        <v>856478.804646309</v>
      </c>
      <c r="AV22" s="134"/>
    </row>
    <row r="23" spans="1:48" s="40" customFormat="1" x14ac:dyDescent="0.2">
      <c r="B23" s="79" t="s">
        <v>146</v>
      </c>
      <c r="C23" s="38"/>
      <c r="D23" s="38"/>
      <c r="E23" s="38"/>
      <c r="F23" s="38"/>
      <c r="H23" s="65"/>
      <c r="I23" s="65"/>
      <c r="AB23" s="29"/>
      <c r="AC23" s="88">
        <f t="shared" ref="AC23:AR24" si="4">SUMIF($C$34:$C$131,$B23&amp;" "&amp;$B$21,AC$34:AC$131)</f>
        <v>-198820.43581627664</v>
      </c>
      <c r="AD23" s="88">
        <f t="shared" si="4"/>
        <v>-292612.54858323361</v>
      </c>
      <c r="AE23" s="88">
        <f t="shared" si="4"/>
        <v>205013.33730423194</v>
      </c>
      <c r="AF23" s="88">
        <f t="shared" si="4"/>
        <v>136474.48457145889</v>
      </c>
      <c r="AG23" s="88">
        <f t="shared" si="4"/>
        <v>842311.66175420035</v>
      </c>
      <c r="AH23" s="88">
        <f t="shared" si="4"/>
        <v>1316171.364196344</v>
      </c>
      <c r="AI23" s="88">
        <f t="shared" si="4"/>
        <v>1949503.1038246127</v>
      </c>
      <c r="AJ23" s="88">
        <f t="shared" si="4"/>
        <v>2496743.841543851</v>
      </c>
      <c r="AK23" s="88">
        <f t="shared" si="4"/>
        <v>3458388.5432685674</v>
      </c>
      <c r="AL23" s="88">
        <f t="shared" si="4"/>
        <v>4391144.7690307014</v>
      </c>
      <c r="AM23" s="88">
        <f t="shared" si="4"/>
        <v>4299325.8632444991</v>
      </c>
      <c r="AN23" s="88">
        <f t="shared" si="4"/>
        <v>4152257.5602412</v>
      </c>
      <c r="AO23" s="88">
        <f t="shared" si="4"/>
        <v>4010238.9536582143</v>
      </c>
      <c r="AP23" s="88">
        <f t="shared" si="4"/>
        <v>3873095.9244343624</v>
      </c>
      <c r="AQ23" s="88">
        <f t="shared" si="4"/>
        <v>3740660.3864958631</v>
      </c>
      <c r="AR23" s="88">
        <f t="shared" si="4"/>
        <v>3612770.0765368999</v>
      </c>
    </row>
    <row r="24" spans="1:48" s="40" customFormat="1" x14ac:dyDescent="0.2">
      <c r="B24" s="79" t="s">
        <v>148</v>
      </c>
      <c r="C24" s="38"/>
      <c r="D24" s="38"/>
      <c r="E24" s="38"/>
      <c r="F24" s="38"/>
      <c r="H24" s="65"/>
      <c r="I24" s="65"/>
      <c r="AB24" s="29"/>
      <c r="AC24" s="88">
        <f t="shared" si="4"/>
        <v>0</v>
      </c>
      <c r="AD24" s="88">
        <f t="shared" si="4"/>
        <v>0</v>
      </c>
      <c r="AE24" s="88">
        <f t="shared" si="4"/>
        <v>0</v>
      </c>
      <c r="AF24" s="88">
        <f t="shared" si="4"/>
        <v>0</v>
      </c>
      <c r="AG24" s="88">
        <f t="shared" si="4"/>
        <v>0</v>
      </c>
      <c r="AH24" s="88">
        <f t="shared" si="4"/>
        <v>0</v>
      </c>
      <c r="AI24" s="88">
        <f t="shared" si="4"/>
        <v>0</v>
      </c>
      <c r="AJ24" s="88">
        <f t="shared" si="4"/>
        <v>0</v>
      </c>
      <c r="AK24" s="88">
        <f t="shared" si="4"/>
        <v>0</v>
      </c>
      <c r="AL24" s="88">
        <f t="shared" si="4"/>
        <v>0</v>
      </c>
      <c r="AM24" s="88">
        <f t="shared" si="4"/>
        <v>0</v>
      </c>
      <c r="AN24" s="88">
        <f t="shared" si="4"/>
        <v>0</v>
      </c>
      <c r="AO24" s="88">
        <f t="shared" si="4"/>
        <v>0</v>
      </c>
      <c r="AP24" s="88">
        <f t="shared" si="4"/>
        <v>0</v>
      </c>
      <c r="AQ24" s="88">
        <f t="shared" si="4"/>
        <v>0</v>
      </c>
      <c r="AR24" s="88">
        <f t="shared" si="4"/>
        <v>0</v>
      </c>
    </row>
    <row r="25" spans="1:48" s="65" customFormat="1" x14ac:dyDescent="0.2">
      <c r="B25" s="143"/>
      <c r="C25" s="38"/>
      <c r="D25" s="38"/>
      <c r="E25" s="38"/>
      <c r="F25" s="38"/>
      <c r="AB25" s="29"/>
      <c r="AC25" s="134"/>
      <c r="AD25" s="134"/>
      <c r="AE25" s="134"/>
      <c r="AF25" s="134"/>
      <c r="AG25" s="134"/>
      <c r="AH25" s="134"/>
      <c r="AI25" s="134"/>
      <c r="AJ25" s="134"/>
      <c r="AK25" s="134"/>
      <c r="AL25" s="134"/>
      <c r="AM25" s="134"/>
      <c r="AN25" s="134"/>
      <c r="AO25" s="134"/>
      <c r="AP25" s="134"/>
      <c r="AQ25" s="134"/>
      <c r="AR25" s="134"/>
    </row>
    <row r="26" spans="1:48" s="77" customFormat="1" x14ac:dyDescent="0.2">
      <c r="B26" s="77" t="s">
        <v>203</v>
      </c>
      <c r="K26" s="77">
        <v>2011</v>
      </c>
      <c r="L26" s="77">
        <v>2012</v>
      </c>
      <c r="M26" s="77">
        <v>2013</v>
      </c>
      <c r="N26" s="77">
        <v>2014</v>
      </c>
      <c r="O26" s="77">
        <v>2015</v>
      </c>
      <c r="P26" s="77">
        <v>2016</v>
      </c>
      <c r="Q26" s="77">
        <v>2017</v>
      </c>
      <c r="R26" s="77">
        <v>2018</v>
      </c>
      <c r="S26" s="77">
        <v>2019</v>
      </c>
      <c r="T26" s="77">
        <v>2020</v>
      </c>
      <c r="U26" s="77">
        <v>2021</v>
      </c>
      <c r="V26" s="77">
        <v>2022</v>
      </c>
      <c r="W26" s="77">
        <v>2023</v>
      </c>
      <c r="X26" s="77">
        <v>2024</v>
      </c>
      <c r="Y26" s="77">
        <v>2025</v>
      </c>
      <c r="Z26" s="77">
        <v>2026</v>
      </c>
      <c r="AC26" s="77">
        <v>2011</v>
      </c>
      <c r="AD26" s="77">
        <v>2012</v>
      </c>
      <c r="AE26" s="77">
        <v>2013</v>
      </c>
      <c r="AF26" s="77">
        <v>2014</v>
      </c>
      <c r="AG26" s="77">
        <v>2015</v>
      </c>
      <c r="AH26" s="77">
        <v>2016</v>
      </c>
      <c r="AI26" s="77">
        <v>2017</v>
      </c>
      <c r="AJ26" s="77">
        <v>2018</v>
      </c>
      <c r="AK26" s="77">
        <v>2019</v>
      </c>
      <c r="AL26" s="77">
        <v>2020</v>
      </c>
      <c r="AM26" s="77">
        <v>2021</v>
      </c>
      <c r="AN26" s="77">
        <v>2022</v>
      </c>
      <c r="AO26" s="77">
        <v>2023</v>
      </c>
      <c r="AP26" s="77">
        <v>2024</v>
      </c>
      <c r="AQ26" s="77">
        <v>2025</v>
      </c>
      <c r="AR26" s="77">
        <v>2026</v>
      </c>
    </row>
    <row r="27" spans="1:48" s="65" customFormat="1" x14ac:dyDescent="0.2">
      <c r="B27" s="143"/>
      <c r="C27" s="38"/>
      <c r="D27" s="38"/>
      <c r="E27" s="38"/>
      <c r="F27" s="38"/>
      <c r="AB27" s="29"/>
      <c r="AC27" s="134"/>
      <c r="AD27" s="134"/>
      <c r="AE27" s="134"/>
      <c r="AF27" s="134"/>
      <c r="AG27" s="134"/>
      <c r="AH27" s="134"/>
      <c r="AI27" s="134"/>
      <c r="AJ27" s="134"/>
      <c r="AK27" s="134"/>
      <c r="AL27" s="134"/>
      <c r="AM27" s="134"/>
      <c r="AN27" s="134"/>
      <c r="AO27" s="134"/>
      <c r="AP27" s="134"/>
      <c r="AQ27" s="134"/>
      <c r="AR27" s="134"/>
    </row>
    <row r="28" spans="1:48" s="65" customFormat="1" x14ac:dyDescent="0.2">
      <c r="B28" s="143" t="s">
        <v>120</v>
      </c>
      <c r="C28" s="38"/>
      <c r="D28" s="38"/>
      <c r="E28" s="38"/>
      <c r="F28" s="38"/>
      <c r="K28" s="119">
        <f>'4. CPI-tabel'!K17</f>
        <v>1.0149999999999999</v>
      </c>
      <c r="L28" s="119">
        <f>'4. CPI-tabel'!L17</f>
        <v>1.026</v>
      </c>
      <c r="M28" s="119">
        <f>'4. CPI-tabel'!M17</f>
        <v>1.0229999999999999</v>
      </c>
      <c r="N28" s="119">
        <f>'4. CPI-tabel'!N17</f>
        <v>1.028</v>
      </c>
      <c r="O28" s="119">
        <f>'4. CPI-tabel'!O17</f>
        <v>1.01</v>
      </c>
      <c r="P28" s="119">
        <f>'4. CPI-tabel'!P17</f>
        <v>1.008</v>
      </c>
      <c r="Q28" s="119">
        <f>'4. CPI-tabel'!Q17</f>
        <v>1.002</v>
      </c>
      <c r="R28" s="119">
        <f>'4. CPI-tabel'!R17</f>
        <v>1.014</v>
      </c>
      <c r="S28" s="119">
        <f>'4. CPI-tabel'!S17</f>
        <v>1.0209999999999999</v>
      </c>
      <c r="T28" s="119">
        <f>'4. CPI-tabel'!T17</f>
        <v>1.028</v>
      </c>
      <c r="U28" s="119">
        <f>'4. CPI-tabel'!U17</f>
        <v>1.0069999999999999</v>
      </c>
      <c r="V28" s="119">
        <f>'4. CPI-tabel'!V17</f>
        <v>1</v>
      </c>
      <c r="W28" s="119">
        <f>'4. CPI-tabel'!W17</f>
        <v>1</v>
      </c>
      <c r="X28" s="119">
        <f>'4. CPI-tabel'!X17</f>
        <v>1</v>
      </c>
      <c r="Y28" s="119">
        <f>'4. CPI-tabel'!Y17</f>
        <v>1</v>
      </c>
      <c r="Z28" s="119">
        <f>'4. CPI-tabel'!Z17</f>
        <v>1</v>
      </c>
      <c r="AB28" s="29"/>
      <c r="AC28" s="134"/>
      <c r="AD28" s="134"/>
      <c r="AE28" s="134"/>
      <c r="AF28" s="134"/>
      <c r="AG28" s="134"/>
      <c r="AH28" s="134"/>
      <c r="AI28" s="134"/>
      <c r="AJ28" s="134"/>
      <c r="AK28" s="134"/>
      <c r="AL28" s="134"/>
      <c r="AM28" s="134"/>
      <c r="AN28" s="134"/>
      <c r="AO28" s="134"/>
      <c r="AP28" s="134"/>
      <c r="AQ28" s="134"/>
      <c r="AR28" s="134"/>
    </row>
    <row r="29" spans="1:48" s="40" customFormat="1" x14ac:dyDescent="0.2">
      <c r="F29" s="65"/>
      <c r="H29" s="65"/>
      <c r="I29" s="65"/>
      <c r="AE29" s="65"/>
    </row>
    <row r="30" spans="1:48" s="77" customFormat="1" x14ac:dyDescent="0.2">
      <c r="B30" s="77"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8" t="s">
        <v>73</v>
      </c>
      <c r="C32" s="139"/>
      <c r="D32" s="139"/>
      <c r="E32" s="139"/>
      <c r="F32" s="139"/>
      <c r="G32" s="139"/>
      <c r="I32" s="138" t="s">
        <v>74</v>
      </c>
      <c r="K32" s="138" t="s">
        <v>196</v>
      </c>
      <c r="L32" s="139"/>
      <c r="M32" s="139"/>
      <c r="N32" s="139"/>
      <c r="O32" s="139"/>
      <c r="P32" s="139"/>
      <c r="Q32" s="139"/>
      <c r="R32" s="139"/>
      <c r="S32" s="139"/>
      <c r="T32" s="139"/>
      <c r="U32" s="139"/>
      <c r="V32" s="139"/>
      <c r="W32" s="139"/>
      <c r="X32" s="139"/>
      <c r="Y32" s="139"/>
      <c r="Z32" s="139"/>
      <c r="AB32" s="138" t="s">
        <v>197</v>
      </c>
      <c r="AC32" s="139"/>
      <c r="AD32" s="139"/>
      <c r="AE32" s="139"/>
      <c r="AF32" s="139"/>
      <c r="AG32" s="139"/>
      <c r="AH32" s="139"/>
      <c r="AI32" s="139"/>
      <c r="AJ32" s="139"/>
      <c r="AK32" s="139"/>
      <c r="AL32" s="139"/>
      <c r="AM32" s="139"/>
      <c r="AN32" s="139"/>
      <c r="AO32" s="139"/>
      <c r="AP32" s="139"/>
      <c r="AQ32" s="139"/>
      <c r="AR32" s="139"/>
    </row>
    <row r="33" spans="1:44" s="42" customFormat="1" ht="42.75" customHeight="1" x14ac:dyDescent="0.2">
      <c r="B33" s="139" t="s">
        <v>80</v>
      </c>
      <c r="C33" s="139" t="s">
        <v>149</v>
      </c>
      <c r="D33" s="160" t="s">
        <v>191</v>
      </c>
      <c r="E33" s="140" t="s">
        <v>192</v>
      </c>
      <c r="F33" s="140" t="s">
        <v>218</v>
      </c>
      <c r="G33" s="140" t="s">
        <v>200</v>
      </c>
      <c r="I33" s="139" t="s">
        <v>75</v>
      </c>
      <c r="K33" s="139">
        <v>2011</v>
      </c>
      <c r="L33" s="139">
        <v>2012</v>
      </c>
      <c r="M33" s="139">
        <v>2013</v>
      </c>
      <c r="N33" s="139">
        <v>2014</v>
      </c>
      <c r="O33" s="139">
        <v>2015</v>
      </c>
      <c r="P33" s="139">
        <v>2016</v>
      </c>
      <c r="Q33" s="139">
        <v>2017</v>
      </c>
      <c r="R33" s="139">
        <v>2018</v>
      </c>
      <c r="S33" s="139">
        <v>2019</v>
      </c>
      <c r="T33" s="139">
        <v>2020</v>
      </c>
      <c r="U33" s="139">
        <v>2021</v>
      </c>
      <c r="V33" s="139">
        <v>2022</v>
      </c>
      <c r="W33" s="139">
        <v>2023</v>
      </c>
      <c r="X33" s="139">
        <v>2024</v>
      </c>
      <c r="Y33" s="139">
        <v>2025</v>
      </c>
      <c r="Z33" s="139">
        <v>2026</v>
      </c>
      <c r="AA33" s="41"/>
      <c r="AB33" s="139">
        <v>2010</v>
      </c>
      <c r="AC33" s="139">
        <v>2011</v>
      </c>
      <c r="AD33" s="139">
        <v>2012</v>
      </c>
      <c r="AE33" s="139">
        <v>2013</v>
      </c>
      <c r="AF33" s="139">
        <v>2014</v>
      </c>
      <c r="AG33" s="139">
        <v>2015</v>
      </c>
      <c r="AH33" s="139">
        <v>2016</v>
      </c>
      <c r="AI33" s="139">
        <v>2017</v>
      </c>
      <c r="AJ33" s="139">
        <v>2018</v>
      </c>
      <c r="AK33" s="139">
        <v>2019</v>
      </c>
      <c r="AL33" s="139">
        <v>2020</v>
      </c>
      <c r="AM33" s="139">
        <v>2021</v>
      </c>
      <c r="AN33" s="139">
        <v>2022</v>
      </c>
      <c r="AO33" s="139">
        <v>2023</v>
      </c>
      <c r="AP33" s="139">
        <v>2024</v>
      </c>
      <c r="AQ33" s="139">
        <v>2025</v>
      </c>
      <c r="AR33" s="139">
        <v>2026</v>
      </c>
    </row>
    <row r="34" spans="1:44" s="20" customFormat="1" x14ac:dyDescent="0.2">
      <c r="A34" s="2"/>
      <c r="B34" s="86">
        <f>'3. Investeringen'!B15</f>
        <v>1</v>
      </c>
      <c r="C34" s="86" t="str">
        <f>'3. Investeringen'!G15</f>
        <v>Start-GAW excl. bijzonderheden AD</v>
      </c>
      <c r="D34" s="86">
        <f>'3. Investeringen'!K15</f>
        <v>2008</v>
      </c>
      <c r="E34" s="121">
        <f>'3. Investeringen'!N15</f>
        <v>2011</v>
      </c>
      <c r="F34" s="86">
        <f>'3. Investeringen'!O15</f>
        <v>2703665.9555059532</v>
      </c>
      <c r="G34" s="86">
        <f>'3. Investeringen'!P15</f>
        <v>2703665.9555059532</v>
      </c>
      <c r="H34" s="20" t="s">
        <v>70</v>
      </c>
      <c r="I34" s="86">
        <f>'6. Investeringen per jaar'!I15</f>
        <v>1</v>
      </c>
      <c r="J34" s="20" t="s">
        <v>70</v>
      </c>
      <c r="K34" s="86">
        <f>'8. Afschrijvingen voor GAW'!AO29</f>
        <v>124737.31567447919</v>
      </c>
      <c r="L34" s="86">
        <f>'8. Afschrijvingen voor GAW'!AP29</f>
        <v>127980.48588201564</v>
      </c>
      <c r="M34" s="86">
        <f>'8. Afschrijvingen voor GAW'!AQ29</f>
        <v>130924.03705730199</v>
      </c>
      <c r="N34" s="86">
        <f>'8. Afschrijvingen voor GAW'!AR29</f>
        <v>134589.91009490646</v>
      </c>
      <c r="O34" s="86">
        <f>'8. Afschrijvingen voor GAW'!AS29</f>
        <v>135935.80919585549</v>
      </c>
      <c r="P34" s="86">
        <f>'8. Afschrijvingen voor GAW'!AT29</f>
        <v>137023.29566942234</v>
      </c>
      <c r="Q34" s="86">
        <f>'8. Afschrijvingen voor GAW'!AU29</f>
        <v>137297.34226076122</v>
      </c>
      <c r="R34" s="86">
        <f>'8. Afschrijvingen voor GAW'!AV29</f>
        <v>139219.50505241187</v>
      </c>
      <c r="S34" s="86">
        <f>'8. Afschrijvingen voor GAW'!AW29</f>
        <v>142143.11465851252</v>
      </c>
      <c r="T34" s="86">
        <f>'8. Afschrijvingen voor GAW'!AX29</f>
        <v>146123.12186895087</v>
      </c>
      <c r="U34" s="86">
        <f>'8. Afschrijvingen voor GAW'!AY29</f>
        <v>147145.9837220335</v>
      </c>
      <c r="V34" s="86">
        <f>'8. Afschrijvingen voor GAW'!AZ29</f>
        <v>176575.18046644019</v>
      </c>
      <c r="W34" s="86">
        <f>'8. Afschrijvingen voor GAW'!BA29</f>
        <v>157312.43350646491</v>
      </c>
      <c r="X34" s="86">
        <f>'8. Afschrijvingen voor GAW'!BB29</f>
        <v>142746.46744105147</v>
      </c>
      <c r="Y34" s="86">
        <f>'8. Afschrijvingen voor GAW'!BC29</f>
        <v>142746.46744105147</v>
      </c>
      <c r="Z34" s="86">
        <f>'8. Afschrijvingen voor GAW'!BD29</f>
        <v>142746.46744105147</v>
      </c>
      <c r="AB34" s="122"/>
      <c r="AC34" s="87">
        <f>$I34*IF($D34&lt;2011,IF(AC$33=$E34,$G34*K$28-K34,
AB34*K$28-K34),
IF(AC$33=$E34,$F34-K34,
AB34*K$28-K34))</f>
        <v>2619483.6291640629</v>
      </c>
      <c r="AD34" s="87">
        <f t="shared" ref="AD34:AR49" si="5">$I34*IF($D34&lt;2011,IF(AD$33=$E34,$G34*L$28-L34,
AC34*L$28-L34),
IF(AD$33=$E34,$F34-L34,
AC34*L$28-L34))</f>
        <v>2559609.7176403133</v>
      </c>
      <c r="AE34" s="87">
        <f t="shared" si="5"/>
        <v>2487556.7040887382</v>
      </c>
      <c r="AF34" s="87">
        <f t="shared" si="5"/>
        <v>2422618.3817083165</v>
      </c>
      <c r="AG34" s="87">
        <f t="shared" si="5"/>
        <v>2310908.7563295439</v>
      </c>
      <c r="AH34" s="87">
        <f t="shared" si="5"/>
        <v>2192372.7307107579</v>
      </c>
      <c r="AI34" s="87">
        <f t="shared" si="5"/>
        <v>2059460.1339114183</v>
      </c>
      <c r="AJ34" s="87">
        <f t="shared" si="5"/>
        <v>1949073.0707337663</v>
      </c>
      <c r="AK34" s="87">
        <f t="shared" si="5"/>
        <v>1847860.4905606625</v>
      </c>
      <c r="AL34" s="87">
        <f t="shared" si="5"/>
        <v>1753477.4624274103</v>
      </c>
      <c r="AM34" s="87">
        <f t="shared" si="5"/>
        <v>1618605.8209423686</v>
      </c>
      <c r="AN34" s="87">
        <f t="shared" si="5"/>
        <v>1442030.6404759283</v>
      </c>
      <c r="AO34" s="87">
        <f t="shared" si="5"/>
        <v>1284718.2069694635</v>
      </c>
      <c r="AP34" s="87">
        <f t="shared" si="5"/>
        <v>1141971.739528412</v>
      </c>
      <c r="AQ34" s="87">
        <f t="shared" si="5"/>
        <v>999225.2720873605</v>
      </c>
      <c r="AR34" s="87">
        <f t="shared" si="5"/>
        <v>856478.804646309</v>
      </c>
    </row>
    <row r="35" spans="1:44" s="20" customFormat="1" x14ac:dyDescent="0.2">
      <c r="A35" s="40"/>
      <c r="B35" s="86">
        <f>'3. Investeringen'!B16</f>
        <v>2</v>
      </c>
      <c r="C35" s="86" t="str">
        <f>'3. Investeringen'!G16</f>
        <v>Start-GAW excl. bijzonderheden TD</v>
      </c>
      <c r="D35" s="86">
        <f>'3. Investeringen'!K16</f>
        <v>2004</v>
      </c>
      <c r="E35" s="121">
        <f>'3. Investeringen'!N16</f>
        <v>2011</v>
      </c>
      <c r="F35" s="86">
        <f>'3. Investeringen'!O16</f>
        <v>103256004.94964032</v>
      </c>
      <c r="G35" s="86">
        <f>'3. Investeringen'!P16</f>
        <v>112767510.36330979</v>
      </c>
      <c r="I35" s="86">
        <f>'6. Investeringen per jaar'!I16</f>
        <v>1</v>
      </c>
      <c r="K35" s="86">
        <f>'8. Afschrijvingen voor GAW'!AO30</f>
        <v>5502837.6451326748</v>
      </c>
      <c r="L35" s="86">
        <f>'8. Afschrijvingen voor GAW'!AP30</f>
        <v>5645911.4239061251</v>
      </c>
      <c r="M35" s="86">
        <f>'8. Afschrijvingen voor GAW'!AQ30</f>
        <v>5775767.3866559649</v>
      </c>
      <c r="N35" s="86">
        <f>'8. Afschrijvingen voor GAW'!AR30</f>
        <v>5937488.8734823316</v>
      </c>
      <c r="O35" s="86">
        <f>'8. Afschrijvingen voor GAW'!AS30</f>
        <v>5996863.7622171547</v>
      </c>
      <c r="P35" s="86">
        <f>'8. Afschrijvingen voor GAW'!AT30</f>
        <v>6044838.6723148916</v>
      </c>
      <c r="Q35" s="86">
        <f>'8. Afschrijvingen voor GAW'!AU30</f>
        <v>6056928.3496595221</v>
      </c>
      <c r="R35" s="86">
        <f>'8. Afschrijvingen voor GAW'!AV30</f>
        <v>6141725.3465547552</v>
      </c>
      <c r="S35" s="86">
        <f>'8. Afschrijvingen voor GAW'!AW30</f>
        <v>6270701.5788324038</v>
      </c>
      <c r="T35" s="86">
        <f>'8. Afschrijvingen voor GAW'!AX30</f>
        <v>6446281.2230397118</v>
      </c>
      <c r="U35" s="86">
        <f>'8. Afschrijvingen voor GAW'!AY30</f>
        <v>6491405.1916009896</v>
      </c>
      <c r="V35" s="86">
        <f>'8. Afschrijvingen voor GAW'!AZ30</f>
        <v>7789686.2299211845</v>
      </c>
      <c r="W35" s="86">
        <f>'8. Afschrijvingen voor GAW'!BA30</f>
        <v>6835847.0997267487</v>
      </c>
      <c r="X35" s="86">
        <f>'8. Afschrijvingen voor GAW'!BB30</f>
        <v>6280799.6856463756</v>
      </c>
      <c r="Y35" s="86">
        <f>'8. Afschrijvingen voor GAW'!BC30</f>
        <v>6280799.6856463756</v>
      </c>
      <c r="Z35" s="86">
        <f>'8. Afschrijvingen voor GAW'!BD30</f>
        <v>6280799.6856463756</v>
      </c>
      <c r="AB35" s="122"/>
      <c r="AC35" s="87">
        <f t="shared" ref="AC35:AC98" si="6">$I35*IF($D35&lt;2011,IF(AC$33=$E35,$G35*K$28-K35,
AB35*K$28-K35),
IF(AC$33=$E35,$F35-K35,
AB35*K$28-K35))</f>
        <v>108956185.37362674</v>
      </c>
      <c r="AD35" s="87">
        <f t="shared" si="5"/>
        <v>106143134.7694349</v>
      </c>
      <c r="AE35" s="87">
        <f t="shared" si="5"/>
        <v>102808659.48247592</v>
      </c>
      <c r="AF35" s="87">
        <f t="shared" si="5"/>
        <v>99749813.074502915</v>
      </c>
      <c r="AG35" s="87">
        <f t="shared" si="5"/>
        <v>94750447.443030789</v>
      </c>
      <c r="AH35" s="87">
        <f t="shared" si="5"/>
        <v>89463612.350260139</v>
      </c>
      <c r="AI35" s="87">
        <f t="shared" si="5"/>
        <v>83585611.225301147</v>
      </c>
      <c r="AJ35" s="87">
        <f t="shared" si="5"/>
        <v>78614084.435900614</v>
      </c>
      <c r="AK35" s="87">
        <f t="shared" si="5"/>
        <v>73994278.630222112</v>
      </c>
      <c r="AL35" s="87">
        <f t="shared" si="5"/>
        <v>69619837.208828613</v>
      </c>
      <c r="AM35" s="87">
        <f t="shared" si="5"/>
        <v>63615770.877689406</v>
      </c>
      <c r="AN35" s="87">
        <f t="shared" si="5"/>
        <v>55826084.647768222</v>
      </c>
      <c r="AO35" s="87">
        <f t="shared" si="5"/>
        <v>48990237.54804147</v>
      </c>
      <c r="AP35" s="87">
        <f t="shared" si="5"/>
        <v>42709437.862395093</v>
      </c>
      <c r="AQ35" s="87">
        <f t="shared" si="5"/>
        <v>36428638.176748715</v>
      </c>
      <c r="AR35" s="87">
        <f t="shared" si="5"/>
        <v>30147838.491102338</v>
      </c>
    </row>
    <row r="36" spans="1:44" s="20" customFormat="1" x14ac:dyDescent="0.2">
      <c r="A36" s="40"/>
      <c r="B36" s="86">
        <f>'3. Investeringen'!B17</f>
        <v>3</v>
      </c>
      <c r="C36" s="86" t="str">
        <f>'3. Investeringen'!G17</f>
        <v>Nieuwe investeringen TD</v>
      </c>
      <c r="D36" s="86">
        <f>'3. Investeringen'!K17</f>
        <v>2004</v>
      </c>
      <c r="E36" s="121">
        <f>'3. Investeringen'!N17</f>
        <v>2011</v>
      </c>
      <c r="F36" s="86">
        <f>'3. Investeringen'!O17</f>
        <v>368064.73636363633</v>
      </c>
      <c r="G36" s="86">
        <f>'3. Investeringen'!P17</f>
        <v>401969.29943685397</v>
      </c>
      <c r="I36" s="86">
        <f>'6. Investeringen per jaar'!I17</f>
        <v>1</v>
      </c>
      <c r="K36" s="86">
        <f>'8. Afschrijvingen voor GAW'!AO31</f>
        <v>8412.3471944001358</v>
      </c>
      <c r="L36" s="86">
        <f>'8. Afschrijvingen voor GAW'!AP31</f>
        <v>8631.0682214545395</v>
      </c>
      <c r="M36" s="86">
        <f>'8. Afschrijvingen voor GAW'!AQ31</f>
        <v>8829.5827905479928</v>
      </c>
      <c r="N36" s="86">
        <f>'8. Afschrijvingen voor GAW'!AR31</f>
        <v>9076.811108683336</v>
      </c>
      <c r="O36" s="86">
        <f>'8. Afschrijvingen voor GAW'!AS31</f>
        <v>9167.5792197701685</v>
      </c>
      <c r="P36" s="86">
        <f>'8. Afschrijvingen voor GAW'!AT31</f>
        <v>9240.9198535283303</v>
      </c>
      <c r="Q36" s="86">
        <f>'8. Afschrijvingen voor GAW'!AU31</f>
        <v>9259.4016932353879</v>
      </c>
      <c r="R36" s="86">
        <f>'8. Afschrijvingen voor GAW'!AV31</f>
        <v>9389.0333169406822</v>
      </c>
      <c r="S36" s="86">
        <f>'8. Afschrijvingen voor GAW'!AW31</f>
        <v>9586.2030165964352</v>
      </c>
      <c r="T36" s="86">
        <f>'8. Afschrijvingen voor GAW'!AX31</f>
        <v>9854.6167010611352</v>
      </c>
      <c r="U36" s="86">
        <f>'8. Afschrijvingen voor GAW'!AY31</f>
        <v>9923.5990179685632</v>
      </c>
      <c r="V36" s="86">
        <f>'8. Afschrijvingen voor GAW'!AZ31</f>
        <v>11908.318821562276</v>
      </c>
      <c r="W36" s="86">
        <f>'8. Afschrijvingen voor GAW'!BA31</f>
        <v>11527.252619272283</v>
      </c>
      <c r="X36" s="86">
        <f>'8. Afschrijvingen voor GAW'!BB31</f>
        <v>11158.380535455572</v>
      </c>
      <c r="Y36" s="86">
        <f>'8. Afschrijvingen voor GAW'!BC31</f>
        <v>10801.312358320993</v>
      </c>
      <c r="Z36" s="86">
        <f>'8. Afschrijvingen voor GAW'!BD31</f>
        <v>10455.67036285472</v>
      </c>
      <c r="AB36" s="122"/>
      <c r="AC36" s="87">
        <f t="shared" si="6"/>
        <v>399586.49173400656</v>
      </c>
      <c r="AD36" s="87">
        <f t="shared" si="5"/>
        <v>401344.67229763616</v>
      </c>
      <c r="AE36" s="87">
        <f t="shared" si="5"/>
        <v>401746.01696993376</v>
      </c>
      <c r="AF36" s="87">
        <f t="shared" si="5"/>
        <v>403918.09433640854</v>
      </c>
      <c r="AG36" s="87">
        <f t="shared" si="5"/>
        <v>398789.69606000249</v>
      </c>
      <c r="AH36" s="87">
        <f t="shared" si="5"/>
        <v>392739.09377495421</v>
      </c>
      <c r="AI36" s="87">
        <f t="shared" si="5"/>
        <v>384265.17026926874</v>
      </c>
      <c r="AJ36" s="87">
        <f t="shared" si="5"/>
        <v>380255.84933609777</v>
      </c>
      <c r="AK36" s="87">
        <f t="shared" si="5"/>
        <v>378655.01915555936</v>
      </c>
      <c r="AL36" s="87">
        <f t="shared" si="5"/>
        <v>379402.74299085391</v>
      </c>
      <c r="AM36" s="87">
        <f t="shared" si="5"/>
        <v>372134.96317382128</v>
      </c>
      <c r="AN36" s="87">
        <f t="shared" si="5"/>
        <v>360226.644352259</v>
      </c>
      <c r="AO36" s="87">
        <f t="shared" si="5"/>
        <v>348699.39173298673</v>
      </c>
      <c r="AP36" s="87">
        <f t="shared" si="5"/>
        <v>337541.01119753113</v>
      </c>
      <c r="AQ36" s="87">
        <f t="shared" si="5"/>
        <v>326739.69883921015</v>
      </c>
      <c r="AR36" s="87">
        <f t="shared" si="5"/>
        <v>316284.02847635542</v>
      </c>
    </row>
    <row r="37" spans="1:44" s="20" customFormat="1" x14ac:dyDescent="0.2">
      <c r="A37" s="40"/>
      <c r="B37" s="86">
        <f>'3. Investeringen'!B18</f>
        <v>4</v>
      </c>
      <c r="C37" s="86" t="str">
        <f>'3. Investeringen'!G18</f>
        <v>Nieuwe investeringen TD</v>
      </c>
      <c r="D37" s="86">
        <f>'3. Investeringen'!K18</f>
        <v>2004</v>
      </c>
      <c r="E37" s="121">
        <f>'3. Investeringen'!N18</f>
        <v>2011</v>
      </c>
      <c r="F37" s="86">
        <f>'3. Investeringen'!O18</f>
        <v>539578.35555555555</v>
      </c>
      <c r="G37" s="86">
        <f>'3. Investeringen'!P18</f>
        <v>589282.0260826943</v>
      </c>
      <c r="I37" s="86">
        <f>'6. Investeringen per jaar'!I18</f>
        <v>1</v>
      </c>
      <c r="K37" s="86">
        <f>'8. Afschrijvingen voor GAW'!AO32</f>
        <v>15535.617051271027</v>
      </c>
      <c r="L37" s="86">
        <f>'8. Afschrijvingen voor GAW'!AP32</f>
        <v>15939.543094604074</v>
      </c>
      <c r="M37" s="86">
        <f>'8. Afschrijvingen voor GAW'!AQ32</f>
        <v>16306.152585779966</v>
      </c>
      <c r="N37" s="86">
        <f>'8. Afschrijvingen voor GAW'!AR32</f>
        <v>16762.724858181806</v>
      </c>
      <c r="O37" s="86">
        <f>'8. Afschrijvingen voor GAW'!AS32</f>
        <v>16930.352106763621</v>
      </c>
      <c r="P37" s="86">
        <f>'8. Afschrijvingen voor GAW'!AT32</f>
        <v>17065.79492361773</v>
      </c>
      <c r="Q37" s="86">
        <f>'8. Afschrijvingen voor GAW'!AU32</f>
        <v>17099.926513464969</v>
      </c>
      <c r="R37" s="86">
        <f>'8. Afschrijvingen voor GAW'!AV32</f>
        <v>17339.325484653476</v>
      </c>
      <c r="S37" s="86">
        <f>'8. Afschrijvingen voor GAW'!AW32</f>
        <v>17703.451319831198</v>
      </c>
      <c r="T37" s="86">
        <f>'8. Afschrijvingen voor GAW'!AX32</f>
        <v>18199.14795678647</v>
      </c>
      <c r="U37" s="86">
        <f>'8. Afschrijvingen voor GAW'!AY32</f>
        <v>18326.541992483973</v>
      </c>
      <c r="V37" s="86">
        <f>'8. Afschrijvingen voor GAW'!AZ32</f>
        <v>21991.850390980766</v>
      </c>
      <c r="W37" s="86">
        <f>'8. Afschrijvingen voor GAW'!BA32</f>
        <v>21032.206010283422</v>
      </c>
      <c r="X37" s="86">
        <f>'8. Afschrijvingen voor GAW'!BB32</f>
        <v>20114.437020743782</v>
      </c>
      <c r="Y37" s="86">
        <f>'8. Afschrijvingen voor GAW'!BC32</f>
        <v>19236.716132565871</v>
      </c>
      <c r="Z37" s="86">
        <f>'8. Afschrijvingen voor GAW'!BD32</f>
        <v>18397.295792235724</v>
      </c>
      <c r="AB37" s="122"/>
      <c r="AC37" s="87">
        <f t="shared" si="6"/>
        <v>582585.6394226636</v>
      </c>
      <c r="AD37" s="87">
        <f t="shared" si="5"/>
        <v>581793.32295304886</v>
      </c>
      <c r="AE37" s="87">
        <f t="shared" si="5"/>
        <v>578868.41679518891</v>
      </c>
      <c r="AF37" s="87">
        <f t="shared" si="5"/>
        <v>578314.00760727248</v>
      </c>
      <c r="AG37" s="87">
        <f t="shared" si="5"/>
        <v>567166.79557658162</v>
      </c>
      <c r="AH37" s="87">
        <f t="shared" si="5"/>
        <v>554638.33501757658</v>
      </c>
      <c r="AI37" s="87">
        <f t="shared" si="5"/>
        <v>538647.68517414678</v>
      </c>
      <c r="AJ37" s="87">
        <f t="shared" si="5"/>
        <v>528849.42728193139</v>
      </c>
      <c r="AK37" s="87">
        <f t="shared" si="5"/>
        <v>522251.81393502071</v>
      </c>
      <c r="AL37" s="87">
        <f t="shared" si="5"/>
        <v>518675.71676841483</v>
      </c>
      <c r="AM37" s="87">
        <f t="shared" si="5"/>
        <v>503979.90479330975</v>
      </c>
      <c r="AN37" s="87">
        <f t="shared" si="5"/>
        <v>481988.05440232897</v>
      </c>
      <c r="AO37" s="87">
        <f t="shared" si="5"/>
        <v>460955.84839204553</v>
      </c>
      <c r="AP37" s="87">
        <f t="shared" si="5"/>
        <v>440841.41137130174</v>
      </c>
      <c r="AQ37" s="87">
        <f t="shared" si="5"/>
        <v>421604.69523873588</v>
      </c>
      <c r="AR37" s="87">
        <f t="shared" si="5"/>
        <v>403207.39944650017</v>
      </c>
    </row>
    <row r="38" spans="1:44" s="20" customFormat="1" x14ac:dyDescent="0.2">
      <c r="A38" s="40"/>
      <c r="B38" s="86">
        <f>'3. Investeringen'!B19</f>
        <v>5</v>
      </c>
      <c r="C38" s="86" t="str">
        <f>'3. Investeringen'!G19</f>
        <v>Nieuwe investeringen TD</v>
      </c>
      <c r="D38" s="86">
        <f>'3. Investeringen'!K19</f>
        <v>2004</v>
      </c>
      <c r="E38" s="121">
        <f>'3. Investeringen'!N19</f>
        <v>2011</v>
      </c>
      <c r="F38" s="86">
        <f>'3. Investeringen'!O19</f>
        <v>128323.31666666667</v>
      </c>
      <c r="G38" s="86">
        <f>'3. Investeringen'!P19</f>
        <v>140143.91656078715</v>
      </c>
      <c r="I38" s="86">
        <f>'6. Investeringen per jaar'!I19</f>
        <v>1</v>
      </c>
      <c r="K38" s="86">
        <f>'8. Afschrijvingen voor GAW'!AO33</f>
        <v>6053.0244812425053</v>
      </c>
      <c r="L38" s="86">
        <f>'8. Afschrijvingen voor GAW'!AP33</f>
        <v>6210.4031177548104</v>
      </c>
      <c r="M38" s="86">
        <f>'8. Afschrijvingen voor GAW'!AQ33</f>
        <v>6353.2423894631702</v>
      </c>
      <c r="N38" s="86">
        <f>'8. Afschrijvingen voor GAW'!AR33</f>
        <v>6531.1331763681392</v>
      </c>
      <c r="O38" s="86">
        <f>'8. Afschrijvingen voor GAW'!AS33</f>
        <v>6596.4445081318199</v>
      </c>
      <c r="P38" s="86">
        <f>'8. Afschrijvingen voor GAW'!AT33</f>
        <v>6649.2160641968749</v>
      </c>
      <c r="Q38" s="86">
        <f>'8. Afschrijvingen voor GAW'!AU33</f>
        <v>6662.5144963252687</v>
      </c>
      <c r="R38" s="86">
        <f>'8. Afschrijvingen voor GAW'!AV33</f>
        <v>6755.7896992738224</v>
      </c>
      <c r="S38" s="86">
        <f>'8. Afschrijvingen voor GAW'!AW33</f>
        <v>6897.661282958572</v>
      </c>
      <c r="T38" s="86">
        <f>'8. Afschrijvingen voor GAW'!AX33</f>
        <v>7090.7957988814114</v>
      </c>
      <c r="U38" s="86">
        <f>'8. Afschrijvingen voor GAW'!AY33</f>
        <v>7140.4313694735811</v>
      </c>
      <c r="V38" s="86">
        <f>'8. Afschrijvingen voor GAW'!AZ33</f>
        <v>8568.5176433682991</v>
      </c>
      <c r="W38" s="86">
        <f>'8. Afschrijvingen voor GAW'!BA33</f>
        <v>7745.9399496049427</v>
      </c>
      <c r="X38" s="86">
        <f>'8. Afschrijvingen voor GAW'!BB33</f>
        <v>7002.3297144428689</v>
      </c>
      <c r="Y38" s="86">
        <f>'8. Afschrijvingen voor GAW'!BC33</f>
        <v>6940.9057695793335</v>
      </c>
      <c r="Z38" s="86">
        <f>'8. Afschrijvingen voor GAW'!BD33</f>
        <v>6940.9057695793335</v>
      </c>
      <c r="AB38" s="122"/>
      <c r="AC38" s="87">
        <f t="shared" si="6"/>
        <v>136193.05082795647</v>
      </c>
      <c r="AD38" s="87">
        <f t="shared" si="5"/>
        <v>133523.66703172852</v>
      </c>
      <c r="AE38" s="87">
        <f t="shared" si="5"/>
        <v>130241.4689839951</v>
      </c>
      <c r="AF38" s="87">
        <f t="shared" si="5"/>
        <v>127357.09693917882</v>
      </c>
      <c r="AG38" s="87">
        <f t="shared" si="5"/>
        <v>122034.22340043879</v>
      </c>
      <c r="AH38" s="87">
        <f t="shared" si="5"/>
        <v>116361.28112344541</v>
      </c>
      <c r="AI38" s="87">
        <f t="shared" si="5"/>
        <v>109931.48918936704</v>
      </c>
      <c r="AJ38" s="87">
        <f t="shared" si="5"/>
        <v>104714.74033874436</v>
      </c>
      <c r="AK38" s="87">
        <f t="shared" si="5"/>
        <v>100016.0886028994</v>
      </c>
      <c r="AL38" s="87">
        <f t="shared" si="5"/>
        <v>95725.743284899174</v>
      </c>
      <c r="AM38" s="87">
        <f t="shared" si="5"/>
        <v>89255.392118419884</v>
      </c>
      <c r="AN38" s="87">
        <f t="shared" si="5"/>
        <v>80686.874475051591</v>
      </c>
      <c r="AO38" s="87">
        <f t="shared" si="5"/>
        <v>72940.934525446646</v>
      </c>
      <c r="AP38" s="87">
        <f t="shared" si="5"/>
        <v>65938.604811003781</v>
      </c>
      <c r="AQ38" s="87">
        <f t="shared" si="5"/>
        <v>58997.69904142445</v>
      </c>
      <c r="AR38" s="87">
        <f t="shared" si="5"/>
        <v>52056.793271845119</v>
      </c>
    </row>
    <row r="39" spans="1:44" s="20" customFormat="1" x14ac:dyDescent="0.2">
      <c r="A39" s="40"/>
      <c r="B39" s="86">
        <f>'3. Investeringen'!B20</f>
        <v>6</v>
      </c>
      <c r="C39" s="86" t="str">
        <f>'3. Investeringen'!G20</f>
        <v>Nieuwe investeringen TD</v>
      </c>
      <c r="D39" s="86">
        <f>'3. Investeringen'!K20</f>
        <v>2004</v>
      </c>
      <c r="E39" s="121">
        <f>'3. Investeringen'!N20</f>
        <v>2011</v>
      </c>
      <c r="F39" s="86">
        <f>'3. Investeringen'!O20</f>
        <v>0</v>
      </c>
      <c r="G39" s="86">
        <f>'3. Investeringen'!P20</f>
        <v>1.4595570974051951E-11</v>
      </c>
      <c r="I39" s="86">
        <f>'6. Investeringen per jaar'!I20</f>
        <v>1</v>
      </c>
      <c r="K39" s="86">
        <f>'8. Afschrijvingen voor GAW'!AO34</f>
        <v>0</v>
      </c>
      <c r="L39" s="86">
        <f>'8. Afschrijvingen voor GAW'!AP34</f>
        <v>0</v>
      </c>
      <c r="M39" s="86">
        <f>'8. Afschrijvingen voor GAW'!AQ34</f>
        <v>0</v>
      </c>
      <c r="N39" s="86">
        <f>'8. Afschrijvingen voor GAW'!AR34</f>
        <v>0</v>
      </c>
      <c r="O39" s="86">
        <f>'8. Afschrijvingen voor GAW'!AS34</f>
        <v>0</v>
      </c>
      <c r="P39" s="86">
        <f>'8. Afschrijvingen voor GAW'!AT34</f>
        <v>0</v>
      </c>
      <c r="Q39" s="86">
        <f>'8. Afschrijvingen voor GAW'!AU34</f>
        <v>0</v>
      </c>
      <c r="R39" s="86">
        <f>'8. Afschrijvingen voor GAW'!AV34</f>
        <v>0</v>
      </c>
      <c r="S39" s="86">
        <f>'8. Afschrijvingen voor GAW'!AW34</f>
        <v>0</v>
      </c>
      <c r="T39" s="86">
        <f>'8. Afschrijvingen voor GAW'!AX34</f>
        <v>0</v>
      </c>
      <c r="U39" s="86">
        <f>'8. Afschrijvingen voor GAW'!AY34</f>
        <v>0</v>
      </c>
      <c r="V39" s="86">
        <f>'8. Afschrijvingen voor GAW'!AZ34</f>
        <v>0</v>
      </c>
      <c r="W39" s="86">
        <f>'8. Afschrijvingen voor GAW'!BA34</f>
        <v>0</v>
      </c>
      <c r="X39" s="86">
        <f>'8. Afschrijvingen voor GAW'!BB34</f>
        <v>0</v>
      </c>
      <c r="Y39" s="86">
        <f>'8. Afschrijvingen voor GAW'!BC34</f>
        <v>0</v>
      </c>
      <c r="Z39" s="86">
        <f>'8. Afschrijvingen voor GAW'!BD34</f>
        <v>0</v>
      </c>
      <c r="AB39" s="122"/>
      <c r="AC39" s="87">
        <f t="shared" si="6"/>
        <v>1.481450453866273E-11</v>
      </c>
      <c r="AD39" s="87">
        <f t="shared" si="5"/>
        <v>1.519968165666796E-11</v>
      </c>
      <c r="AE39" s="87">
        <f t="shared" si="5"/>
        <v>1.5549274334771321E-11</v>
      </c>
      <c r="AF39" s="87">
        <f t="shared" si="5"/>
        <v>1.5984654016144919E-11</v>
      </c>
      <c r="AG39" s="87">
        <f t="shared" si="5"/>
        <v>1.6144500556306367E-11</v>
      </c>
      <c r="AH39" s="87">
        <f t="shared" si="5"/>
        <v>1.627365656075682E-11</v>
      </c>
      <c r="AI39" s="87">
        <f t="shared" si="5"/>
        <v>1.6306203873878333E-11</v>
      </c>
      <c r="AJ39" s="87">
        <f t="shared" si="5"/>
        <v>1.6534490728112629E-11</v>
      </c>
      <c r="AK39" s="87">
        <f t="shared" si="5"/>
        <v>1.6881715033402993E-11</v>
      </c>
      <c r="AL39" s="87">
        <f t="shared" si="5"/>
        <v>1.7354403054338279E-11</v>
      </c>
      <c r="AM39" s="87">
        <f t="shared" si="5"/>
        <v>1.7475883875718646E-11</v>
      </c>
      <c r="AN39" s="87">
        <f t="shared" si="5"/>
        <v>1.7475883875718646E-11</v>
      </c>
      <c r="AO39" s="87">
        <f t="shared" si="5"/>
        <v>1.7475883875718646E-11</v>
      </c>
      <c r="AP39" s="87">
        <f t="shared" si="5"/>
        <v>1.7475883875718646E-11</v>
      </c>
      <c r="AQ39" s="87">
        <f t="shared" si="5"/>
        <v>1.7475883875718646E-11</v>
      </c>
      <c r="AR39" s="87">
        <f t="shared" si="5"/>
        <v>1.7475883875718646E-11</v>
      </c>
    </row>
    <row r="40" spans="1:44" s="20" customFormat="1" x14ac:dyDescent="0.2">
      <c r="A40" s="40"/>
      <c r="B40" s="86">
        <f>'3. Investeringen'!B21</f>
        <v>7</v>
      </c>
      <c r="C40" s="86" t="str">
        <f>'3. Investeringen'!G21</f>
        <v>Nieuwe investeringen TD</v>
      </c>
      <c r="D40" s="86">
        <f>'3. Investeringen'!K21</f>
        <v>2005</v>
      </c>
      <c r="E40" s="121">
        <f>'3. Investeringen'!N21</f>
        <v>2011</v>
      </c>
      <c r="F40" s="86">
        <f>'3. Investeringen'!O21</f>
        <v>433015.2</v>
      </c>
      <c r="G40" s="86">
        <f>'3. Investeringen'!P21</f>
        <v>467757.3930965265</v>
      </c>
      <c r="I40" s="86">
        <f>'6. Investeringen per jaar'!I21</f>
        <v>1</v>
      </c>
      <c r="K40" s="86">
        <f>'8. Afschrijvingen voor GAW'!AO35</f>
        <v>9591.3889695550351</v>
      </c>
      <c r="L40" s="86">
        <f>'8. Afschrijvingen voor GAW'!AP35</f>
        <v>9840.7650827634661</v>
      </c>
      <c r="M40" s="86">
        <f>'8. Afschrijvingen voor GAW'!AQ35</f>
        <v>10067.102679667025</v>
      </c>
      <c r="N40" s="86">
        <f>'8. Afschrijvingen voor GAW'!AR35</f>
        <v>10348.981554697701</v>
      </c>
      <c r="O40" s="86">
        <f>'8. Afschrijvingen voor GAW'!AS35</f>
        <v>10452.471370244679</v>
      </c>
      <c r="P40" s="86">
        <f>'8. Afschrijvingen voor GAW'!AT35</f>
        <v>10536.091141206636</v>
      </c>
      <c r="Q40" s="86">
        <f>'8. Afschrijvingen voor GAW'!AU35</f>
        <v>10557.163323489049</v>
      </c>
      <c r="R40" s="86">
        <f>'8. Afschrijvingen voor GAW'!AV35</f>
        <v>10704.963610017898</v>
      </c>
      <c r="S40" s="86">
        <f>'8. Afschrijvingen voor GAW'!AW35</f>
        <v>10929.767845828272</v>
      </c>
      <c r="T40" s="86">
        <f>'8. Afschrijvingen voor GAW'!AX35</f>
        <v>11235.801345511465</v>
      </c>
      <c r="U40" s="86">
        <f>'8. Afschrijvingen voor GAW'!AY35</f>
        <v>11314.451954930042</v>
      </c>
      <c r="V40" s="86">
        <f>'8. Afschrijvingen voor GAW'!AZ35</f>
        <v>13577.342345916051</v>
      </c>
      <c r="W40" s="86">
        <f>'8. Afschrijvingen voor GAW'!BA35</f>
        <v>13154.152454614774</v>
      </c>
      <c r="X40" s="86">
        <f>'8. Afschrijvingen voor GAW'!BB35</f>
        <v>12744.152897587817</v>
      </c>
      <c r="Y40" s="86">
        <f>'8. Afschrijvingen voor GAW'!BC35</f>
        <v>12346.932547533133</v>
      </c>
      <c r="Z40" s="86">
        <f>'8. Afschrijvingen voor GAW'!BD35</f>
        <v>11962.093091506129</v>
      </c>
      <c r="AB40" s="122"/>
      <c r="AC40" s="87">
        <f t="shared" si="6"/>
        <v>465182.36502341932</v>
      </c>
      <c r="AD40" s="87">
        <f t="shared" si="5"/>
        <v>467436.34143126477</v>
      </c>
      <c r="AE40" s="87">
        <f t="shared" si="5"/>
        <v>468120.2746045168</v>
      </c>
      <c r="AF40" s="87">
        <f t="shared" si="5"/>
        <v>470878.66073874559</v>
      </c>
      <c r="AG40" s="87">
        <f t="shared" si="5"/>
        <v>465134.97597588837</v>
      </c>
      <c r="AH40" s="87">
        <f t="shared" si="5"/>
        <v>458319.96464248886</v>
      </c>
      <c r="AI40" s="87">
        <f t="shared" si="5"/>
        <v>448679.44124828477</v>
      </c>
      <c r="AJ40" s="87">
        <f t="shared" si="5"/>
        <v>444255.98981574288</v>
      </c>
      <c r="AK40" s="87">
        <f t="shared" si="5"/>
        <v>442655.59775604517</v>
      </c>
      <c r="AL40" s="87">
        <f t="shared" si="5"/>
        <v>443814.15314770298</v>
      </c>
      <c r="AM40" s="87">
        <f t="shared" si="5"/>
        <v>435606.40026480681</v>
      </c>
      <c r="AN40" s="87">
        <f t="shared" si="5"/>
        <v>422029.05791889079</v>
      </c>
      <c r="AO40" s="87">
        <f t="shared" si="5"/>
        <v>408874.90546427603</v>
      </c>
      <c r="AP40" s="87">
        <f t="shared" si="5"/>
        <v>396130.75256668823</v>
      </c>
      <c r="AQ40" s="87">
        <f t="shared" si="5"/>
        <v>383783.8200191551</v>
      </c>
      <c r="AR40" s="87">
        <f t="shared" si="5"/>
        <v>371821.726927649</v>
      </c>
    </row>
    <row r="41" spans="1:44" s="20" customFormat="1" x14ac:dyDescent="0.2">
      <c r="A41" s="40"/>
      <c r="B41" s="86">
        <f>'3. Investeringen'!B22</f>
        <v>8</v>
      </c>
      <c r="C41" s="86" t="str">
        <f>'3. Investeringen'!G22</f>
        <v>Nieuwe investeringen TD</v>
      </c>
      <c r="D41" s="86">
        <f>'3. Investeringen'!K22</f>
        <v>2005</v>
      </c>
      <c r="E41" s="121">
        <f>'3. Investeringen'!N22</f>
        <v>2011</v>
      </c>
      <c r="F41" s="86">
        <f>'3. Investeringen'!O22</f>
        <v>791007.68888888881</v>
      </c>
      <c r="G41" s="86">
        <f>'3. Investeringen'!P22</f>
        <v>854472.7632516711</v>
      </c>
      <c r="I41" s="86">
        <f>'6. Investeringen per jaar'!I22</f>
        <v>1</v>
      </c>
      <c r="K41" s="86">
        <f>'8. Afschrijvingen voor GAW'!AO36</f>
        <v>21956.705182289763</v>
      </c>
      <c r="L41" s="86">
        <f>'8. Afschrijvingen voor GAW'!AP36</f>
        <v>22527.579517029295</v>
      </c>
      <c r="M41" s="86">
        <f>'8. Afschrijvingen voor GAW'!AQ36</f>
        <v>23045.713845920967</v>
      </c>
      <c r="N41" s="86">
        <f>'8. Afschrijvingen voor GAW'!AR36</f>
        <v>23690.993833606753</v>
      </c>
      <c r="O41" s="86">
        <f>'8. Afschrijvingen voor GAW'!AS36</f>
        <v>23927.90377194282</v>
      </c>
      <c r="P41" s="86">
        <f>'8. Afschrijvingen voor GAW'!AT36</f>
        <v>24119.327002118363</v>
      </c>
      <c r="Q41" s="86">
        <f>'8. Afschrijvingen voor GAW'!AU36</f>
        <v>24167.565656122599</v>
      </c>
      <c r="R41" s="86">
        <f>'8. Afschrijvingen voor GAW'!AV36</f>
        <v>24505.911575308317</v>
      </c>
      <c r="S41" s="86">
        <f>'8. Afschrijvingen voor GAW'!AW36</f>
        <v>25020.53571838979</v>
      </c>
      <c r="T41" s="86">
        <f>'8. Afschrijvingen voor GAW'!AX36</f>
        <v>25721.110718504708</v>
      </c>
      <c r="U41" s="86">
        <f>'8. Afschrijvingen voor GAW'!AY36</f>
        <v>25901.158493534236</v>
      </c>
      <c r="V41" s="86">
        <f>'8. Afschrijvingen voor GAW'!AZ36</f>
        <v>31081.390192241084</v>
      </c>
      <c r="W41" s="86">
        <f>'8. Afschrijvingen voor GAW'!BA36</f>
        <v>29772.700078883568</v>
      </c>
      <c r="X41" s="86">
        <f>'8. Afschrijvingen voor GAW'!BB36</f>
        <v>28519.112707141107</v>
      </c>
      <c r="Y41" s="86">
        <f>'8. Afschrijvingen voor GAW'!BC36</f>
        <v>27318.307961577269</v>
      </c>
      <c r="Z41" s="86">
        <f>'8. Afschrijvingen voor GAW'!BD36</f>
        <v>26168.063415826648</v>
      </c>
      <c r="AB41" s="122"/>
      <c r="AC41" s="87">
        <f t="shared" si="6"/>
        <v>845333.14951815642</v>
      </c>
      <c r="AD41" s="87">
        <f t="shared" si="5"/>
        <v>844784.23188859911</v>
      </c>
      <c r="AE41" s="87">
        <f t="shared" si="5"/>
        <v>841168.55537611584</v>
      </c>
      <c r="AF41" s="87">
        <f t="shared" si="5"/>
        <v>841030.28109304036</v>
      </c>
      <c r="AG41" s="87">
        <f t="shared" si="5"/>
        <v>825512.68013202795</v>
      </c>
      <c r="AH41" s="87">
        <f t="shared" si="5"/>
        <v>807997.45457096584</v>
      </c>
      <c r="AI41" s="87">
        <f t="shared" si="5"/>
        <v>785445.88382398512</v>
      </c>
      <c r="AJ41" s="87">
        <f t="shared" si="5"/>
        <v>771936.21462221257</v>
      </c>
      <c r="AK41" s="87">
        <f t="shared" si="5"/>
        <v>763126.3394108892</v>
      </c>
      <c r="AL41" s="87">
        <f t="shared" si="5"/>
        <v>758772.76619588933</v>
      </c>
      <c r="AM41" s="87">
        <f t="shared" si="5"/>
        <v>738183.01706572634</v>
      </c>
      <c r="AN41" s="87">
        <f t="shared" si="5"/>
        <v>707101.62687348528</v>
      </c>
      <c r="AO41" s="87">
        <f t="shared" si="5"/>
        <v>677328.92679460172</v>
      </c>
      <c r="AP41" s="87">
        <f t="shared" si="5"/>
        <v>648809.81408746063</v>
      </c>
      <c r="AQ41" s="87">
        <f t="shared" si="5"/>
        <v>621491.50612588332</v>
      </c>
      <c r="AR41" s="87">
        <f t="shared" si="5"/>
        <v>595323.44271005667</v>
      </c>
    </row>
    <row r="42" spans="1:44" s="20" customFormat="1" x14ac:dyDescent="0.2">
      <c r="A42" s="40"/>
      <c r="B42" s="86">
        <f>'3. Investeringen'!B23</f>
        <v>9</v>
      </c>
      <c r="C42" s="86" t="str">
        <f>'3. Investeringen'!G23</f>
        <v>Nieuwe investeringen TD</v>
      </c>
      <c r="D42" s="86">
        <f>'3. Investeringen'!K23</f>
        <v>2005</v>
      </c>
      <c r="E42" s="121">
        <f>'3. Investeringen'!N23</f>
        <v>2011</v>
      </c>
      <c r="F42" s="86">
        <f>'3. Investeringen'!O23</f>
        <v>90171.433333333334</v>
      </c>
      <c r="G42" s="86">
        <f>'3. Investeringen'!P23</f>
        <v>97406.175551752516</v>
      </c>
      <c r="I42" s="86">
        <f>'6. Investeringen per jaar'!I23</f>
        <v>1</v>
      </c>
      <c r="K42" s="86">
        <f>'8. Afschrijvingen voor GAW'!AO37</f>
        <v>4035.3987014297468</v>
      </c>
      <c r="L42" s="86">
        <f>'8. Afschrijvingen voor GAW'!AP37</f>
        <v>4140.3190676669201</v>
      </c>
      <c r="M42" s="86">
        <f>'8. Afschrijvingen voor GAW'!AQ37</f>
        <v>4235.5464062232586</v>
      </c>
      <c r="N42" s="86">
        <f>'8. Afschrijvingen voor GAW'!AR37</f>
        <v>4354.1417055975098</v>
      </c>
      <c r="O42" s="86">
        <f>'8. Afschrijvingen voor GAW'!AS37</f>
        <v>4397.683122653485</v>
      </c>
      <c r="P42" s="86">
        <f>'8. Afschrijvingen voor GAW'!AT37</f>
        <v>4432.8645876347127</v>
      </c>
      <c r="Q42" s="86">
        <f>'8. Afschrijvingen voor GAW'!AU37</f>
        <v>4441.7303168099825</v>
      </c>
      <c r="R42" s="86">
        <f>'8. Afschrijvingen voor GAW'!AV37</f>
        <v>4503.9145412453227</v>
      </c>
      <c r="S42" s="86">
        <f>'8. Afschrijvingen voor GAW'!AW37</f>
        <v>4598.496746611474</v>
      </c>
      <c r="T42" s="86">
        <f>'8. Afschrijvingen voor GAW'!AX37</f>
        <v>4727.2546555165954</v>
      </c>
      <c r="U42" s="86">
        <f>'8. Afschrijvingen voor GAW'!AY37</f>
        <v>4760.3454381052106</v>
      </c>
      <c r="V42" s="86">
        <f>'8. Afschrijvingen voor GAW'!AZ37</f>
        <v>5712.4145257262535</v>
      </c>
      <c r="W42" s="86">
        <f>'8. Afschrijvingen voor GAW'!BA37</f>
        <v>5204.644345661698</v>
      </c>
      <c r="X42" s="86">
        <f>'8. Afschrijvingen voor GAW'!BB37</f>
        <v>4742.0092927139922</v>
      </c>
      <c r="Y42" s="86">
        <f>'8. Afschrijvingen voor GAW'!BC37</f>
        <v>4629.1043095541345</v>
      </c>
      <c r="Z42" s="86">
        <f>'8. Afschrijvingen voor GAW'!BD37</f>
        <v>4629.1043095541345</v>
      </c>
      <c r="AB42" s="122"/>
      <c r="AC42" s="87">
        <f t="shared" si="6"/>
        <v>94831.869483599046</v>
      </c>
      <c r="AD42" s="87">
        <f t="shared" si="5"/>
        <v>93157.179022505705</v>
      </c>
      <c r="AE42" s="87">
        <f t="shared" si="5"/>
        <v>91064.247733800061</v>
      </c>
      <c r="AF42" s="87">
        <f t="shared" si="5"/>
        <v>89259.904964748959</v>
      </c>
      <c r="AG42" s="87">
        <f t="shared" si="5"/>
        <v>85754.820891742958</v>
      </c>
      <c r="AH42" s="87">
        <f t="shared" si="5"/>
        <v>82007.99487124219</v>
      </c>
      <c r="AI42" s="87">
        <f t="shared" si="5"/>
        <v>77730.28054417469</v>
      </c>
      <c r="AJ42" s="87">
        <f t="shared" si="5"/>
        <v>74314.589930547809</v>
      </c>
      <c r="AK42" s="87">
        <f t="shared" si="5"/>
        <v>71276.699572477824</v>
      </c>
      <c r="AL42" s="87">
        <f t="shared" si="5"/>
        <v>68545.192504990613</v>
      </c>
      <c r="AM42" s="87">
        <f t="shared" si="5"/>
        <v>64264.663414420327</v>
      </c>
      <c r="AN42" s="87">
        <f t="shared" si="5"/>
        <v>58552.24888869407</v>
      </c>
      <c r="AO42" s="87">
        <f t="shared" si="5"/>
        <v>53347.604543032372</v>
      </c>
      <c r="AP42" s="87">
        <f t="shared" si="5"/>
        <v>48605.59525031838</v>
      </c>
      <c r="AQ42" s="87">
        <f t="shared" si="5"/>
        <v>43976.490940764248</v>
      </c>
      <c r="AR42" s="87">
        <f t="shared" si="5"/>
        <v>39347.386631210116</v>
      </c>
    </row>
    <row r="43" spans="1:44" s="20" customFormat="1" x14ac:dyDescent="0.2">
      <c r="A43" s="40"/>
      <c r="B43" s="86">
        <f>'3. Investeringen'!B24</f>
        <v>10</v>
      </c>
      <c r="C43" s="86" t="str">
        <f>'3. Investeringen'!G24</f>
        <v>Nieuwe investeringen TD</v>
      </c>
      <c r="D43" s="86">
        <f>'3. Investeringen'!K24</f>
        <v>2005</v>
      </c>
      <c r="E43" s="121">
        <f>'3. Investeringen'!N24</f>
        <v>2011</v>
      </c>
      <c r="F43" s="86">
        <f>'3. Investeringen'!O24</f>
        <v>0</v>
      </c>
      <c r="G43" s="86">
        <f>'3. Investeringen'!P24</f>
        <v>1.8189894035458565E-12</v>
      </c>
      <c r="I43" s="86">
        <f>'6. Investeringen per jaar'!I24</f>
        <v>1</v>
      </c>
      <c r="K43" s="86">
        <f>'8. Afschrijvingen voor GAW'!AO38</f>
        <v>0</v>
      </c>
      <c r="L43" s="86">
        <f>'8. Afschrijvingen voor GAW'!AP38</f>
        <v>0</v>
      </c>
      <c r="M43" s="86">
        <f>'8. Afschrijvingen voor GAW'!AQ38</f>
        <v>0</v>
      </c>
      <c r="N43" s="86">
        <f>'8. Afschrijvingen voor GAW'!AR38</f>
        <v>0</v>
      </c>
      <c r="O43" s="86">
        <f>'8. Afschrijvingen voor GAW'!AS38</f>
        <v>0</v>
      </c>
      <c r="P43" s="86">
        <f>'8. Afschrijvingen voor GAW'!AT38</f>
        <v>0</v>
      </c>
      <c r="Q43" s="86">
        <f>'8. Afschrijvingen voor GAW'!AU38</f>
        <v>0</v>
      </c>
      <c r="R43" s="86">
        <f>'8. Afschrijvingen voor GAW'!AV38</f>
        <v>0</v>
      </c>
      <c r="S43" s="86">
        <f>'8. Afschrijvingen voor GAW'!AW38</f>
        <v>0</v>
      </c>
      <c r="T43" s="86">
        <f>'8. Afschrijvingen voor GAW'!AX38</f>
        <v>0</v>
      </c>
      <c r="U43" s="86">
        <f>'8. Afschrijvingen voor GAW'!AY38</f>
        <v>0</v>
      </c>
      <c r="V43" s="86">
        <f>'8. Afschrijvingen voor GAW'!AZ38</f>
        <v>0</v>
      </c>
      <c r="W43" s="86">
        <f>'8. Afschrijvingen voor GAW'!BA38</f>
        <v>0</v>
      </c>
      <c r="X43" s="86">
        <f>'8. Afschrijvingen voor GAW'!BB38</f>
        <v>0</v>
      </c>
      <c r="Y43" s="86">
        <f>'8. Afschrijvingen voor GAW'!BC38</f>
        <v>0</v>
      </c>
      <c r="Z43" s="86">
        <f>'8. Afschrijvingen voor GAW'!BD38</f>
        <v>0</v>
      </c>
      <c r="AB43" s="122"/>
      <c r="AC43" s="87">
        <f t="shared" si="6"/>
        <v>1.8462742445990441E-12</v>
      </c>
      <c r="AD43" s="87">
        <f t="shared" si="5"/>
        <v>1.8942773749586191E-12</v>
      </c>
      <c r="AE43" s="87">
        <f t="shared" si="5"/>
        <v>1.9378457545826673E-12</v>
      </c>
      <c r="AF43" s="87">
        <f t="shared" si="5"/>
        <v>1.9921054357109819E-12</v>
      </c>
      <c r="AG43" s="87">
        <f t="shared" si="5"/>
        <v>2.0120264900680915E-12</v>
      </c>
      <c r="AH43" s="87">
        <f t="shared" si="5"/>
        <v>2.0281227019886363E-12</v>
      </c>
      <c r="AI43" s="87">
        <f t="shared" si="5"/>
        <v>2.0321789473926137E-12</v>
      </c>
      <c r="AJ43" s="87">
        <f t="shared" si="5"/>
        <v>2.0606294526561104E-12</v>
      </c>
      <c r="AK43" s="87">
        <f t="shared" si="5"/>
        <v>2.1039026711618887E-12</v>
      </c>
      <c r="AL43" s="87">
        <f t="shared" si="5"/>
        <v>2.1628119459544217E-12</v>
      </c>
      <c r="AM43" s="87">
        <f t="shared" si="5"/>
        <v>2.1779516295761022E-12</v>
      </c>
      <c r="AN43" s="87">
        <f t="shared" si="5"/>
        <v>2.1779516295761022E-12</v>
      </c>
      <c r="AO43" s="87">
        <f t="shared" si="5"/>
        <v>2.1779516295761022E-12</v>
      </c>
      <c r="AP43" s="87">
        <f t="shared" si="5"/>
        <v>2.1779516295761022E-12</v>
      </c>
      <c r="AQ43" s="87">
        <f t="shared" si="5"/>
        <v>2.1779516295761022E-12</v>
      </c>
      <c r="AR43" s="87">
        <f t="shared" si="5"/>
        <v>2.1779516295761022E-12</v>
      </c>
    </row>
    <row r="44" spans="1:44" s="20" customFormat="1" x14ac:dyDescent="0.2">
      <c r="A44" s="40"/>
      <c r="B44" s="86">
        <f>'3. Investeringen'!B25</f>
        <v>11</v>
      </c>
      <c r="C44" s="86" t="str">
        <f>'3. Investeringen'!G25</f>
        <v>Nieuwe investeringen TD</v>
      </c>
      <c r="D44" s="86">
        <f>'3. Investeringen'!K25</f>
        <v>2006</v>
      </c>
      <c r="E44" s="121">
        <f>'3. Investeringen'!N25</f>
        <v>2011</v>
      </c>
      <c r="F44" s="86">
        <f>'3. Investeringen'!O25</f>
        <v>925388.62727272732</v>
      </c>
      <c r="G44" s="86">
        <f>'3. Investeringen'!P25</f>
        <v>981960.22957312432</v>
      </c>
      <c r="I44" s="86">
        <f>'6. Investeringen per jaar'!I25</f>
        <v>1</v>
      </c>
      <c r="K44" s="86">
        <f>'8. Afschrijvingen voor GAW'!AO39</f>
        <v>19736.42837656874</v>
      </c>
      <c r="L44" s="86">
        <f>'8. Afschrijvingen voor GAW'!AP39</f>
        <v>20249.575514359531</v>
      </c>
      <c r="M44" s="86">
        <f>'8. Afschrijvingen voor GAW'!AQ39</f>
        <v>20715.315751189795</v>
      </c>
      <c r="N44" s="86">
        <f>'8. Afschrijvingen voor GAW'!AR39</f>
        <v>21295.344592223111</v>
      </c>
      <c r="O44" s="86">
        <f>'8. Afschrijvingen voor GAW'!AS39</f>
        <v>21508.298038145342</v>
      </c>
      <c r="P44" s="86">
        <f>'8. Afschrijvingen voor GAW'!AT39</f>
        <v>21680.364422450504</v>
      </c>
      <c r="Q44" s="86">
        <f>'8. Afschrijvingen voor GAW'!AU39</f>
        <v>21723.725151295406</v>
      </c>
      <c r="R44" s="86">
        <f>'8. Afschrijvingen voor GAW'!AV39</f>
        <v>22027.857303413544</v>
      </c>
      <c r="S44" s="86">
        <f>'8. Afschrijvingen voor GAW'!AW39</f>
        <v>22490.442306785226</v>
      </c>
      <c r="T44" s="86">
        <f>'8. Afschrijvingen voor GAW'!AX39</f>
        <v>23120.17469137521</v>
      </c>
      <c r="U44" s="86">
        <f>'8. Afschrijvingen voor GAW'!AY39</f>
        <v>23282.015914214833</v>
      </c>
      <c r="V44" s="86">
        <f>'8. Afschrijvingen voor GAW'!AZ39</f>
        <v>27938.419097057798</v>
      </c>
      <c r="W44" s="86">
        <f>'8. Afschrijvingen voor GAW'!BA39</f>
        <v>27089.656997906673</v>
      </c>
      <c r="X44" s="86">
        <f>'8. Afschrijvingen voor GAW'!BB39</f>
        <v>26266.680076451281</v>
      </c>
      <c r="Y44" s="86">
        <f>'8. Afschrijvingen voor GAW'!BC39</f>
        <v>25468.704985521115</v>
      </c>
      <c r="Z44" s="86">
        <f>'8. Afschrijvingen voor GAW'!BD39</f>
        <v>24694.972175834399</v>
      </c>
      <c r="AB44" s="122"/>
      <c r="AC44" s="87">
        <f t="shared" si="6"/>
        <v>976953.2046401524</v>
      </c>
      <c r="AD44" s="87">
        <f t="shared" si="5"/>
        <v>982104.41244643682</v>
      </c>
      <c r="AE44" s="87">
        <f t="shared" si="5"/>
        <v>983977.49818151491</v>
      </c>
      <c r="AF44" s="87">
        <f t="shared" si="5"/>
        <v>990233.52353837434</v>
      </c>
      <c r="AG44" s="87">
        <f t="shared" si="5"/>
        <v>978627.56073561276</v>
      </c>
      <c r="AH44" s="87">
        <f t="shared" si="5"/>
        <v>964776.21679904708</v>
      </c>
      <c r="AI44" s="87">
        <f t="shared" si="5"/>
        <v>944982.04408134974</v>
      </c>
      <c r="AJ44" s="87">
        <f t="shared" si="5"/>
        <v>936183.93539507512</v>
      </c>
      <c r="AK44" s="87">
        <f t="shared" si="5"/>
        <v>933353.35573158634</v>
      </c>
      <c r="AL44" s="87">
        <f t="shared" si="5"/>
        <v>936367.07500069553</v>
      </c>
      <c r="AM44" s="87">
        <f t="shared" si="5"/>
        <v>919639.62861148547</v>
      </c>
      <c r="AN44" s="87">
        <f t="shared" si="5"/>
        <v>891701.2095144277</v>
      </c>
      <c r="AO44" s="87">
        <f t="shared" si="5"/>
        <v>864611.55251652107</v>
      </c>
      <c r="AP44" s="87">
        <f t="shared" si="5"/>
        <v>838344.8724400698</v>
      </c>
      <c r="AQ44" s="87">
        <f t="shared" si="5"/>
        <v>812876.16745454865</v>
      </c>
      <c r="AR44" s="87">
        <f t="shared" si="5"/>
        <v>788181.19527871429</v>
      </c>
    </row>
    <row r="45" spans="1:44" s="20" customFormat="1" x14ac:dyDescent="0.2">
      <c r="A45" s="40"/>
      <c r="B45" s="86">
        <f>'3. Investeringen'!B26</f>
        <v>12</v>
      </c>
      <c r="C45" s="86" t="str">
        <f>'3. Investeringen'!G26</f>
        <v>Nieuwe investeringen TD</v>
      </c>
      <c r="D45" s="86">
        <f>'3. Investeringen'!K26</f>
        <v>2006</v>
      </c>
      <c r="E45" s="121">
        <f>'3. Investeringen'!N26</f>
        <v>2011</v>
      </c>
      <c r="F45" s="86">
        <f>'3. Investeringen'!O26</f>
        <v>757416.6</v>
      </c>
      <c r="G45" s="86">
        <f>'3. Investeringen'!P26</f>
        <v>803719.60114796087</v>
      </c>
      <c r="I45" s="86">
        <f>'6. Investeringen per jaar'!I26</f>
        <v>1</v>
      </c>
      <c r="K45" s="86">
        <f>'8. Afschrijvingen voor GAW'!AO40</f>
        <v>20142.602349757533</v>
      </c>
      <c r="L45" s="86">
        <f>'8. Afschrijvingen voor GAW'!AP40</f>
        <v>20666.31001085123</v>
      </c>
      <c r="M45" s="86">
        <f>'8. Afschrijvingen voor GAW'!AQ40</f>
        <v>21141.635141100807</v>
      </c>
      <c r="N45" s="86">
        <f>'8. Afschrijvingen voor GAW'!AR40</f>
        <v>21733.600925051633</v>
      </c>
      <c r="O45" s="86">
        <f>'8. Afschrijvingen voor GAW'!AS40</f>
        <v>21950.936934302146</v>
      </c>
      <c r="P45" s="86">
        <f>'8. Afschrijvingen voor GAW'!AT40</f>
        <v>22126.544429776564</v>
      </c>
      <c r="Q45" s="86">
        <f>'8. Afschrijvingen voor GAW'!AU40</f>
        <v>22170.797518636118</v>
      </c>
      <c r="R45" s="86">
        <f>'8. Afschrijvingen voor GAW'!AV40</f>
        <v>22481.188683897024</v>
      </c>
      <c r="S45" s="86">
        <f>'8. Afschrijvingen voor GAW'!AW40</f>
        <v>22953.293646258859</v>
      </c>
      <c r="T45" s="86">
        <f>'8. Afschrijvingen voor GAW'!AX40</f>
        <v>23595.985868354106</v>
      </c>
      <c r="U45" s="86">
        <f>'8. Afschrijvingen voor GAW'!AY40</f>
        <v>23761.157769432582</v>
      </c>
      <c r="V45" s="86">
        <f>'8. Afschrijvingen voor GAW'!AZ40</f>
        <v>28513.389323319094</v>
      </c>
      <c r="W45" s="86">
        <f>'8. Afschrijvingen voor GAW'!BA40</f>
        <v>27353.522638980696</v>
      </c>
      <c r="X45" s="86">
        <f>'8. Afschrijvingen voor GAW'!BB40</f>
        <v>26240.836972310295</v>
      </c>
      <c r="Y45" s="86">
        <f>'8. Afschrijvingen voor GAW'!BC40</f>
        <v>25173.413095470551</v>
      </c>
      <c r="Z45" s="86">
        <f>'8. Afschrijvingen voor GAW'!BD40</f>
        <v>24149.409850909036</v>
      </c>
      <c r="AB45" s="122"/>
      <c r="AC45" s="87">
        <f t="shared" si="6"/>
        <v>795632.79281542264</v>
      </c>
      <c r="AD45" s="87">
        <f t="shared" si="5"/>
        <v>795652.93541777239</v>
      </c>
      <c r="AE45" s="87">
        <f t="shared" si="5"/>
        <v>792811.31779128022</v>
      </c>
      <c r="AF45" s="87">
        <f t="shared" si="5"/>
        <v>793276.43376438448</v>
      </c>
      <c r="AG45" s="87">
        <f t="shared" si="5"/>
        <v>779258.26116772625</v>
      </c>
      <c r="AH45" s="87">
        <f t="shared" si="5"/>
        <v>763365.7828272914</v>
      </c>
      <c r="AI45" s="87">
        <f t="shared" si="5"/>
        <v>742721.71687430993</v>
      </c>
      <c r="AJ45" s="87">
        <f t="shared" si="5"/>
        <v>730638.63222665328</v>
      </c>
      <c r="AK45" s="87">
        <f t="shared" si="5"/>
        <v>723028.74985715409</v>
      </c>
      <c r="AL45" s="87">
        <f t="shared" si="5"/>
        <v>719677.56898480037</v>
      </c>
      <c r="AM45" s="87">
        <f t="shared" si="5"/>
        <v>700954.15419826121</v>
      </c>
      <c r="AN45" s="87">
        <f t="shared" si="5"/>
        <v>672440.76487494214</v>
      </c>
      <c r="AO45" s="87">
        <f t="shared" si="5"/>
        <v>645087.24223596149</v>
      </c>
      <c r="AP45" s="87">
        <f t="shared" si="5"/>
        <v>618846.40526365116</v>
      </c>
      <c r="AQ45" s="87">
        <f t="shared" si="5"/>
        <v>593672.99216818064</v>
      </c>
      <c r="AR45" s="87">
        <f t="shared" si="5"/>
        <v>569523.58231727162</v>
      </c>
    </row>
    <row r="46" spans="1:44" s="20" customFormat="1" x14ac:dyDescent="0.2">
      <c r="A46" s="40"/>
      <c r="B46" s="86">
        <f>'3. Investeringen'!B27</f>
        <v>13</v>
      </c>
      <c r="C46" s="86" t="str">
        <f>'3. Investeringen'!G27</f>
        <v>Nieuwe investeringen TD</v>
      </c>
      <c r="D46" s="86">
        <f>'3. Investeringen'!K27</f>
        <v>2006</v>
      </c>
      <c r="E46" s="121">
        <f>'3. Investeringen'!N27</f>
        <v>2011</v>
      </c>
      <c r="F46" s="86">
        <f>'3. Investeringen'!O27</f>
        <v>218348.85</v>
      </c>
      <c r="G46" s="86">
        <f>'3. Investeringen'!P27</f>
        <v>231697.12762186085</v>
      </c>
      <c r="I46" s="86">
        <f>'6. Investeringen per jaar'!I27</f>
        <v>1</v>
      </c>
      <c r="K46" s="86">
        <f>'8. Afschrijvingen voor GAW'!AO41</f>
        <v>9222.4542955368142</v>
      </c>
      <c r="L46" s="86">
        <f>'8. Afschrijvingen voor GAW'!AP41</f>
        <v>9462.23810722077</v>
      </c>
      <c r="M46" s="86">
        <f>'8. Afschrijvingen voor GAW'!AQ41</f>
        <v>9679.8695836868465</v>
      </c>
      <c r="N46" s="86">
        <f>'8. Afschrijvingen voor GAW'!AR41</f>
        <v>9950.9059320300803</v>
      </c>
      <c r="O46" s="86">
        <f>'8. Afschrijvingen voor GAW'!AS41</f>
        <v>10050.414991350381</v>
      </c>
      <c r="P46" s="86">
        <f>'8. Afschrijvingen voor GAW'!AT41</f>
        <v>10130.818311281182</v>
      </c>
      <c r="Q46" s="86">
        <f>'8. Afschrijvingen voor GAW'!AU41</f>
        <v>10151.079947903745</v>
      </c>
      <c r="R46" s="86">
        <f>'8. Afschrijvingen voor GAW'!AV41</f>
        <v>10293.1950671744</v>
      </c>
      <c r="S46" s="86">
        <f>'8. Afschrijvingen voor GAW'!AW41</f>
        <v>10509.352163585059</v>
      </c>
      <c r="T46" s="86">
        <f>'8. Afschrijvingen voor GAW'!AX41</f>
        <v>10803.614024165441</v>
      </c>
      <c r="U46" s="86">
        <f>'8. Afschrijvingen voor GAW'!AY41</f>
        <v>10879.239322334597</v>
      </c>
      <c r="V46" s="86">
        <f>'8. Afschrijvingen voor GAW'!AZ41</f>
        <v>13055.08718680152</v>
      </c>
      <c r="W46" s="86">
        <f>'8. Afschrijvingen voor GAW'!BA41</f>
        <v>11974.666178238636</v>
      </c>
      <c r="X46" s="86">
        <f>'8. Afschrijvingen voor GAW'!BB41</f>
        <v>10983.65932210854</v>
      </c>
      <c r="Y46" s="86">
        <f>'8. Afschrijvingen voor GAW'!BC41</f>
        <v>10585.700651017654</v>
      </c>
      <c r="Z46" s="86">
        <f>'8. Afschrijvingen voor GAW'!BD41</f>
        <v>10585.700651017654</v>
      </c>
      <c r="AB46" s="122"/>
      <c r="AC46" s="87">
        <f t="shared" si="6"/>
        <v>225950.13024065192</v>
      </c>
      <c r="AD46" s="87">
        <f t="shared" si="5"/>
        <v>222362.59551968813</v>
      </c>
      <c r="AE46" s="87">
        <f t="shared" si="5"/>
        <v>217797.06563295409</v>
      </c>
      <c r="AF46" s="87">
        <f t="shared" si="5"/>
        <v>213944.47753864672</v>
      </c>
      <c r="AG46" s="87">
        <f t="shared" si="5"/>
        <v>206033.50732268282</v>
      </c>
      <c r="AH46" s="87">
        <f t="shared" si="5"/>
        <v>197550.95706998309</v>
      </c>
      <c r="AI46" s="87">
        <f t="shared" si="5"/>
        <v>187794.9790362193</v>
      </c>
      <c r="AJ46" s="87">
        <f t="shared" si="5"/>
        <v>180130.91367555197</v>
      </c>
      <c r="AK46" s="87">
        <f t="shared" si="5"/>
        <v>173404.31069915349</v>
      </c>
      <c r="AL46" s="87">
        <f t="shared" si="5"/>
        <v>167456.01737456434</v>
      </c>
      <c r="AM46" s="87">
        <f t="shared" si="5"/>
        <v>157748.97017385167</v>
      </c>
      <c r="AN46" s="87">
        <f t="shared" si="5"/>
        <v>144693.88298705016</v>
      </c>
      <c r="AO46" s="87">
        <f t="shared" si="5"/>
        <v>132719.21680881153</v>
      </c>
      <c r="AP46" s="87">
        <f t="shared" si="5"/>
        <v>121735.55748670299</v>
      </c>
      <c r="AQ46" s="87">
        <f t="shared" si="5"/>
        <v>111149.85683568534</v>
      </c>
      <c r="AR46" s="87">
        <f t="shared" si="5"/>
        <v>100564.15618466768</v>
      </c>
    </row>
    <row r="47" spans="1:44" s="20" customFormat="1" x14ac:dyDescent="0.2">
      <c r="A47" s="40"/>
      <c r="B47" s="86">
        <f>'3. Investeringen'!B28</f>
        <v>14</v>
      </c>
      <c r="C47" s="86" t="str">
        <f>'3. Investeringen'!G28</f>
        <v>Nieuwe investeringen TD</v>
      </c>
      <c r="D47" s="86">
        <f>'3. Investeringen'!K28</f>
        <v>2006</v>
      </c>
      <c r="E47" s="121">
        <f>'3. Investeringen'!N28</f>
        <v>2011</v>
      </c>
      <c r="F47" s="86">
        <f>'3. Investeringen'!O28</f>
        <v>19169.799999999959</v>
      </c>
      <c r="G47" s="86">
        <f>'3. Investeringen'!P28</f>
        <v>20341.703641148299</v>
      </c>
      <c r="I47" s="86">
        <f>'6. Investeringen per jaar'!I28</f>
        <v>1</v>
      </c>
      <c r="K47" s="86">
        <f>'8. Afschrijvingen voor GAW'!AO42</f>
        <v>20646.829195765498</v>
      </c>
      <c r="L47" s="86">
        <f>'8. Afschrijvingen voor GAW'!AP42</f>
        <v>0</v>
      </c>
      <c r="M47" s="86">
        <f>'8. Afschrijvingen voor GAW'!AQ42</f>
        <v>0</v>
      </c>
      <c r="N47" s="86">
        <f>'8. Afschrijvingen voor GAW'!AR42</f>
        <v>0</v>
      </c>
      <c r="O47" s="86">
        <f>'8. Afschrijvingen voor GAW'!AS42</f>
        <v>0</v>
      </c>
      <c r="P47" s="86">
        <f>'8. Afschrijvingen voor GAW'!AT42</f>
        <v>0</v>
      </c>
      <c r="Q47" s="86">
        <f>'8. Afschrijvingen voor GAW'!AU42</f>
        <v>0</v>
      </c>
      <c r="R47" s="86">
        <f>'8. Afschrijvingen voor GAW'!AV42</f>
        <v>0</v>
      </c>
      <c r="S47" s="86">
        <f>'8. Afschrijvingen voor GAW'!AW42</f>
        <v>0</v>
      </c>
      <c r="T47" s="86">
        <f>'8. Afschrijvingen voor GAW'!AX42</f>
        <v>0</v>
      </c>
      <c r="U47" s="86">
        <f>'8. Afschrijvingen voor GAW'!AY42</f>
        <v>0</v>
      </c>
      <c r="V47" s="86">
        <f>'8. Afschrijvingen voor GAW'!AZ42</f>
        <v>0</v>
      </c>
      <c r="W47" s="86">
        <f>'8. Afschrijvingen voor GAW'!BA42</f>
        <v>0</v>
      </c>
      <c r="X47" s="86">
        <f>'8. Afschrijvingen voor GAW'!BB42</f>
        <v>0</v>
      </c>
      <c r="Y47" s="86">
        <f>'8. Afschrijvingen voor GAW'!BC42</f>
        <v>0</v>
      </c>
      <c r="Z47" s="86">
        <f>'8. Afschrijvingen voor GAW'!BD42</f>
        <v>0</v>
      </c>
      <c r="AB47" s="122"/>
      <c r="AC47" s="87">
        <f t="shared" si="6"/>
        <v>2.1827872842550278E-11</v>
      </c>
      <c r="AD47" s="87">
        <f t="shared" si="5"/>
        <v>2.2395397536456587E-11</v>
      </c>
      <c r="AE47" s="87">
        <f t="shared" si="5"/>
        <v>2.2910491679795087E-11</v>
      </c>
      <c r="AF47" s="87">
        <f t="shared" si="5"/>
        <v>2.3551985446829352E-11</v>
      </c>
      <c r="AG47" s="87">
        <f t="shared" si="5"/>
        <v>2.3787505301297646E-11</v>
      </c>
      <c r="AH47" s="87">
        <f t="shared" si="5"/>
        <v>2.3977805343708027E-11</v>
      </c>
      <c r="AI47" s="87">
        <f t="shared" si="5"/>
        <v>2.4025760954395444E-11</v>
      </c>
      <c r="AJ47" s="87">
        <f t="shared" si="5"/>
        <v>2.436212160775698E-11</v>
      </c>
      <c r="AK47" s="87">
        <f t="shared" si="5"/>
        <v>2.4873726161519874E-11</v>
      </c>
      <c r="AL47" s="87">
        <f t="shared" si="5"/>
        <v>2.5570190494042431E-11</v>
      </c>
      <c r="AM47" s="87">
        <f t="shared" si="5"/>
        <v>2.5749181827500726E-11</v>
      </c>
      <c r="AN47" s="87">
        <f t="shared" si="5"/>
        <v>2.5749181827500726E-11</v>
      </c>
      <c r="AO47" s="87">
        <f t="shared" si="5"/>
        <v>2.5749181827500726E-11</v>
      </c>
      <c r="AP47" s="87">
        <f t="shared" si="5"/>
        <v>2.5749181827500726E-11</v>
      </c>
      <c r="AQ47" s="87">
        <f t="shared" si="5"/>
        <v>2.5749181827500726E-11</v>
      </c>
      <c r="AR47" s="87">
        <f t="shared" si="5"/>
        <v>2.5749181827500726E-11</v>
      </c>
    </row>
    <row r="48" spans="1:44" s="20" customFormat="1" x14ac:dyDescent="0.2">
      <c r="A48" s="40"/>
      <c r="B48" s="86">
        <f>'3. Investeringen'!B29</f>
        <v>15</v>
      </c>
      <c r="C48" s="86" t="str">
        <f>'3. Investeringen'!G29</f>
        <v>Nieuwe investeringen TD</v>
      </c>
      <c r="D48" s="86">
        <f>'3. Investeringen'!K29</f>
        <v>2007</v>
      </c>
      <c r="E48" s="121">
        <f>'3. Investeringen'!N29</f>
        <v>2011</v>
      </c>
      <c r="F48" s="86">
        <f>'3. Investeringen'!O29</f>
        <v>643762.17272727273</v>
      </c>
      <c r="G48" s="86">
        <f>'3. Investeringen'!P29</f>
        <v>673685.56209066347</v>
      </c>
      <c r="I48" s="86">
        <f>'6. Investeringen per jaar'!I29</f>
        <v>1</v>
      </c>
      <c r="K48" s="86">
        <f>'8. Afschrijvingen voor GAW'!AO43</f>
        <v>13277.492146058703</v>
      </c>
      <c r="L48" s="86">
        <f>'8. Afschrijvingen voor GAW'!AP43</f>
        <v>13622.706941856228</v>
      </c>
      <c r="M48" s="86">
        <f>'8. Afschrijvingen voor GAW'!AQ43</f>
        <v>13936.029201518919</v>
      </c>
      <c r="N48" s="86">
        <f>'8. Afschrijvingen voor GAW'!AR43</f>
        <v>14326.238019161448</v>
      </c>
      <c r="O48" s="86">
        <f>'8. Afschrijvingen voor GAW'!AS43</f>
        <v>14469.500399353064</v>
      </c>
      <c r="P48" s="86">
        <f>'8. Afschrijvingen voor GAW'!AT43</f>
        <v>14585.256402547888</v>
      </c>
      <c r="Q48" s="86">
        <f>'8. Afschrijvingen voor GAW'!AU43</f>
        <v>14614.426915352982</v>
      </c>
      <c r="R48" s="86">
        <f>'8. Afschrijvingen voor GAW'!AV43</f>
        <v>14819.028892167924</v>
      </c>
      <c r="S48" s="86">
        <f>'8. Afschrijvingen voor GAW'!AW43</f>
        <v>15130.228498903447</v>
      </c>
      <c r="T48" s="86">
        <f>'8. Afschrijvingen voor GAW'!AX43</f>
        <v>15553.874896872745</v>
      </c>
      <c r="U48" s="86">
        <f>'8. Afschrijvingen voor GAW'!AY43</f>
        <v>15662.752021150853</v>
      </c>
      <c r="V48" s="86">
        <f>'8. Afschrijvingen voor GAW'!AZ43</f>
        <v>18795.302425381022</v>
      </c>
      <c r="W48" s="86">
        <f>'8. Afschrijvingen voor GAW'!BA43</f>
        <v>18238.404575740104</v>
      </c>
      <c r="X48" s="86">
        <f>'8. Afschrijvingen voor GAW'!BB43</f>
        <v>17698.007403125583</v>
      </c>
      <c r="Y48" s="86">
        <f>'8. Afschrijvingen voor GAW'!BC43</f>
        <v>17173.621998588529</v>
      </c>
      <c r="Z48" s="86">
        <f>'8. Afschrijvingen voor GAW'!BD43</f>
        <v>16664.773939371091</v>
      </c>
      <c r="AB48" s="122"/>
      <c r="AC48" s="87">
        <f t="shared" si="6"/>
        <v>670513.35337596468</v>
      </c>
      <c r="AD48" s="87">
        <f t="shared" si="5"/>
        <v>674323.99362188356</v>
      </c>
      <c r="AE48" s="87">
        <f t="shared" si="5"/>
        <v>675897.41627366794</v>
      </c>
      <c r="AF48" s="87">
        <f t="shared" si="5"/>
        <v>680496.30591016926</v>
      </c>
      <c r="AG48" s="87">
        <f t="shared" si="5"/>
        <v>672831.76856991788</v>
      </c>
      <c r="AH48" s="87">
        <f t="shared" si="5"/>
        <v>663629.16631592927</v>
      </c>
      <c r="AI48" s="87">
        <f t="shared" si="5"/>
        <v>650341.99773320823</v>
      </c>
      <c r="AJ48" s="87">
        <f t="shared" si="5"/>
        <v>644627.75680930517</v>
      </c>
      <c r="AK48" s="87">
        <f t="shared" si="5"/>
        <v>643034.71120339702</v>
      </c>
      <c r="AL48" s="87">
        <f t="shared" si="5"/>
        <v>645485.80822021933</v>
      </c>
      <c r="AM48" s="87">
        <f t="shared" si="5"/>
        <v>634341.4568566099</v>
      </c>
      <c r="AN48" s="87">
        <f t="shared" si="5"/>
        <v>615546.15443122888</v>
      </c>
      <c r="AO48" s="87">
        <f t="shared" si="5"/>
        <v>597307.74985548877</v>
      </c>
      <c r="AP48" s="87">
        <f t="shared" si="5"/>
        <v>579609.74245236313</v>
      </c>
      <c r="AQ48" s="87">
        <f t="shared" si="5"/>
        <v>562436.12045377458</v>
      </c>
      <c r="AR48" s="87">
        <f t="shared" si="5"/>
        <v>545771.34651440347</v>
      </c>
    </row>
    <row r="49" spans="1:44" s="20" customFormat="1" x14ac:dyDescent="0.2">
      <c r="A49" s="40"/>
      <c r="B49" s="86">
        <f>'3. Investeringen'!B30</f>
        <v>16</v>
      </c>
      <c r="C49" s="86" t="str">
        <f>'3. Investeringen'!G30</f>
        <v>Nieuwe investeringen TD</v>
      </c>
      <c r="D49" s="86">
        <f>'3. Investeringen'!K30</f>
        <v>2007</v>
      </c>
      <c r="E49" s="121">
        <f>'3. Investeringen'!N30</f>
        <v>2011</v>
      </c>
      <c r="F49" s="86">
        <f>'3. Investeringen'!O30</f>
        <v>767969.48888888885</v>
      </c>
      <c r="G49" s="86">
        <f>'3. Investeringen'!P30</f>
        <v>803666.28967771342</v>
      </c>
      <c r="I49" s="86">
        <f>'6. Investeringen per jaar'!I30</f>
        <v>1</v>
      </c>
      <c r="K49" s="86">
        <f>'8. Afschrijvingen voor GAW'!AO44</f>
        <v>19655.934554768166</v>
      </c>
      <c r="L49" s="86">
        <f>'8. Afschrijvingen voor GAW'!AP44</f>
        <v>20166.988853192139</v>
      </c>
      <c r="M49" s="86">
        <f>'8. Afschrijvingen voor GAW'!AQ44</f>
        <v>20630.829596815554</v>
      </c>
      <c r="N49" s="86">
        <f>'8. Afschrijvingen voor GAW'!AR44</f>
        <v>21208.492825526388</v>
      </c>
      <c r="O49" s="86">
        <f>'8. Afschrijvingen voor GAW'!AS44</f>
        <v>21420.577753781654</v>
      </c>
      <c r="P49" s="86">
        <f>'8. Afschrijvingen voor GAW'!AT44</f>
        <v>21591.942375811908</v>
      </c>
      <c r="Q49" s="86">
        <f>'8. Afschrijvingen voor GAW'!AU44</f>
        <v>21635.126260563527</v>
      </c>
      <c r="R49" s="86">
        <f>'8. Afschrijvingen voor GAW'!AV44</f>
        <v>21938.018028211416</v>
      </c>
      <c r="S49" s="86">
        <f>'8. Afschrijvingen voor GAW'!AW44</f>
        <v>22398.716406803855</v>
      </c>
      <c r="T49" s="86">
        <f>'8. Afschrijvingen voor GAW'!AX44</f>
        <v>23025.880466194361</v>
      </c>
      <c r="U49" s="86">
        <f>'8. Afschrijvingen voor GAW'!AY44</f>
        <v>23187.061629457719</v>
      </c>
      <c r="V49" s="86">
        <f>'8. Afschrijvingen voor GAW'!AZ44</f>
        <v>27824.473955349262</v>
      </c>
      <c r="W49" s="86">
        <f>'8. Afschrijvingen voor GAW'!BA44</f>
        <v>26729.74055382732</v>
      </c>
      <c r="X49" s="86">
        <f>'8. Afschrijvingen voor GAW'!BB44</f>
        <v>25678.078630398053</v>
      </c>
      <c r="Y49" s="86">
        <f>'8. Afschrijvingen voor GAW'!BC44</f>
        <v>24667.793569529931</v>
      </c>
      <c r="Z49" s="86">
        <f>'8. Afschrijvingen voor GAW'!BD44</f>
        <v>23697.257429089412</v>
      </c>
      <c r="AB49" s="122"/>
      <c r="AC49" s="87">
        <f t="shared" si="6"/>
        <v>796065.34946811094</v>
      </c>
      <c r="AD49" s="87">
        <f t="shared" si="5"/>
        <v>796596.05970108963</v>
      </c>
      <c r="AE49" s="87">
        <f t="shared" si="5"/>
        <v>794286.93947739911</v>
      </c>
      <c r="AF49" s="87">
        <f t="shared" si="5"/>
        <v>795318.48095723987</v>
      </c>
      <c r="AG49" s="87">
        <f t="shared" si="5"/>
        <v>781851.08801303059</v>
      </c>
      <c r="AH49" s="87">
        <f t="shared" si="5"/>
        <v>766513.954341323</v>
      </c>
      <c r="AI49" s="87">
        <f t="shared" si="5"/>
        <v>746411.85598944209</v>
      </c>
      <c r="AJ49" s="87">
        <f t="shared" si="5"/>
        <v>734923.60394508287</v>
      </c>
      <c r="AK49" s="87">
        <f t="shared" si="5"/>
        <v>727958.28322112572</v>
      </c>
      <c r="AL49" s="87">
        <f t="shared" si="5"/>
        <v>725315.23468512285</v>
      </c>
      <c r="AM49" s="87">
        <f t="shared" si="5"/>
        <v>707205.37969846092</v>
      </c>
      <c r="AN49" s="87">
        <f t="shared" si="5"/>
        <v>679380.90574311162</v>
      </c>
      <c r="AO49" s="87">
        <f t="shared" si="5"/>
        <v>652651.16518928425</v>
      </c>
      <c r="AP49" s="87">
        <f t="shared" si="5"/>
        <v>626973.08655888622</v>
      </c>
      <c r="AQ49" s="87">
        <f t="shared" si="5"/>
        <v>602305.29298935633</v>
      </c>
      <c r="AR49" s="87">
        <f t="shared" si="5"/>
        <v>578608.03556026693</v>
      </c>
    </row>
    <row r="50" spans="1:44" s="20" customFormat="1" x14ac:dyDescent="0.2">
      <c r="A50" s="40"/>
      <c r="B50" s="86">
        <f>'3. Investeringen'!B31</f>
        <v>17</v>
      </c>
      <c r="C50" s="86" t="str">
        <f>'3. Investeringen'!G31</f>
        <v>Nieuwe investeringen TD</v>
      </c>
      <c r="D50" s="86">
        <f>'3. Investeringen'!K31</f>
        <v>2007</v>
      </c>
      <c r="E50" s="121">
        <f>'3. Investeringen'!N31</f>
        <v>2011</v>
      </c>
      <c r="F50" s="86">
        <f>'3. Investeringen'!O31</f>
        <v>436642.26666666666</v>
      </c>
      <c r="G50" s="86">
        <f>'3. Investeringen'!P31</f>
        <v>456938.29695783358</v>
      </c>
      <c r="I50" s="86">
        <f>'6. Investeringen per jaar'!I31</f>
        <v>1</v>
      </c>
      <c r="K50" s="86">
        <f>'8. Afschrijvingen voor GAW'!AO45</f>
        <v>17501.598921215125</v>
      </c>
      <c r="L50" s="86">
        <f>'8. Afschrijvingen voor GAW'!AP45</f>
        <v>17956.64049316672</v>
      </c>
      <c r="M50" s="86">
        <f>'8. Afschrijvingen voor GAW'!AQ45</f>
        <v>18369.643224509553</v>
      </c>
      <c r="N50" s="86">
        <f>'8. Afschrijvingen voor GAW'!AR45</f>
        <v>18883.993234795817</v>
      </c>
      <c r="O50" s="86">
        <f>'8. Afschrijvingen voor GAW'!AS45</f>
        <v>19072.833167143777</v>
      </c>
      <c r="P50" s="86">
        <f>'8. Afschrijvingen voor GAW'!AT45</f>
        <v>19225.415832480929</v>
      </c>
      <c r="Q50" s="86">
        <f>'8. Afschrijvingen voor GAW'!AU45</f>
        <v>19263.866664145888</v>
      </c>
      <c r="R50" s="86">
        <f>'8. Afschrijvingen voor GAW'!AV45</f>
        <v>19533.56079744393</v>
      </c>
      <c r="S50" s="86">
        <f>'8. Afschrijvingen voor GAW'!AW45</f>
        <v>19943.765574190249</v>
      </c>
      <c r="T50" s="86">
        <f>'8. Afschrijvingen voor GAW'!AX45</f>
        <v>20502.191010267576</v>
      </c>
      <c r="U50" s="86">
        <f>'8. Afschrijvingen voor GAW'!AY45</f>
        <v>20645.706347339448</v>
      </c>
      <c r="V50" s="86">
        <f>'8. Afschrijvingen voor GAW'!AZ45</f>
        <v>24774.847616807343</v>
      </c>
      <c r="W50" s="86">
        <f>'8. Afschrijvingen voor GAW'!BA45</f>
        <v>22856.794898086773</v>
      </c>
      <c r="X50" s="86">
        <f>'8. Afschrijvingen voor GAW'!BB45</f>
        <v>21087.236583396189</v>
      </c>
      <c r="Y50" s="86">
        <f>'8. Afschrijvingen voor GAW'!BC45</f>
        <v>20103.165542837698</v>
      </c>
      <c r="Z50" s="86">
        <f>'8. Afschrijvingen voor GAW'!BD45</f>
        <v>20103.165542837698</v>
      </c>
      <c r="AB50" s="122"/>
      <c r="AC50" s="87">
        <f t="shared" si="6"/>
        <v>446290.77249098592</v>
      </c>
      <c r="AD50" s="87">
        <f t="shared" ref="AD50:AD113" si="7">$I50*IF($D50&lt;2011,IF(AD$33=$E50,$G50*L$28-L50,
AC50*L$28-L50),
IF(AD$33=$E50,$F50-L50,
AC50*L$28-L50))</f>
        <v>439937.69208258484</v>
      </c>
      <c r="AE50" s="87">
        <f t="shared" ref="AE50:AE113" si="8">$I50*IF($D50&lt;2011,IF(AE$33=$E50,$G50*M$28-M50,
AD50*M$28-M50),
IF(AE$33=$E50,$F50-M50,
AD50*M$28-M50))</f>
        <v>431686.6157759747</v>
      </c>
      <c r="AF50" s="87">
        <f t="shared" ref="AF50:AF113" si="9">$I50*IF($D50&lt;2011,IF(AF$33=$E50,$G50*N$28-N50,
AE50*N$28-N50),
IF(AF$33=$E50,$F50-N50,
AE50*N$28-N50))</f>
        <v>424889.8477829062</v>
      </c>
      <c r="AG50" s="87">
        <f t="shared" ref="AG50:AG113" si="10">$I50*IF($D50&lt;2011,IF(AG$33=$E50,$G50*O$28-O50,
AF50*O$28-O50),
IF(AG$33=$E50,$F50-O50,
AF50*O$28-O50))</f>
        <v>410065.91309359146</v>
      </c>
      <c r="AH50" s="87">
        <f t="shared" ref="AH50:AH113" si="11">$I50*IF($D50&lt;2011,IF(AH$33=$E50,$G50*P$28-P50,
AG50*P$28-P50),
IF(AH$33=$E50,$F50-P50,
AG50*P$28-P50))</f>
        <v>394121.02456585923</v>
      </c>
      <c r="AI50" s="87">
        <f t="shared" ref="AI50:AI113" si="12">$I50*IF($D50&lt;2011,IF(AI$33=$E50,$G50*Q$28-Q50,
AH50*Q$28-Q50),
IF(AI$33=$E50,$F50-Q50,
AH50*Q$28-Q50))</f>
        <v>375645.39995084505</v>
      </c>
      <c r="AJ50" s="87">
        <f t="shared" ref="AJ50:AJ113" si="13">$I50*IF($D50&lt;2011,IF(AJ$33=$E50,$G50*R$28-R50,
AI50*R$28-R50),
IF(AJ$33=$E50,$F50-R50,
AI50*R$28-R50))</f>
        <v>361370.87475271296</v>
      </c>
      <c r="AK50" s="87">
        <f t="shared" ref="AK50:AK113" si="14">$I50*IF($D50&lt;2011,IF(AK$33=$E50,$G50*S$28-S50,
AJ50*S$28-S50),
IF(AK$33=$E50,$F50-S50,
AJ50*S$28-S50))</f>
        <v>349015.89754832967</v>
      </c>
      <c r="AL50" s="87">
        <f t="shared" ref="AL50:AL113" si="15">$I50*IF($D50&lt;2011,IF(AL$33=$E50,$G50*T$28-T50,
AK50*T$28-T50),
IF(AL$33=$E50,$F50-T50,
AK50*T$28-T50))</f>
        <v>338286.1516694153</v>
      </c>
      <c r="AM50" s="87">
        <f t="shared" ref="AM50:AM113" si="16">$I50*IF($D50&lt;2011,IF(AM$33=$E50,$G50*U$28-U50,
AL50*U$28-U50),
IF(AM$33=$E50,$F50-U50,
AL50*U$28-U50))</f>
        <v>320008.44838376174</v>
      </c>
      <c r="AN50" s="87">
        <f t="shared" ref="AN50:AN113" si="17">$I50*IF($D50&lt;2011,IF(AN$33=$E50,$G50*V$28-V50,
AM50*V$28-V50),
IF(AN$33=$E50,$F50-V50,
AM50*V$28-V50))</f>
        <v>295233.60076695442</v>
      </c>
      <c r="AO50" s="87">
        <f t="shared" ref="AO50:AO113" si="18">$I50*IF($D50&lt;2011,IF(AO$33=$E50,$G50*W$28-W50,
AN50*W$28-W50),
IF(AO$33=$E50,$F50-W50,
AN50*W$28-W50))</f>
        <v>272376.80586886767</v>
      </c>
      <c r="AP50" s="87">
        <f t="shared" ref="AP50:AP113" si="19">$I50*IF($D50&lt;2011,IF(AP$33=$E50,$G50*X$28-X50,
AO50*X$28-X50),
IF(AP$33=$E50,$F50-X50,
AO50*X$28-X50))</f>
        <v>251289.56928547149</v>
      </c>
      <c r="AQ50" s="87">
        <f t="shared" ref="AQ50:AQ113" si="20">$I50*IF($D50&lt;2011,IF(AQ$33=$E50,$G50*Y$28-Y50,
AP50*Y$28-Y50),
IF(AQ$33=$E50,$F50-Y50,
AP50*Y$28-Y50))</f>
        <v>231186.40374263379</v>
      </c>
      <c r="AR50" s="87">
        <f t="shared" ref="AR50:AR113" si="21">$I50*IF($D50&lt;2011,IF(AR$33=$E50,$G50*Z$28-Z50,
AQ50*Z$28-Z50),
IF(AR$33=$E50,$F50-Z50,
AQ50*Z$28-Z50))</f>
        <v>211083.23819979609</v>
      </c>
    </row>
    <row r="51" spans="1:44" s="20" customFormat="1" x14ac:dyDescent="0.2">
      <c r="A51" s="40"/>
      <c r="B51" s="86">
        <f>'3. Investeringen'!B32</f>
        <v>18</v>
      </c>
      <c r="C51" s="86" t="str">
        <f>'3. Investeringen'!G32</f>
        <v>Nieuwe investeringen TD</v>
      </c>
      <c r="D51" s="86">
        <f>'3. Investeringen'!K32</f>
        <v>2007</v>
      </c>
      <c r="E51" s="121">
        <f>'3. Investeringen'!N32</f>
        <v>2011</v>
      </c>
      <c r="F51" s="86">
        <f>'3. Investeringen'!O32</f>
        <v>39940.5</v>
      </c>
      <c r="G51" s="86">
        <f>'3. Investeringen'!P32</f>
        <v>41797.016557668016</v>
      </c>
      <c r="I51" s="86">
        <f>'6. Investeringen per jaar'!I32</f>
        <v>1</v>
      </c>
      <c r="K51" s="86">
        <f>'8. Afschrijvingen voor GAW'!AO46</f>
        <v>28282.647870688666</v>
      </c>
      <c r="L51" s="86">
        <f>'8. Afschrijvingen voor GAW'!AP46</f>
        <v>14508.998357663286</v>
      </c>
      <c r="M51" s="86">
        <f>'8. Afschrijvingen voor GAW'!AQ46</f>
        <v>0</v>
      </c>
      <c r="N51" s="86">
        <f>'8. Afschrijvingen voor GAW'!AR46</f>
        <v>0</v>
      </c>
      <c r="O51" s="86">
        <f>'8. Afschrijvingen voor GAW'!AS46</f>
        <v>0</v>
      </c>
      <c r="P51" s="86">
        <f>'8. Afschrijvingen voor GAW'!AT46</f>
        <v>0</v>
      </c>
      <c r="Q51" s="86">
        <f>'8. Afschrijvingen voor GAW'!AU46</f>
        <v>0</v>
      </c>
      <c r="R51" s="86">
        <f>'8. Afschrijvingen voor GAW'!AV46</f>
        <v>0</v>
      </c>
      <c r="S51" s="86">
        <f>'8. Afschrijvingen voor GAW'!AW46</f>
        <v>0</v>
      </c>
      <c r="T51" s="86">
        <f>'8. Afschrijvingen voor GAW'!AX46</f>
        <v>0</v>
      </c>
      <c r="U51" s="86">
        <f>'8. Afschrijvingen voor GAW'!AY46</f>
        <v>0</v>
      </c>
      <c r="V51" s="86">
        <f>'8. Afschrijvingen voor GAW'!AZ46</f>
        <v>0</v>
      </c>
      <c r="W51" s="86">
        <f>'8. Afschrijvingen voor GAW'!BA46</f>
        <v>0</v>
      </c>
      <c r="X51" s="86">
        <f>'8. Afschrijvingen voor GAW'!BB46</f>
        <v>0</v>
      </c>
      <c r="Y51" s="86">
        <f>'8. Afschrijvingen voor GAW'!BC46</f>
        <v>0</v>
      </c>
      <c r="Z51" s="86">
        <f>'8. Afschrijvingen voor GAW'!BD46</f>
        <v>0</v>
      </c>
      <c r="AB51" s="122"/>
      <c r="AC51" s="87">
        <f t="shared" si="6"/>
        <v>14141.323935344368</v>
      </c>
      <c r="AD51" s="87">
        <f t="shared" si="7"/>
        <v>3.637978807091713E-11</v>
      </c>
      <c r="AE51" s="87">
        <f t="shared" si="8"/>
        <v>3.7216523196548219E-11</v>
      </c>
      <c r="AF51" s="87">
        <f t="shared" si="9"/>
        <v>3.8258585846051571E-11</v>
      </c>
      <c r="AG51" s="87">
        <f t="shared" si="10"/>
        <v>3.8641171704512086E-11</v>
      </c>
      <c r="AH51" s="87">
        <f t="shared" si="11"/>
        <v>3.8950301078148184E-11</v>
      </c>
      <c r="AI51" s="87">
        <f t="shared" si="12"/>
        <v>3.902820168030448E-11</v>
      </c>
      <c r="AJ51" s="87">
        <f t="shared" si="13"/>
        <v>3.9574596503828741E-11</v>
      </c>
      <c r="AK51" s="87">
        <f t="shared" si="14"/>
        <v>4.040566303040914E-11</v>
      </c>
      <c r="AL51" s="87">
        <f t="shared" si="15"/>
        <v>4.1537021595260597E-11</v>
      </c>
      <c r="AM51" s="87">
        <f t="shared" si="16"/>
        <v>4.1827780746427419E-11</v>
      </c>
      <c r="AN51" s="87">
        <f t="shared" si="17"/>
        <v>4.1827780746427419E-11</v>
      </c>
      <c r="AO51" s="87">
        <f t="shared" si="18"/>
        <v>4.1827780746427419E-11</v>
      </c>
      <c r="AP51" s="87">
        <f t="shared" si="19"/>
        <v>4.1827780746427419E-11</v>
      </c>
      <c r="AQ51" s="87">
        <f t="shared" si="20"/>
        <v>4.1827780746427419E-11</v>
      </c>
      <c r="AR51" s="87">
        <f t="shared" si="21"/>
        <v>4.1827780746427419E-11</v>
      </c>
    </row>
    <row r="52" spans="1:44" s="20" customFormat="1" x14ac:dyDescent="0.2">
      <c r="A52" s="40"/>
      <c r="B52" s="86">
        <f>'3. Investeringen'!B33</f>
        <v>19</v>
      </c>
      <c r="C52" s="86" t="str">
        <f>'3. Investeringen'!G33</f>
        <v>Nieuwe investeringen TD</v>
      </c>
      <c r="D52" s="86">
        <f>'3. Investeringen'!K33</f>
        <v>2008</v>
      </c>
      <c r="E52" s="121">
        <f>'3. Investeringen'!N33</f>
        <v>2011</v>
      </c>
      <c r="F52" s="86">
        <f>'3. Investeringen'!O33</f>
        <v>687712.77272727271</v>
      </c>
      <c r="G52" s="86">
        <f>'3. Investeringen'!P33</f>
        <v>711848.74019890896</v>
      </c>
      <c r="I52" s="86">
        <f>'6. Investeringen per jaar'!I33</f>
        <v>1</v>
      </c>
      <c r="K52" s="86">
        <f>'8. Afschrijvingen voor GAW'!AO47</f>
        <v>13762.408977178909</v>
      </c>
      <c r="L52" s="86">
        <f>'8. Afschrijvingen voor GAW'!AP47</f>
        <v>14120.231610585559</v>
      </c>
      <c r="M52" s="86">
        <f>'8. Afschrijvingen voor GAW'!AQ47</f>
        <v>14444.996937629025</v>
      </c>
      <c r="N52" s="86">
        <f>'8. Afschrijvingen voor GAW'!AR47</f>
        <v>14849.456851882636</v>
      </c>
      <c r="O52" s="86">
        <f>'8. Afschrijvingen voor GAW'!AS47</f>
        <v>14997.951420401463</v>
      </c>
      <c r="P52" s="86">
        <f>'8. Afschrijvingen voor GAW'!AT47</f>
        <v>15117.935031764675</v>
      </c>
      <c r="Q52" s="86">
        <f>'8. Afschrijvingen voor GAW'!AU47</f>
        <v>15148.170901828204</v>
      </c>
      <c r="R52" s="86">
        <f>'8. Afschrijvingen voor GAW'!AV47</f>
        <v>15360.245294453796</v>
      </c>
      <c r="S52" s="86">
        <f>'8. Afschrijvingen voor GAW'!AW47</f>
        <v>15682.810445637326</v>
      </c>
      <c r="T52" s="86">
        <f>'8. Afschrijvingen voor GAW'!AX47</f>
        <v>16121.929138115169</v>
      </c>
      <c r="U52" s="86">
        <f>'8. Afschrijvingen voor GAW'!AY47</f>
        <v>16234.782642081975</v>
      </c>
      <c r="V52" s="86">
        <f>'8. Afschrijvingen voor GAW'!AZ47</f>
        <v>19481.739170498367</v>
      </c>
      <c r="W52" s="86">
        <f>'8. Afschrijvingen voor GAW'!BA47</f>
        <v>18918.411772797212</v>
      </c>
      <c r="X52" s="86">
        <f>'8. Afschrijvingen voor GAW'!BB47</f>
        <v>18371.373360089823</v>
      </c>
      <c r="Y52" s="86">
        <f>'8. Afschrijvingen voor GAW'!BC47</f>
        <v>17840.152925581202</v>
      </c>
      <c r="Z52" s="86">
        <f>'8. Afschrijvingen voor GAW'!BD47</f>
        <v>17324.293081949938</v>
      </c>
      <c r="AB52" s="122"/>
      <c r="AC52" s="87">
        <f t="shared" si="6"/>
        <v>708764.06232471368</v>
      </c>
      <c r="AD52" s="87">
        <f t="shared" si="7"/>
        <v>713071.69633457065</v>
      </c>
      <c r="AE52" s="87">
        <f t="shared" si="8"/>
        <v>715027.34841263667</v>
      </c>
      <c r="AF52" s="87">
        <f t="shared" si="9"/>
        <v>720198.65731630789</v>
      </c>
      <c r="AG52" s="87">
        <f t="shared" si="10"/>
        <v>712402.6924690695</v>
      </c>
      <c r="AH52" s="87">
        <f t="shared" si="11"/>
        <v>702983.97897705738</v>
      </c>
      <c r="AI52" s="87">
        <f t="shared" si="12"/>
        <v>689241.77603318333</v>
      </c>
      <c r="AJ52" s="87">
        <f t="shared" si="13"/>
        <v>683530.91560319404</v>
      </c>
      <c r="AK52" s="87">
        <f t="shared" si="14"/>
        <v>682202.25438522373</v>
      </c>
      <c r="AL52" s="87">
        <f t="shared" si="15"/>
        <v>685181.98836989491</v>
      </c>
      <c r="AM52" s="87">
        <f t="shared" si="16"/>
        <v>673743.47964640218</v>
      </c>
      <c r="AN52" s="87">
        <f t="shared" si="17"/>
        <v>654261.74047590385</v>
      </c>
      <c r="AO52" s="87">
        <f t="shared" si="18"/>
        <v>635343.32870310661</v>
      </c>
      <c r="AP52" s="87">
        <f t="shared" si="19"/>
        <v>616971.95534301677</v>
      </c>
      <c r="AQ52" s="87">
        <f t="shared" si="20"/>
        <v>599131.80241743557</v>
      </c>
      <c r="AR52" s="87">
        <f t="shared" si="21"/>
        <v>581807.50933548564</v>
      </c>
    </row>
    <row r="53" spans="1:44" s="20" customFormat="1" x14ac:dyDescent="0.2">
      <c r="A53" s="40"/>
      <c r="B53" s="86">
        <f>'3. Investeringen'!B34</f>
        <v>20</v>
      </c>
      <c r="C53" s="86" t="str">
        <f>'3. Investeringen'!G34</f>
        <v>Nieuwe investeringen TD</v>
      </c>
      <c r="D53" s="86">
        <f>'3. Investeringen'!K34</f>
        <v>2008</v>
      </c>
      <c r="E53" s="121">
        <f>'3. Investeringen'!N34</f>
        <v>2011</v>
      </c>
      <c r="F53" s="86">
        <f>'3. Investeringen'!O34</f>
        <v>715120.11111111112</v>
      </c>
      <c r="G53" s="86">
        <f>'3. Investeringen'!P34</f>
        <v>740217.96653066657</v>
      </c>
      <c r="I53" s="86">
        <f>'6. Investeringen per jaar'!I34</f>
        <v>1</v>
      </c>
      <c r="K53" s="86">
        <f>'8. Afschrijvingen voor GAW'!AO48</f>
        <v>17678.146730085333</v>
      </c>
      <c r="L53" s="86">
        <f>'8. Afschrijvingen voor GAW'!AP48</f>
        <v>18137.778545067551</v>
      </c>
      <c r="M53" s="86">
        <f>'8. Afschrijvingen voor GAW'!AQ48</f>
        <v>18554.947451604105</v>
      </c>
      <c r="N53" s="86">
        <f>'8. Afschrijvingen voor GAW'!AR48</f>
        <v>19074.485980249017</v>
      </c>
      <c r="O53" s="86">
        <f>'8. Afschrijvingen voor GAW'!AS48</f>
        <v>19265.230840051507</v>
      </c>
      <c r="P53" s="86">
        <f>'8. Afschrijvingen voor GAW'!AT48</f>
        <v>19419.352686771919</v>
      </c>
      <c r="Q53" s="86">
        <f>'8. Afschrijvingen voor GAW'!AU48</f>
        <v>19458.191392145462</v>
      </c>
      <c r="R53" s="86">
        <f>'8. Afschrijvingen voor GAW'!AV48</f>
        <v>19730.606071635495</v>
      </c>
      <c r="S53" s="86">
        <f>'8. Afschrijvingen voor GAW'!AW48</f>
        <v>20144.948799139842</v>
      </c>
      <c r="T53" s="86">
        <f>'8. Afschrijvingen voor GAW'!AX48</f>
        <v>20709.007365515754</v>
      </c>
      <c r="U53" s="86">
        <f>'8. Afschrijvingen voor GAW'!AY48</f>
        <v>20853.970417074364</v>
      </c>
      <c r="V53" s="86">
        <f>'8. Afschrijvingen voor GAW'!AZ48</f>
        <v>25024.764500489233</v>
      </c>
      <c r="W53" s="86">
        <f>'8. Afschrijvingen voor GAW'!BA48</f>
        <v>24071.440138565835</v>
      </c>
      <c r="X53" s="86">
        <f>'8. Afschrijvingen voor GAW'!BB48</f>
        <v>23154.432895191901</v>
      </c>
      <c r="Y53" s="86">
        <f>'8. Afschrijvingen voor GAW'!BC48</f>
        <v>22272.35926108935</v>
      </c>
      <c r="Z53" s="86">
        <f>'8. Afschrijvingen voor GAW'!BD48</f>
        <v>21423.888432095475</v>
      </c>
      <c r="AB53" s="122"/>
      <c r="AC53" s="87">
        <f t="shared" si="6"/>
        <v>733643.08929854108</v>
      </c>
      <c r="AD53" s="87">
        <f t="shared" si="7"/>
        <v>734580.03107523569</v>
      </c>
      <c r="AE53" s="87">
        <f t="shared" si="8"/>
        <v>732920.42433836195</v>
      </c>
      <c r="AF53" s="87">
        <f t="shared" si="9"/>
        <v>734367.71023958712</v>
      </c>
      <c r="AG53" s="87">
        <f t="shared" si="10"/>
        <v>722446.15650193149</v>
      </c>
      <c r="AH53" s="87">
        <f t="shared" si="11"/>
        <v>708806.37306717504</v>
      </c>
      <c r="AI53" s="87">
        <f t="shared" si="12"/>
        <v>690765.79442116397</v>
      </c>
      <c r="AJ53" s="87">
        <f t="shared" si="13"/>
        <v>680705.90947142476</v>
      </c>
      <c r="AK53" s="87">
        <f t="shared" si="14"/>
        <v>674855.78477118479</v>
      </c>
      <c r="AL53" s="87">
        <f t="shared" si="15"/>
        <v>673042.7393792622</v>
      </c>
      <c r="AM53" s="87">
        <f t="shared" si="16"/>
        <v>656900.06813784258</v>
      </c>
      <c r="AN53" s="87">
        <f t="shared" si="17"/>
        <v>631875.30363735335</v>
      </c>
      <c r="AO53" s="87">
        <f t="shared" si="18"/>
        <v>607803.86349878751</v>
      </c>
      <c r="AP53" s="87">
        <f t="shared" si="19"/>
        <v>584649.43060359557</v>
      </c>
      <c r="AQ53" s="87">
        <f t="shared" si="20"/>
        <v>562377.07134250621</v>
      </c>
      <c r="AR53" s="87">
        <f t="shared" si="21"/>
        <v>540953.18291041069</v>
      </c>
    </row>
    <row r="54" spans="1:44" s="20" customFormat="1" x14ac:dyDescent="0.2">
      <c r="A54" s="40"/>
      <c r="B54" s="86">
        <f>'3. Investeringen'!B35</f>
        <v>21</v>
      </c>
      <c r="C54" s="86" t="str">
        <f>'3. Investeringen'!G35</f>
        <v>Nieuwe investeringen TD</v>
      </c>
      <c r="D54" s="86">
        <f>'3. Investeringen'!K35</f>
        <v>2008</v>
      </c>
      <c r="E54" s="121">
        <f>'3. Investeringen'!N35</f>
        <v>2011</v>
      </c>
      <c r="F54" s="86">
        <f>'3. Investeringen'!O35</f>
        <v>197820.33333333334</v>
      </c>
      <c r="G54" s="86">
        <f>'3. Investeringen'!P35</f>
        <v>204763.03575199997</v>
      </c>
      <c r="I54" s="86">
        <f>'6. Investeringen per jaar'!I35</f>
        <v>1</v>
      </c>
      <c r="K54" s="86">
        <f>'8. Afschrijvingen voor GAW'!AO49</f>
        <v>7557.6175013920001</v>
      </c>
      <c r="L54" s="86">
        <f>'8. Afschrijvingen voor GAW'!AP49</f>
        <v>7754.1155564281917</v>
      </c>
      <c r="M54" s="86">
        <f>'8. Afschrijvingen voor GAW'!AQ49</f>
        <v>7932.4602142260392</v>
      </c>
      <c r="N54" s="86">
        <f>'8. Afschrijvingen voor GAW'!AR49</f>
        <v>8154.5691002243675</v>
      </c>
      <c r="O54" s="86">
        <f>'8. Afschrijvingen voor GAW'!AS49</f>
        <v>8236.1147912266115</v>
      </c>
      <c r="P54" s="86">
        <f>'8. Afschrijvingen voor GAW'!AT49</f>
        <v>8302.0037095564239</v>
      </c>
      <c r="Q54" s="86">
        <f>'8. Afschrijvingen voor GAW'!AU49</f>
        <v>8318.6077169755372</v>
      </c>
      <c r="R54" s="86">
        <f>'8. Afschrijvingen voor GAW'!AV49</f>
        <v>8435.068225013194</v>
      </c>
      <c r="S54" s="86">
        <f>'8. Afschrijvingen voor GAW'!AW49</f>
        <v>8612.2046577384699</v>
      </c>
      <c r="T54" s="86">
        <f>'8. Afschrijvingen voor GAW'!AX49</f>
        <v>8853.346388155147</v>
      </c>
      <c r="U54" s="86">
        <f>'8. Afschrijvingen voor GAW'!AY49</f>
        <v>8915.3198128722324</v>
      </c>
      <c r="V54" s="86">
        <f>'8. Afschrijvingen voor GAW'!AZ49</f>
        <v>10698.383775446677</v>
      </c>
      <c r="W54" s="86">
        <f>'8. Afschrijvingen voor GAW'!BA49</f>
        <v>9920.3195008687362</v>
      </c>
      <c r="X54" s="86">
        <f>'8. Afschrijvingen voor GAW'!BB49</f>
        <v>9198.8417189873744</v>
      </c>
      <c r="Y54" s="86">
        <f>'8. Afschrijvingen voor GAW'!BC49</f>
        <v>8687.7949568214099</v>
      </c>
      <c r="Z54" s="86">
        <f>'8. Afschrijvingen voor GAW'!BD49</f>
        <v>8687.7949568214099</v>
      </c>
      <c r="AB54" s="122"/>
      <c r="AC54" s="87">
        <f t="shared" si="6"/>
        <v>200276.86378688796</v>
      </c>
      <c r="AD54" s="87">
        <f t="shared" si="7"/>
        <v>197729.94668891886</v>
      </c>
      <c r="AE54" s="87">
        <f t="shared" si="8"/>
        <v>194345.27524853795</v>
      </c>
      <c r="AF54" s="87">
        <f t="shared" si="9"/>
        <v>191632.37385527266</v>
      </c>
      <c r="AG54" s="87">
        <f t="shared" si="10"/>
        <v>185312.58280259877</v>
      </c>
      <c r="AH54" s="87">
        <f t="shared" si="11"/>
        <v>178493.07975546314</v>
      </c>
      <c r="AI54" s="87">
        <f t="shared" si="12"/>
        <v>170531.45819799855</v>
      </c>
      <c r="AJ54" s="87">
        <f t="shared" si="13"/>
        <v>164483.83038775733</v>
      </c>
      <c r="AK54" s="87">
        <f t="shared" si="14"/>
        <v>159325.78616816175</v>
      </c>
      <c r="AL54" s="87">
        <f t="shared" si="15"/>
        <v>154933.56179271513</v>
      </c>
      <c r="AM54" s="87">
        <f t="shared" si="16"/>
        <v>147102.77691239188</v>
      </c>
      <c r="AN54" s="87">
        <f t="shared" si="17"/>
        <v>136404.3931369452</v>
      </c>
      <c r="AO54" s="87">
        <f t="shared" si="18"/>
        <v>126484.07363607647</v>
      </c>
      <c r="AP54" s="87">
        <f t="shared" si="19"/>
        <v>117285.2319170891</v>
      </c>
      <c r="AQ54" s="87">
        <f t="shared" si="20"/>
        <v>108597.43696026769</v>
      </c>
      <c r="AR54" s="87">
        <f t="shared" si="21"/>
        <v>99909.642003446279</v>
      </c>
    </row>
    <row r="55" spans="1:44" s="20" customFormat="1" x14ac:dyDescent="0.2">
      <c r="A55" s="40"/>
      <c r="B55" s="86">
        <f>'3. Investeringen'!B36</f>
        <v>22</v>
      </c>
      <c r="C55" s="86" t="str">
        <f>'3. Investeringen'!G36</f>
        <v>Nieuwe investeringen TD</v>
      </c>
      <c r="D55" s="86">
        <f>'3. Investeringen'!K36</f>
        <v>2008</v>
      </c>
      <c r="E55" s="121">
        <f>'3. Investeringen'!N36</f>
        <v>2011</v>
      </c>
      <c r="F55" s="86">
        <f>'3. Investeringen'!O36</f>
        <v>75212</v>
      </c>
      <c r="G55" s="86">
        <f>'3. Investeringen'!P36</f>
        <v>77851.640351999988</v>
      </c>
      <c r="I55" s="86">
        <f>'6. Investeringen per jaar'!I36</f>
        <v>1</v>
      </c>
      <c r="K55" s="86">
        <f>'8. Afschrijvingen voor GAW'!AO50</f>
        <v>31607.765982912002</v>
      </c>
      <c r="L55" s="86">
        <f>'8. Afschrijvingen voor GAW'!AP50</f>
        <v>32429.567898467707</v>
      </c>
      <c r="M55" s="86">
        <f>'8. Afschrijvingen voor GAW'!AQ50</f>
        <v>16587.723980066228</v>
      </c>
      <c r="N55" s="86">
        <f>'8. Afschrijvingen voor GAW'!AR50</f>
        <v>0</v>
      </c>
      <c r="O55" s="86">
        <f>'8. Afschrijvingen voor GAW'!AS50</f>
        <v>0</v>
      </c>
      <c r="P55" s="86">
        <f>'8. Afschrijvingen voor GAW'!AT50</f>
        <v>0</v>
      </c>
      <c r="Q55" s="86">
        <f>'8. Afschrijvingen voor GAW'!AU50</f>
        <v>0</v>
      </c>
      <c r="R55" s="86">
        <f>'8. Afschrijvingen voor GAW'!AV50</f>
        <v>0</v>
      </c>
      <c r="S55" s="86">
        <f>'8. Afschrijvingen voor GAW'!AW50</f>
        <v>0</v>
      </c>
      <c r="T55" s="86">
        <f>'8. Afschrijvingen voor GAW'!AX50</f>
        <v>0</v>
      </c>
      <c r="U55" s="86">
        <f>'8. Afschrijvingen voor GAW'!AY50</f>
        <v>0</v>
      </c>
      <c r="V55" s="86">
        <f>'8. Afschrijvingen voor GAW'!AZ50</f>
        <v>0</v>
      </c>
      <c r="W55" s="86">
        <f>'8. Afschrijvingen voor GAW'!BA50</f>
        <v>0</v>
      </c>
      <c r="X55" s="86">
        <f>'8. Afschrijvingen voor GAW'!BB50</f>
        <v>0</v>
      </c>
      <c r="Y55" s="86">
        <f>'8. Afschrijvingen voor GAW'!BC50</f>
        <v>0</v>
      </c>
      <c r="Z55" s="86">
        <f>'8. Afschrijvingen voor GAW'!BD50</f>
        <v>0</v>
      </c>
      <c r="AB55" s="122"/>
      <c r="AC55" s="87">
        <f t="shared" si="6"/>
        <v>47411.648974367978</v>
      </c>
      <c r="AD55" s="87">
        <f t="shared" si="7"/>
        <v>16214.783949233839</v>
      </c>
      <c r="AE55" s="87">
        <f t="shared" si="8"/>
        <v>-1.0913936421275139E-11</v>
      </c>
      <c r="AF55" s="87">
        <f t="shared" si="9"/>
        <v>-1.1219526641070843E-11</v>
      </c>
      <c r="AG55" s="87">
        <f t="shared" si="10"/>
        <v>-1.1331721907481551E-11</v>
      </c>
      <c r="AH55" s="87">
        <f t="shared" si="11"/>
        <v>-1.1422375682741404E-11</v>
      </c>
      <c r="AI55" s="87">
        <f t="shared" si="12"/>
        <v>-1.1445220434106886E-11</v>
      </c>
      <c r="AJ55" s="87">
        <f t="shared" si="13"/>
        <v>-1.1605453520184383E-11</v>
      </c>
      <c r="AK55" s="87">
        <f t="shared" si="14"/>
        <v>-1.1849168044108254E-11</v>
      </c>
      <c r="AL55" s="87">
        <f t="shared" si="15"/>
        <v>-1.2180944749343284E-11</v>
      </c>
      <c r="AM55" s="87">
        <f t="shared" si="16"/>
        <v>-1.2266211362588686E-11</v>
      </c>
      <c r="AN55" s="87">
        <f t="shared" si="17"/>
        <v>-1.2266211362588686E-11</v>
      </c>
      <c r="AO55" s="87">
        <f t="shared" si="18"/>
        <v>-1.2266211362588686E-11</v>
      </c>
      <c r="AP55" s="87">
        <f t="shared" si="19"/>
        <v>-1.2266211362588686E-11</v>
      </c>
      <c r="AQ55" s="87">
        <f t="shared" si="20"/>
        <v>-1.2266211362588686E-11</v>
      </c>
      <c r="AR55" s="87">
        <f t="shared" si="21"/>
        <v>-1.2266211362588686E-11</v>
      </c>
    </row>
    <row r="56" spans="1:44" s="20" customFormat="1" x14ac:dyDescent="0.2">
      <c r="A56" s="40"/>
      <c r="B56" s="86">
        <f>'3. Investeringen'!B37</f>
        <v>23</v>
      </c>
      <c r="C56" s="86" t="str">
        <f>'3. Investeringen'!G37</f>
        <v>Nieuwe investeringen TD</v>
      </c>
      <c r="D56" s="86">
        <f>'3. Investeringen'!K37</f>
        <v>2009</v>
      </c>
      <c r="E56" s="121">
        <f>'3. Investeringen'!N37</f>
        <v>2011</v>
      </c>
      <c r="F56" s="86">
        <f>'3. Investeringen'!O37</f>
        <v>702309.09090909094</v>
      </c>
      <c r="G56" s="86">
        <f>'3. Investeringen'!P37</f>
        <v>704416.01818181807</v>
      </c>
      <c r="I56" s="86">
        <f>'6. Investeringen per jaar'!I37</f>
        <v>1</v>
      </c>
      <c r="K56" s="86">
        <f>'8. Afschrijvingen voor GAW'!AO51</f>
        <v>13364.154363636362</v>
      </c>
      <c r="L56" s="86">
        <f>'8. Afschrijvingen voor GAW'!AP51</f>
        <v>13711.622377090907</v>
      </c>
      <c r="M56" s="86">
        <f>'8. Afschrijvingen voor GAW'!AQ51</f>
        <v>14026.989691763996</v>
      </c>
      <c r="N56" s="86">
        <f>'8. Afschrijvingen voor GAW'!AR51</f>
        <v>14419.745403133389</v>
      </c>
      <c r="O56" s="86">
        <f>'8. Afschrijvingen voor GAW'!AS51</f>
        <v>14563.942857164722</v>
      </c>
      <c r="P56" s="86">
        <f>'8. Afschrijvingen voor GAW'!AT51</f>
        <v>14680.454400022041</v>
      </c>
      <c r="Q56" s="86">
        <f>'8. Afschrijvingen voor GAW'!AU51</f>
        <v>14709.815308822086</v>
      </c>
      <c r="R56" s="86">
        <f>'8. Afschrijvingen voor GAW'!AV51</f>
        <v>14915.752723145593</v>
      </c>
      <c r="S56" s="86">
        <f>'8. Afschrijvingen voor GAW'!AW51</f>
        <v>15228.98353033165</v>
      </c>
      <c r="T56" s="86">
        <f>'8. Afschrijvingen voor GAW'!AX51</f>
        <v>15655.395069180939</v>
      </c>
      <c r="U56" s="86">
        <f>'8. Afschrijvingen voor GAW'!AY51</f>
        <v>15764.982834665203</v>
      </c>
      <c r="V56" s="86">
        <f>'8. Afschrijvingen voor GAW'!AZ51</f>
        <v>18917.979401598237</v>
      </c>
      <c r="W56" s="86">
        <f>'8. Afschrijvingen voor GAW'!BA51</f>
        <v>18383.824689082525</v>
      </c>
      <c r="X56" s="86">
        <f>'8. Afschrijvingen voor GAW'!BB51</f>
        <v>17864.751991979017</v>
      </c>
      <c r="Y56" s="86">
        <f>'8. Afschrijvingen voor GAW'!BC51</f>
        <v>17360.335465146669</v>
      </c>
      <c r="Z56" s="86">
        <f>'8. Afschrijvingen voor GAW'!BD51</f>
        <v>16870.161287307234</v>
      </c>
      <c r="AB56" s="122"/>
      <c r="AC56" s="87">
        <f t="shared" si="6"/>
        <v>701618.10409090889</v>
      </c>
      <c r="AD56" s="87">
        <f t="shared" si="7"/>
        <v>706148.55242018169</v>
      </c>
      <c r="AE56" s="87">
        <f t="shared" si="8"/>
        <v>708362.97943408182</v>
      </c>
      <c r="AF56" s="87">
        <f t="shared" si="9"/>
        <v>713777.39745510276</v>
      </c>
      <c r="AG56" s="87">
        <f t="shared" si="10"/>
        <v>706351.228572489</v>
      </c>
      <c r="AH56" s="87">
        <f t="shared" si="11"/>
        <v>697321.58400104684</v>
      </c>
      <c r="AI56" s="87">
        <f t="shared" si="12"/>
        <v>684006.41186022689</v>
      </c>
      <c r="AJ56" s="87">
        <f t="shared" si="13"/>
        <v>678666.74890312448</v>
      </c>
      <c r="AK56" s="87">
        <f t="shared" si="14"/>
        <v>677689.76709975838</v>
      </c>
      <c r="AL56" s="87">
        <f t="shared" si="15"/>
        <v>681009.68550937064</v>
      </c>
      <c r="AM56" s="87">
        <f t="shared" si="16"/>
        <v>670011.77047327091</v>
      </c>
      <c r="AN56" s="87">
        <f t="shared" si="17"/>
        <v>651093.79107167269</v>
      </c>
      <c r="AO56" s="87">
        <f t="shared" si="18"/>
        <v>632709.96638259012</v>
      </c>
      <c r="AP56" s="87">
        <f t="shared" si="19"/>
        <v>614845.21439061116</v>
      </c>
      <c r="AQ56" s="87">
        <f t="shared" si="20"/>
        <v>597484.87892546447</v>
      </c>
      <c r="AR56" s="87">
        <f t="shared" si="21"/>
        <v>580614.71763815719</v>
      </c>
    </row>
    <row r="57" spans="1:44" s="20" customFormat="1" x14ac:dyDescent="0.2">
      <c r="A57" s="40"/>
      <c r="B57" s="86">
        <f>'3. Investeringen'!B38</f>
        <v>24</v>
      </c>
      <c r="C57" s="86" t="str">
        <f>'3. Investeringen'!G38</f>
        <v>Nieuwe investeringen TD</v>
      </c>
      <c r="D57" s="86">
        <f>'3. Investeringen'!K38</f>
        <v>2009</v>
      </c>
      <c r="E57" s="121">
        <f>'3. Investeringen'!N38</f>
        <v>2011</v>
      </c>
      <c r="F57" s="86">
        <f>'3. Investeringen'!O38</f>
        <v>1030466.6666666666</v>
      </c>
      <c r="G57" s="86">
        <f>'3. Investeringen'!P38</f>
        <v>1033558.0666666665</v>
      </c>
      <c r="I57" s="86">
        <f>'6. Investeringen per jaar'!I38</f>
        <v>1</v>
      </c>
      <c r="K57" s="86">
        <f>'8. Afschrijvingen voor GAW'!AO52</f>
        <v>24116.354888888884</v>
      </c>
      <c r="L57" s="86">
        <f>'8. Afschrijvingen voor GAW'!AP52</f>
        <v>24743.380115999993</v>
      </c>
      <c r="M57" s="86">
        <f>'8. Afschrijvingen voor GAW'!AQ52</f>
        <v>25312.477858667989</v>
      </c>
      <c r="N57" s="86">
        <f>'8. Afschrijvingen voor GAW'!AR52</f>
        <v>26021.227238710693</v>
      </c>
      <c r="O57" s="86">
        <f>'8. Afschrijvingen voor GAW'!AS52</f>
        <v>26281.4395110978</v>
      </c>
      <c r="P57" s="86">
        <f>'8. Afschrijvingen voor GAW'!AT52</f>
        <v>26491.691027186585</v>
      </c>
      <c r="Q57" s="86">
        <f>'8. Afschrijvingen voor GAW'!AU52</f>
        <v>26544.674409240957</v>
      </c>
      <c r="R57" s="86">
        <f>'8. Afschrijvingen voor GAW'!AV52</f>
        <v>26916.299850970332</v>
      </c>
      <c r="S57" s="86">
        <f>'8. Afschrijvingen voor GAW'!AW52</f>
        <v>27481.542147840704</v>
      </c>
      <c r="T57" s="86">
        <f>'8. Afschrijvingen voor GAW'!AX52</f>
        <v>28251.025327980249</v>
      </c>
      <c r="U57" s="86">
        <f>'8. Afschrijvingen voor GAW'!AY52</f>
        <v>28448.782505276107</v>
      </c>
      <c r="V57" s="86">
        <f>'8. Afschrijvingen voor GAW'!AZ52</f>
        <v>34138.539006331332</v>
      </c>
      <c r="W57" s="86">
        <f>'8. Afschrijvingen voor GAW'!BA52</f>
        <v>32878.039104559102</v>
      </c>
      <c r="X57" s="86">
        <f>'8. Afschrijvingen voor GAW'!BB52</f>
        <v>31664.080737621538</v>
      </c>
      <c r="Y57" s="86">
        <f>'8. Afschrijvingen voor GAW'!BC52</f>
        <v>30494.945448847815</v>
      </c>
      <c r="Z57" s="86">
        <f>'8. Afschrijvingen voor GAW'!BD52</f>
        <v>29368.978232274974</v>
      </c>
      <c r="AB57" s="122"/>
      <c r="AC57" s="87">
        <f t="shared" si="6"/>
        <v>1024945.0827777776</v>
      </c>
      <c r="AD57" s="87">
        <f t="shared" si="7"/>
        <v>1026850.2748139998</v>
      </c>
      <c r="AE57" s="87">
        <f t="shared" si="8"/>
        <v>1025155.3532760537</v>
      </c>
      <c r="AF57" s="87">
        <f t="shared" si="9"/>
        <v>1027838.4759290724</v>
      </c>
      <c r="AG57" s="87">
        <f t="shared" si="10"/>
        <v>1011835.4211772652</v>
      </c>
      <c r="AH57" s="87">
        <f t="shared" si="11"/>
        <v>993438.4135194968</v>
      </c>
      <c r="AI57" s="87">
        <f t="shared" si="12"/>
        <v>968880.61593729479</v>
      </c>
      <c r="AJ57" s="87">
        <f t="shared" si="13"/>
        <v>955528.6447094467</v>
      </c>
      <c r="AK57" s="87">
        <f t="shared" si="14"/>
        <v>948113.20410050428</v>
      </c>
      <c r="AL57" s="87">
        <f t="shared" si="15"/>
        <v>946409.34848733817</v>
      </c>
      <c r="AM57" s="87">
        <f t="shared" si="16"/>
        <v>924585.43142147327</v>
      </c>
      <c r="AN57" s="87">
        <f t="shared" si="17"/>
        <v>890446.89241514192</v>
      </c>
      <c r="AO57" s="87">
        <f t="shared" si="18"/>
        <v>857568.85331058281</v>
      </c>
      <c r="AP57" s="87">
        <f t="shared" si="19"/>
        <v>825904.77257296129</v>
      </c>
      <c r="AQ57" s="87">
        <f t="shared" si="20"/>
        <v>795409.82712411345</v>
      </c>
      <c r="AR57" s="87">
        <f t="shared" si="21"/>
        <v>766040.84889183845</v>
      </c>
    </row>
    <row r="58" spans="1:44" s="20" customFormat="1" x14ac:dyDescent="0.2">
      <c r="A58" s="40"/>
      <c r="B58" s="86">
        <f>'3. Investeringen'!B39</f>
        <v>25</v>
      </c>
      <c r="C58" s="86" t="str">
        <f>'3. Investeringen'!G39</f>
        <v>Nieuwe investeringen TD</v>
      </c>
      <c r="D58" s="86">
        <f>'3. Investeringen'!K39</f>
        <v>2009</v>
      </c>
      <c r="E58" s="121">
        <f>'3. Investeringen'!N39</f>
        <v>2011</v>
      </c>
      <c r="F58" s="86">
        <f>'3. Investeringen'!O39</f>
        <v>236550</v>
      </c>
      <c r="G58" s="86">
        <f>'3. Investeringen'!P39</f>
        <v>237259.64999999997</v>
      </c>
      <c r="I58" s="86">
        <f>'6. Investeringen per jaar'!I39</f>
        <v>1</v>
      </c>
      <c r="K58" s="86">
        <f>'8. Afschrijvingen voor GAW'!AO53</f>
        <v>8449.7734999999993</v>
      </c>
      <c r="L58" s="86">
        <f>'8. Afschrijvingen voor GAW'!AP53</f>
        <v>8669.4676109999982</v>
      </c>
      <c r="M58" s="86">
        <f>'8. Afschrijvingen voor GAW'!AQ53</f>
        <v>8868.8653660529963</v>
      </c>
      <c r="N58" s="86">
        <f>'8. Afschrijvingen voor GAW'!AR53</f>
        <v>9117.1935963024807</v>
      </c>
      <c r="O58" s="86">
        <f>'8. Afschrijvingen voor GAW'!AS53</f>
        <v>9208.3655322655068</v>
      </c>
      <c r="P58" s="86">
        <f>'8. Afschrijvingen voor GAW'!AT53</f>
        <v>9282.0324565236315</v>
      </c>
      <c r="Q58" s="86">
        <f>'8. Afschrijvingen voor GAW'!AU53</f>
        <v>9300.5965214366788</v>
      </c>
      <c r="R58" s="86">
        <f>'8. Afschrijvingen voor GAW'!AV53</f>
        <v>9430.8048727367914</v>
      </c>
      <c r="S58" s="86">
        <f>'8. Afschrijvingen voor GAW'!AW53</f>
        <v>9628.8517750642623</v>
      </c>
      <c r="T58" s="86">
        <f>'8. Afschrijvingen voor GAW'!AX53</f>
        <v>9898.4596247660629</v>
      </c>
      <c r="U58" s="86">
        <f>'8. Afschrijvingen voor GAW'!AY53</f>
        <v>9967.7488421394246</v>
      </c>
      <c r="V58" s="86">
        <f>'8. Afschrijvingen voor GAW'!AZ53</f>
        <v>11961.29861056731</v>
      </c>
      <c r="W58" s="86">
        <f>'8. Afschrijvingen voor GAW'!BA53</f>
        <v>11141.095277271266</v>
      </c>
      <c r="X58" s="86">
        <f>'8. Afschrijvingen voor GAW'!BB53</f>
        <v>10377.134458258381</v>
      </c>
      <c r="Y58" s="86">
        <f>'8. Afschrijvingen voor GAW'!BC53</f>
        <v>9721.1087166443431</v>
      </c>
      <c r="Z58" s="86">
        <f>'8. Afschrijvingen voor GAW'!BD53</f>
        <v>9721.1087166443431</v>
      </c>
      <c r="AB58" s="122"/>
      <c r="AC58" s="87">
        <f t="shared" si="6"/>
        <v>232368.77124999993</v>
      </c>
      <c r="AD58" s="87">
        <f t="shared" si="7"/>
        <v>229740.89169149994</v>
      </c>
      <c r="AE58" s="87">
        <f t="shared" si="8"/>
        <v>226156.0668343514</v>
      </c>
      <c r="AF58" s="87">
        <f t="shared" si="9"/>
        <v>223371.24310941077</v>
      </c>
      <c r="AG58" s="87">
        <f t="shared" si="10"/>
        <v>216396.59000823938</v>
      </c>
      <c r="AH58" s="87">
        <f t="shared" si="11"/>
        <v>208845.73027178168</v>
      </c>
      <c r="AI58" s="87">
        <f t="shared" si="12"/>
        <v>199962.82521088858</v>
      </c>
      <c r="AJ58" s="87">
        <f t="shared" si="13"/>
        <v>193331.49989110423</v>
      </c>
      <c r="AK58" s="87">
        <f t="shared" si="14"/>
        <v>187762.60961375316</v>
      </c>
      <c r="AL58" s="87">
        <f t="shared" si="15"/>
        <v>183121.50305817221</v>
      </c>
      <c r="AM58" s="87">
        <f t="shared" si="16"/>
        <v>174435.60473743995</v>
      </c>
      <c r="AN58" s="87">
        <f t="shared" si="17"/>
        <v>162474.30612687263</v>
      </c>
      <c r="AO58" s="87">
        <f t="shared" si="18"/>
        <v>151333.21084960137</v>
      </c>
      <c r="AP58" s="87">
        <f t="shared" si="19"/>
        <v>140956.076391343</v>
      </c>
      <c r="AQ58" s="87">
        <f t="shared" si="20"/>
        <v>131234.96767469865</v>
      </c>
      <c r="AR58" s="87">
        <f t="shared" si="21"/>
        <v>121513.8589580543</v>
      </c>
    </row>
    <row r="59" spans="1:44" s="20" customFormat="1" x14ac:dyDescent="0.2">
      <c r="A59" s="40"/>
      <c r="B59" s="86">
        <f>'3. Investeringen'!B40</f>
        <v>26</v>
      </c>
      <c r="C59" s="86" t="str">
        <f>'3. Investeringen'!G40</f>
        <v>Nieuwe investeringen TD</v>
      </c>
      <c r="D59" s="86">
        <f>'3. Investeringen'!K40</f>
        <v>2009</v>
      </c>
      <c r="E59" s="121">
        <f>'3. Investeringen'!N40</f>
        <v>2011</v>
      </c>
      <c r="F59" s="86">
        <f>'3. Investeringen'!O40</f>
        <v>71400</v>
      </c>
      <c r="G59" s="86">
        <f>'3. Investeringen'!P40</f>
        <v>71614.2</v>
      </c>
      <c r="I59" s="86">
        <f>'6. Investeringen per jaar'!I40</f>
        <v>1</v>
      </c>
      <c r="K59" s="86">
        <f>'8. Afschrijvingen voor GAW'!AO54</f>
        <v>20768.117999999999</v>
      </c>
      <c r="L59" s="86">
        <f>'8. Afschrijvingen voor GAW'!AP54</f>
        <v>21308.089067999997</v>
      </c>
      <c r="M59" s="86">
        <f>'8. Afschrijvingen voor GAW'!AQ54</f>
        <v>21798.175116563994</v>
      </c>
      <c r="N59" s="86">
        <f>'8. Afschrijvingen voor GAW'!AR54</f>
        <v>11204.262009913893</v>
      </c>
      <c r="O59" s="86">
        <f>'8. Afschrijvingen voor GAW'!AS54</f>
        <v>0</v>
      </c>
      <c r="P59" s="86">
        <f>'8. Afschrijvingen voor GAW'!AT54</f>
        <v>0</v>
      </c>
      <c r="Q59" s="86">
        <f>'8. Afschrijvingen voor GAW'!AU54</f>
        <v>0</v>
      </c>
      <c r="R59" s="86">
        <f>'8. Afschrijvingen voor GAW'!AV54</f>
        <v>0</v>
      </c>
      <c r="S59" s="86">
        <f>'8. Afschrijvingen voor GAW'!AW54</f>
        <v>0</v>
      </c>
      <c r="T59" s="86">
        <f>'8. Afschrijvingen voor GAW'!AX54</f>
        <v>0</v>
      </c>
      <c r="U59" s="86">
        <f>'8. Afschrijvingen voor GAW'!AY54</f>
        <v>0</v>
      </c>
      <c r="V59" s="86">
        <f>'8. Afschrijvingen voor GAW'!AZ54</f>
        <v>0</v>
      </c>
      <c r="W59" s="86">
        <f>'8. Afschrijvingen voor GAW'!BA54</f>
        <v>0</v>
      </c>
      <c r="X59" s="86">
        <f>'8. Afschrijvingen voor GAW'!BB54</f>
        <v>0</v>
      </c>
      <c r="Y59" s="86">
        <f>'8. Afschrijvingen voor GAW'!BC54</f>
        <v>0</v>
      </c>
      <c r="Z59" s="86">
        <f>'8. Afschrijvingen voor GAW'!BD54</f>
        <v>0</v>
      </c>
      <c r="AB59" s="122"/>
      <c r="AC59" s="87">
        <f t="shared" si="6"/>
        <v>51920.294999999984</v>
      </c>
      <c r="AD59" s="87">
        <f t="shared" si="7"/>
        <v>31962.133601999984</v>
      </c>
      <c r="AE59" s="87">
        <f t="shared" si="8"/>
        <v>10899.087558281986</v>
      </c>
      <c r="AF59" s="87">
        <f t="shared" si="9"/>
        <v>-1.0913936421275139E-11</v>
      </c>
      <c r="AG59" s="87">
        <f t="shared" si="10"/>
        <v>-1.1023075785487891E-11</v>
      </c>
      <c r="AH59" s="87">
        <f t="shared" si="11"/>
        <v>-1.1111260391771794E-11</v>
      </c>
      <c r="AI59" s="87">
        <f t="shared" si="12"/>
        <v>-1.1133482912555337E-11</v>
      </c>
      <c r="AJ59" s="87">
        <f t="shared" si="13"/>
        <v>-1.1289351673331112E-11</v>
      </c>
      <c r="AK59" s="87">
        <f t="shared" si="14"/>
        <v>-1.1526428058471064E-11</v>
      </c>
      <c r="AL59" s="87">
        <f t="shared" si="15"/>
        <v>-1.1849168044108254E-11</v>
      </c>
      <c r="AM59" s="87">
        <f t="shared" si="16"/>
        <v>-1.193211222041701E-11</v>
      </c>
      <c r="AN59" s="87">
        <f t="shared" si="17"/>
        <v>-1.193211222041701E-11</v>
      </c>
      <c r="AO59" s="87">
        <f t="shared" si="18"/>
        <v>-1.193211222041701E-11</v>
      </c>
      <c r="AP59" s="87">
        <f t="shared" si="19"/>
        <v>-1.193211222041701E-11</v>
      </c>
      <c r="AQ59" s="87">
        <f t="shared" si="20"/>
        <v>-1.193211222041701E-11</v>
      </c>
      <c r="AR59" s="87">
        <f t="shared" si="21"/>
        <v>-1.193211222041701E-11</v>
      </c>
    </row>
    <row r="60" spans="1:44" s="20" customFormat="1" x14ac:dyDescent="0.2">
      <c r="A60" s="40"/>
      <c r="B60" s="86">
        <f>'3. Investeringen'!B41</f>
        <v>27</v>
      </c>
      <c r="C60" s="86" t="str">
        <f>'3. Investeringen'!G41</f>
        <v>Nieuwe investeringen TD</v>
      </c>
      <c r="D60" s="86">
        <f>'3. Investeringen'!K41</f>
        <v>2010</v>
      </c>
      <c r="E60" s="121">
        <f>'3. Investeringen'!N41</f>
        <v>2011</v>
      </c>
      <c r="F60" s="86">
        <f>'3. Investeringen'!O41</f>
        <v>328981.81818181818</v>
      </c>
      <c r="G60" s="86">
        <f>'3. Investeringen'!P41</f>
        <v>328981.81818181818</v>
      </c>
      <c r="I60" s="86">
        <f>'6. Investeringen per jaar'!I41</f>
        <v>1</v>
      </c>
      <c r="K60" s="86">
        <f>'8. Afschrijvingen voor GAW'!AO55</f>
        <v>6126.909090909091</v>
      </c>
      <c r="L60" s="86">
        <f>'8. Afschrijvingen voor GAW'!AP55</f>
        <v>6286.2087272727258</v>
      </c>
      <c r="M60" s="86">
        <f>'8. Afschrijvingen voor GAW'!AQ55</f>
        <v>6430.7915279999979</v>
      </c>
      <c r="N60" s="86">
        <f>'8. Afschrijvingen voor GAW'!AR55</f>
        <v>6610.853690783998</v>
      </c>
      <c r="O60" s="86">
        <f>'8. Afschrijvingen voor GAW'!AS55</f>
        <v>6676.9622276918371</v>
      </c>
      <c r="P60" s="86">
        <f>'8. Afschrijvingen voor GAW'!AT55</f>
        <v>6730.3779255133722</v>
      </c>
      <c r="Q60" s="86">
        <f>'8. Afschrijvingen voor GAW'!AU55</f>
        <v>6743.8386813643992</v>
      </c>
      <c r="R60" s="86">
        <f>'8. Afschrijvingen voor GAW'!AV55</f>
        <v>6838.2524229035016</v>
      </c>
      <c r="S60" s="86">
        <f>'8. Afschrijvingen voor GAW'!AW55</f>
        <v>6981.8557237844743</v>
      </c>
      <c r="T60" s="86">
        <f>'8. Afschrijvingen voor GAW'!AX55</f>
        <v>7177.34768405044</v>
      </c>
      <c r="U60" s="86">
        <f>'8. Afschrijvingen voor GAW'!AY55</f>
        <v>7227.5891178387919</v>
      </c>
      <c r="V60" s="86">
        <f>'8. Afschrijvingen voor GAW'!AZ55</f>
        <v>8673.1069414065496</v>
      </c>
      <c r="W60" s="86">
        <f>'8. Afschrijvingen voor GAW'!BA55</f>
        <v>8433.8488188849915</v>
      </c>
      <c r="X60" s="86">
        <f>'8. Afschrijvingen voor GAW'!BB55</f>
        <v>8201.1909204329913</v>
      </c>
      <c r="Y60" s="86">
        <f>'8. Afschrijvingen voor GAW'!BC55</f>
        <v>7974.9511709038052</v>
      </c>
      <c r="Z60" s="86">
        <f>'8. Afschrijvingen voor GAW'!BD55</f>
        <v>7754.9525179133552</v>
      </c>
      <c r="AB60" s="122"/>
      <c r="AC60" s="87">
        <f t="shared" si="6"/>
        <v>327789.63636363629</v>
      </c>
      <c r="AD60" s="87">
        <f t="shared" si="7"/>
        <v>330025.95818181807</v>
      </c>
      <c r="AE60" s="87">
        <f t="shared" si="8"/>
        <v>331185.76369199989</v>
      </c>
      <c r="AF60" s="87">
        <f t="shared" si="9"/>
        <v>333848.1113845919</v>
      </c>
      <c r="AG60" s="87">
        <f t="shared" si="10"/>
        <v>330509.63027074601</v>
      </c>
      <c r="AH60" s="87">
        <f t="shared" si="11"/>
        <v>326423.32938739861</v>
      </c>
      <c r="AI60" s="87">
        <f t="shared" si="12"/>
        <v>320332.33736480906</v>
      </c>
      <c r="AJ60" s="87">
        <f t="shared" si="13"/>
        <v>317978.73766501289</v>
      </c>
      <c r="AK60" s="87">
        <f t="shared" si="14"/>
        <v>317674.43543219363</v>
      </c>
      <c r="AL60" s="87">
        <f t="shared" si="15"/>
        <v>319391.97194024461</v>
      </c>
      <c r="AM60" s="87">
        <f t="shared" si="16"/>
        <v>314400.12662598753</v>
      </c>
      <c r="AN60" s="87">
        <f t="shared" si="17"/>
        <v>305727.01968458097</v>
      </c>
      <c r="AO60" s="87">
        <f t="shared" si="18"/>
        <v>297293.17086569598</v>
      </c>
      <c r="AP60" s="87">
        <f t="shared" si="19"/>
        <v>289091.97994526301</v>
      </c>
      <c r="AQ60" s="87">
        <f t="shared" si="20"/>
        <v>281117.02877435921</v>
      </c>
      <c r="AR60" s="87">
        <f t="shared" si="21"/>
        <v>273362.07625644584</v>
      </c>
    </row>
    <row r="61" spans="1:44" s="20" customFormat="1" x14ac:dyDescent="0.2">
      <c r="A61" s="40"/>
      <c r="B61" s="86">
        <f>'3. Investeringen'!B42</f>
        <v>28</v>
      </c>
      <c r="C61" s="86" t="str">
        <f>'3. Investeringen'!G42</f>
        <v>Nieuwe investeringen TD</v>
      </c>
      <c r="D61" s="86">
        <f>'3. Investeringen'!K42</f>
        <v>2010</v>
      </c>
      <c r="E61" s="121">
        <f>'3. Investeringen'!N42</f>
        <v>2011</v>
      </c>
      <c r="F61" s="86">
        <f>'3. Investeringen'!O42</f>
        <v>1355766.6666666667</v>
      </c>
      <c r="G61" s="86">
        <f>'3. Investeringen'!P42</f>
        <v>1355766.6666666667</v>
      </c>
      <c r="I61" s="86">
        <f>'6. Investeringen per jaar'!I42</f>
        <v>1</v>
      </c>
      <c r="K61" s="86">
        <f>'8. Afschrijvingen voor GAW'!AO56</f>
        <v>30923.666666666664</v>
      </c>
      <c r="L61" s="86">
        <f>'8. Afschrijvingen voor GAW'!AP56</f>
        <v>31727.681999999997</v>
      </c>
      <c r="M61" s="86">
        <f>'8. Afschrijvingen voor GAW'!AQ56</f>
        <v>32457.418685999994</v>
      </c>
      <c r="N61" s="86">
        <f>'8. Afschrijvingen voor GAW'!AR56</f>
        <v>33366.226409207993</v>
      </c>
      <c r="O61" s="86">
        <f>'8. Afschrijvingen voor GAW'!AS56</f>
        <v>33699.888673300069</v>
      </c>
      <c r="P61" s="86">
        <f>'8. Afschrijvingen voor GAW'!AT56</f>
        <v>33969.487782686469</v>
      </c>
      <c r="Q61" s="86">
        <f>'8. Afschrijvingen voor GAW'!AU56</f>
        <v>34037.426758251844</v>
      </c>
      <c r="R61" s="86">
        <f>'8. Afschrijvingen voor GAW'!AV56</f>
        <v>34513.950732867372</v>
      </c>
      <c r="S61" s="86">
        <f>'8. Afschrijvingen voor GAW'!AW56</f>
        <v>35238.743698257589</v>
      </c>
      <c r="T61" s="86">
        <f>'8. Afschrijvingen voor GAW'!AX56</f>
        <v>36225.428521808804</v>
      </c>
      <c r="U61" s="86">
        <f>'8. Afschrijvingen voor GAW'!AY56</f>
        <v>36479.006521461459</v>
      </c>
      <c r="V61" s="86">
        <f>'8. Afschrijvingen voor GAW'!AZ56</f>
        <v>43774.807825753749</v>
      </c>
      <c r="W61" s="86">
        <f>'8. Afschrijvingen voor GAW'!BA56</f>
        <v>42206.755008114807</v>
      </c>
      <c r="X61" s="86">
        <f>'8. Afschrijvingen voor GAW'!BB56</f>
        <v>40694.8712466301</v>
      </c>
      <c r="Y61" s="86">
        <f>'8. Afschrijvingen voor GAW'!BC56</f>
        <v>39237.144515407534</v>
      </c>
      <c r="Z61" s="86">
        <f>'8. Afschrijvingen voor GAW'!BD56</f>
        <v>37831.634861124272</v>
      </c>
      <c r="AB61" s="122"/>
      <c r="AC61" s="87">
        <f t="shared" si="6"/>
        <v>1345179.4999999998</v>
      </c>
      <c r="AD61" s="87">
        <f t="shared" si="7"/>
        <v>1348426.4849999999</v>
      </c>
      <c r="AE61" s="87">
        <f t="shared" si="8"/>
        <v>1346982.8754689998</v>
      </c>
      <c r="AF61" s="87">
        <f t="shared" si="9"/>
        <v>1351332.1695729238</v>
      </c>
      <c r="AG61" s="87">
        <f t="shared" si="10"/>
        <v>1331145.6025953528</v>
      </c>
      <c r="AH61" s="87">
        <f t="shared" si="11"/>
        <v>1307825.2796334291</v>
      </c>
      <c r="AI61" s="87">
        <f t="shared" si="12"/>
        <v>1276403.5034344441</v>
      </c>
      <c r="AJ61" s="87">
        <f t="shared" si="13"/>
        <v>1259759.2017496589</v>
      </c>
      <c r="AK61" s="87">
        <f t="shared" si="14"/>
        <v>1250975.4012881441</v>
      </c>
      <c r="AL61" s="87">
        <f t="shared" si="15"/>
        <v>1249777.2840024035</v>
      </c>
      <c r="AM61" s="87">
        <f t="shared" si="16"/>
        <v>1222046.7184689587</v>
      </c>
      <c r="AN61" s="87">
        <f t="shared" si="17"/>
        <v>1178271.910643205</v>
      </c>
      <c r="AO61" s="87">
        <f t="shared" si="18"/>
        <v>1136065.1556350903</v>
      </c>
      <c r="AP61" s="87">
        <f t="shared" si="19"/>
        <v>1095370.2843884602</v>
      </c>
      <c r="AQ61" s="87">
        <f t="shared" si="20"/>
        <v>1056133.1398730527</v>
      </c>
      <c r="AR61" s="87">
        <f t="shared" si="21"/>
        <v>1018301.5050119285</v>
      </c>
    </row>
    <row r="62" spans="1:44" s="20" customFormat="1" x14ac:dyDescent="0.2">
      <c r="A62" s="40"/>
      <c r="B62" s="86">
        <f>'3. Investeringen'!B43</f>
        <v>29</v>
      </c>
      <c r="C62" s="86" t="str">
        <f>'3. Investeringen'!G43</f>
        <v>Nieuwe investeringen TD</v>
      </c>
      <c r="D62" s="86">
        <f>'3. Investeringen'!K43</f>
        <v>2010</v>
      </c>
      <c r="E62" s="121">
        <f>'3. Investeringen'!N43</f>
        <v>2011</v>
      </c>
      <c r="F62" s="86">
        <f>'3. Investeringen'!O43</f>
        <v>531000</v>
      </c>
      <c r="G62" s="86">
        <f>'3. Investeringen'!P43</f>
        <v>531000</v>
      </c>
      <c r="I62" s="86">
        <f>'6. Investeringen per jaar'!I43</f>
        <v>1</v>
      </c>
      <c r="K62" s="86">
        <f>'8. Afschrijvingen voor GAW'!AO57</f>
        <v>18270</v>
      </c>
      <c r="L62" s="86">
        <f>'8. Afschrijvingen voor GAW'!AP57</f>
        <v>18745.019999999997</v>
      </c>
      <c r="M62" s="86">
        <f>'8. Afschrijvingen voor GAW'!AQ57</f>
        <v>19176.155459999994</v>
      </c>
      <c r="N62" s="86">
        <f>'8. Afschrijvingen voor GAW'!AR57</f>
        <v>19713.087812879996</v>
      </c>
      <c r="O62" s="86">
        <f>'8. Afschrijvingen voor GAW'!AS57</f>
        <v>19910.218691008791</v>
      </c>
      <c r="P62" s="86">
        <f>'8. Afschrijvingen voor GAW'!AT57</f>
        <v>20069.500440536864</v>
      </c>
      <c r="Q62" s="86">
        <f>'8. Afschrijvingen voor GAW'!AU57</f>
        <v>20109.639441417938</v>
      </c>
      <c r="R62" s="86">
        <f>'8. Afschrijvingen voor GAW'!AV57</f>
        <v>20391.17439359779</v>
      </c>
      <c r="S62" s="86">
        <f>'8. Afschrijvingen voor GAW'!AW57</f>
        <v>20819.389055863343</v>
      </c>
      <c r="T62" s="86">
        <f>'8. Afschrijvingen voor GAW'!AX57</f>
        <v>21402.33194942752</v>
      </c>
      <c r="U62" s="86">
        <f>'8. Afschrijvingen voor GAW'!AY57</f>
        <v>21552.148273073508</v>
      </c>
      <c r="V62" s="86">
        <f>'8. Afschrijvingen voor GAW'!AZ57</f>
        <v>25862.577927688209</v>
      </c>
      <c r="W62" s="86">
        <f>'8. Afschrijvingen voor GAW'!BA57</f>
        <v>24185.005305351679</v>
      </c>
      <c r="X62" s="86">
        <f>'8. Afschrijvingen voor GAW'!BB57</f>
        <v>22616.248204463998</v>
      </c>
      <c r="Y62" s="86">
        <f>'8. Afschrijvingen voor GAW'!BC57</f>
        <v>21149.248320931198</v>
      </c>
      <c r="Z62" s="86">
        <f>'8. Afschrijvingen voor GAW'!BD57</f>
        <v>21027.700916787911</v>
      </c>
      <c r="AB62" s="122"/>
      <c r="AC62" s="87">
        <f t="shared" si="6"/>
        <v>520695</v>
      </c>
      <c r="AD62" s="87">
        <f t="shared" si="7"/>
        <v>515488.05000000005</v>
      </c>
      <c r="AE62" s="87">
        <f t="shared" si="8"/>
        <v>508168.11969000002</v>
      </c>
      <c r="AF62" s="87">
        <f t="shared" si="9"/>
        <v>502683.73922844004</v>
      </c>
      <c r="AG62" s="87">
        <f t="shared" si="10"/>
        <v>487800.35792971565</v>
      </c>
      <c r="AH62" s="87">
        <f t="shared" si="11"/>
        <v>471633.26035261649</v>
      </c>
      <c r="AI62" s="87">
        <f t="shared" si="12"/>
        <v>452466.8874319038</v>
      </c>
      <c r="AJ62" s="87">
        <f t="shared" si="13"/>
        <v>438410.24946235266</v>
      </c>
      <c r="AK62" s="87">
        <f t="shared" si="14"/>
        <v>426797.47564519872</v>
      </c>
      <c r="AL62" s="87">
        <f t="shared" si="15"/>
        <v>417345.47301383677</v>
      </c>
      <c r="AM62" s="87">
        <f t="shared" si="16"/>
        <v>398714.74305186007</v>
      </c>
      <c r="AN62" s="87">
        <f t="shared" si="17"/>
        <v>372852.16512417188</v>
      </c>
      <c r="AO62" s="87">
        <f t="shared" si="18"/>
        <v>348667.15981882019</v>
      </c>
      <c r="AP62" s="87">
        <f t="shared" si="19"/>
        <v>326050.91161435621</v>
      </c>
      <c r="AQ62" s="87">
        <f t="shared" si="20"/>
        <v>304901.66329342499</v>
      </c>
      <c r="AR62" s="87">
        <f t="shared" si="21"/>
        <v>283873.96237663709</v>
      </c>
    </row>
    <row r="63" spans="1:44" s="20" customFormat="1" x14ac:dyDescent="0.2">
      <c r="A63" s="40"/>
      <c r="B63" s="86">
        <f>'3. Investeringen'!B44</f>
        <v>30</v>
      </c>
      <c r="C63" s="86" t="str">
        <f>'3. Investeringen'!G44</f>
        <v>Nieuwe investeringen TD</v>
      </c>
      <c r="D63" s="86">
        <f>'3. Investeringen'!K44</f>
        <v>2010</v>
      </c>
      <c r="E63" s="121">
        <f>'3. Investeringen'!N44</f>
        <v>2011</v>
      </c>
      <c r="F63" s="86">
        <f>'3. Investeringen'!O44</f>
        <v>97200</v>
      </c>
      <c r="G63" s="86">
        <f>'3. Investeringen'!P44</f>
        <v>97200</v>
      </c>
      <c r="I63" s="86">
        <f>'6. Investeringen per jaar'!I44</f>
        <v>1</v>
      </c>
      <c r="K63" s="86">
        <f>'8. Afschrijvingen voor GAW'!AO58</f>
        <v>21923.999999999996</v>
      </c>
      <c r="L63" s="86">
        <f>'8. Afschrijvingen voor GAW'!AP58</f>
        <v>22494.023999999998</v>
      </c>
      <c r="M63" s="86">
        <f>'8. Afschrijvingen voor GAW'!AQ58</f>
        <v>23011.386551999996</v>
      </c>
      <c r="N63" s="86">
        <f>'8. Afschrijvingen voor GAW'!AR58</f>
        <v>23655.705375455993</v>
      </c>
      <c r="O63" s="86">
        <f>'8. Afschrijvingen voor GAW'!AS58</f>
        <v>11946.131214605275</v>
      </c>
      <c r="P63" s="86">
        <f>'8. Afschrijvingen voor GAW'!AT58</f>
        <v>0</v>
      </c>
      <c r="Q63" s="86">
        <f>'8. Afschrijvingen voor GAW'!AU58</f>
        <v>0</v>
      </c>
      <c r="R63" s="86">
        <f>'8. Afschrijvingen voor GAW'!AV58</f>
        <v>0</v>
      </c>
      <c r="S63" s="86">
        <f>'8. Afschrijvingen voor GAW'!AW58</f>
        <v>0</v>
      </c>
      <c r="T63" s="86">
        <f>'8. Afschrijvingen voor GAW'!AX58</f>
        <v>0</v>
      </c>
      <c r="U63" s="86">
        <f>'8. Afschrijvingen voor GAW'!AY58</f>
        <v>0</v>
      </c>
      <c r="V63" s="86">
        <f>'8. Afschrijvingen voor GAW'!AZ58</f>
        <v>0</v>
      </c>
      <c r="W63" s="86">
        <f>'8. Afschrijvingen voor GAW'!BA58</f>
        <v>0</v>
      </c>
      <c r="X63" s="86">
        <f>'8. Afschrijvingen voor GAW'!BB58</f>
        <v>0</v>
      </c>
      <c r="Y63" s="86">
        <f>'8. Afschrijvingen voor GAW'!BC58</f>
        <v>0</v>
      </c>
      <c r="Z63" s="86">
        <f>'8. Afschrijvingen voor GAW'!BD58</f>
        <v>0</v>
      </c>
      <c r="AB63" s="122"/>
      <c r="AC63" s="87">
        <f t="shared" si="6"/>
        <v>76733.999999999985</v>
      </c>
      <c r="AD63" s="87">
        <f t="shared" si="7"/>
        <v>56235.05999999999</v>
      </c>
      <c r="AE63" s="87">
        <f t="shared" si="8"/>
        <v>34517.079827999987</v>
      </c>
      <c r="AF63" s="87">
        <f t="shared" si="9"/>
        <v>11827.852687727998</v>
      </c>
      <c r="AG63" s="87">
        <f t="shared" si="10"/>
        <v>3.637978807091713E-12</v>
      </c>
      <c r="AH63" s="87">
        <f t="shared" si="11"/>
        <v>3.6670826375484467E-12</v>
      </c>
      <c r="AI63" s="87">
        <f t="shared" si="12"/>
        <v>3.6744168028235436E-12</v>
      </c>
      <c r="AJ63" s="87">
        <f t="shared" si="13"/>
        <v>3.725858638063073E-12</v>
      </c>
      <c r="AK63" s="87">
        <f t="shared" si="14"/>
        <v>3.8041016694623975E-12</v>
      </c>
      <c r="AL63" s="87">
        <f t="shared" si="15"/>
        <v>3.9106165162073445E-12</v>
      </c>
      <c r="AM63" s="87">
        <f t="shared" si="16"/>
        <v>3.9379908318207956E-12</v>
      </c>
      <c r="AN63" s="87">
        <f t="shared" si="17"/>
        <v>3.9379908318207956E-12</v>
      </c>
      <c r="AO63" s="87">
        <f t="shared" si="18"/>
        <v>3.9379908318207956E-12</v>
      </c>
      <c r="AP63" s="87">
        <f t="shared" si="19"/>
        <v>3.9379908318207956E-12</v>
      </c>
      <c r="AQ63" s="87">
        <f t="shared" si="20"/>
        <v>3.9379908318207956E-12</v>
      </c>
      <c r="AR63" s="87">
        <f t="shared" si="21"/>
        <v>3.9379908318207956E-12</v>
      </c>
    </row>
    <row r="64" spans="1:44" s="20" customFormat="1" x14ac:dyDescent="0.2">
      <c r="A64" s="40"/>
      <c r="B64" s="86">
        <f>'3. Investeringen'!B45</f>
        <v>31</v>
      </c>
      <c r="C64" s="86" t="str">
        <f>'3. Investeringen'!G45</f>
        <v>Nieuwe investeringen TD</v>
      </c>
      <c r="D64" s="86">
        <f>'3. Investeringen'!K45</f>
        <v>2011</v>
      </c>
      <c r="E64" s="121">
        <f>'3. Investeringen'!N45</f>
        <v>2011</v>
      </c>
      <c r="F64" s="86">
        <f>'3. Investeringen'!O45</f>
        <v>1514983.3691499999</v>
      </c>
      <c r="G64" s="86">
        <f>'3. Investeringen'!P45</f>
        <v>0</v>
      </c>
      <c r="I64" s="86">
        <f>'6. Investeringen per jaar'!I45</f>
        <v>1</v>
      </c>
      <c r="K64" s="86">
        <f>'8. Afschrijvingen voor GAW'!AO59</f>
        <v>13772.576083181817</v>
      </c>
      <c r="L64" s="86">
        <f>'8. Afschrijvingen voor GAW'!AP59</f>
        <v>28261.32612268909</v>
      </c>
      <c r="M64" s="86">
        <f>'8. Afschrijvingen voor GAW'!AQ59</f>
        <v>28911.336623510939</v>
      </c>
      <c r="N64" s="86">
        <f>'8. Afschrijvingen voor GAW'!AR59</f>
        <v>29720.854048969246</v>
      </c>
      <c r="O64" s="86">
        <f>'8. Afschrijvingen voor GAW'!AS59</f>
        <v>30018.062589458936</v>
      </c>
      <c r="P64" s="86">
        <f>'8. Afschrijvingen voor GAW'!AT59</f>
        <v>30258.207090174608</v>
      </c>
      <c r="Q64" s="86">
        <f>'8. Afschrijvingen voor GAW'!AU59</f>
        <v>30318.723504354959</v>
      </c>
      <c r="R64" s="86">
        <f>'8. Afschrijvingen voor GAW'!AV59</f>
        <v>30743.185633415931</v>
      </c>
      <c r="S64" s="86">
        <f>'8. Afschrijvingen voor GAW'!AW59</f>
        <v>31388.79253171766</v>
      </c>
      <c r="T64" s="86">
        <f>'8. Afschrijvingen voor GAW'!AX59</f>
        <v>32267.678722605753</v>
      </c>
      <c r="U64" s="86">
        <f>'8. Afschrijvingen voor GAW'!AY59</f>
        <v>32493.552473663993</v>
      </c>
      <c r="V64" s="86">
        <f>'8. Afschrijvingen voor GAW'!AZ59</f>
        <v>38992.262968396797</v>
      </c>
      <c r="W64" s="86">
        <f>'8. Afschrijvingen voor GAW'!BA59</f>
        <v>37940.786214192842</v>
      </c>
      <c r="X64" s="86">
        <f>'8. Afschrijvingen voor GAW'!BB59</f>
        <v>36917.663889315729</v>
      </c>
      <c r="Y64" s="86">
        <f>'8. Afschrijvingen voor GAW'!BC59</f>
        <v>35922.131379940918</v>
      </c>
      <c r="Z64" s="86">
        <f>'8. Afschrijvingen voor GAW'!BD59</f>
        <v>34953.444691043638</v>
      </c>
      <c r="AB64" s="122"/>
      <c r="AC64" s="87">
        <f t="shared" si="6"/>
        <v>1501210.793066818</v>
      </c>
      <c r="AD64" s="87">
        <f t="shared" si="7"/>
        <v>1511980.9475638664</v>
      </c>
      <c r="AE64" s="87">
        <f t="shared" si="8"/>
        <v>1517845.1727343241</v>
      </c>
      <c r="AF64" s="87">
        <f t="shared" si="9"/>
        <v>1530623.983521916</v>
      </c>
      <c r="AG64" s="87">
        <f t="shared" si="10"/>
        <v>1515912.1607676763</v>
      </c>
      <c r="AH64" s="87">
        <f t="shared" si="11"/>
        <v>1497781.2509636432</v>
      </c>
      <c r="AI64" s="87">
        <f t="shared" si="12"/>
        <v>1470458.0899612156</v>
      </c>
      <c r="AJ64" s="87">
        <f t="shared" si="13"/>
        <v>1460301.3175872569</v>
      </c>
      <c r="AK64" s="87">
        <f t="shared" si="14"/>
        <v>1459578.8527248716</v>
      </c>
      <c r="AL64" s="87">
        <f t="shared" si="15"/>
        <v>1468179.3818785623</v>
      </c>
      <c r="AM64" s="87">
        <f t="shared" si="16"/>
        <v>1445963.0850780481</v>
      </c>
      <c r="AN64" s="87">
        <f t="shared" si="17"/>
        <v>1406970.8221096513</v>
      </c>
      <c r="AO64" s="87">
        <f t="shared" si="18"/>
        <v>1369030.0358954584</v>
      </c>
      <c r="AP64" s="87">
        <f t="shared" si="19"/>
        <v>1332112.3720061427</v>
      </c>
      <c r="AQ64" s="87">
        <f t="shared" si="20"/>
        <v>1296190.2406262017</v>
      </c>
      <c r="AR64" s="87">
        <f t="shared" si="21"/>
        <v>1261236.7959351582</v>
      </c>
    </row>
    <row r="65" spans="1:44" s="20" customFormat="1" x14ac:dyDescent="0.2">
      <c r="A65" s="40"/>
      <c r="B65" s="86">
        <f>'3. Investeringen'!B46</f>
        <v>32</v>
      </c>
      <c r="C65" s="86" t="str">
        <f>'3. Investeringen'!G46</f>
        <v>Nieuwe investeringen TD</v>
      </c>
      <c r="D65" s="86">
        <f>'3. Investeringen'!K46</f>
        <v>2011</v>
      </c>
      <c r="E65" s="121">
        <f>'3. Investeringen'!N46</f>
        <v>2011</v>
      </c>
      <c r="F65" s="86">
        <f>'3. Investeringen'!O46</f>
        <v>1717120.8086000001</v>
      </c>
      <c r="G65" s="86">
        <f>'3. Investeringen'!P46</f>
        <v>0</v>
      </c>
      <c r="I65" s="86">
        <f>'6. Investeringen per jaar'!I46</f>
        <v>1</v>
      </c>
      <c r="K65" s="86">
        <f>'8. Afschrijvingen voor GAW'!AO60</f>
        <v>19079.120095555558</v>
      </c>
      <c r="L65" s="86">
        <f>'8. Afschrijvingen voor GAW'!AP60</f>
        <v>39150.354436080001</v>
      </c>
      <c r="M65" s="86">
        <f>'8. Afschrijvingen voor GAW'!AQ60</f>
        <v>40050.812588109839</v>
      </c>
      <c r="N65" s="86">
        <f>'8. Afschrijvingen voor GAW'!AR60</f>
        <v>41172.235340576917</v>
      </c>
      <c r="O65" s="86">
        <f>'8. Afschrijvingen voor GAW'!AS60</f>
        <v>41583.95769398268</v>
      </c>
      <c r="P65" s="86">
        <f>'8. Afschrijvingen voor GAW'!AT60</f>
        <v>41916.62935553454</v>
      </c>
      <c r="Q65" s="86">
        <f>'8. Afschrijvingen voor GAW'!AU60</f>
        <v>42000.462614245618</v>
      </c>
      <c r="R65" s="86">
        <f>'8. Afschrijvingen voor GAW'!AV60</f>
        <v>42588.469090845058</v>
      </c>
      <c r="S65" s="86">
        <f>'8. Afschrijvingen voor GAW'!AW60</f>
        <v>43482.826941752799</v>
      </c>
      <c r="T65" s="86">
        <f>'8. Afschrijvingen voor GAW'!AX60</f>
        <v>44700.346096121873</v>
      </c>
      <c r="U65" s="86">
        <f>'8. Afschrijvingen voor GAW'!AY60</f>
        <v>45013.248518794724</v>
      </c>
      <c r="V65" s="86">
        <f>'8. Afschrijvingen voor GAW'!AZ60</f>
        <v>54015.898222553682</v>
      </c>
      <c r="W65" s="86">
        <f>'8. Afschrijvingen voor GAW'!BA60</f>
        <v>52137.084371334422</v>
      </c>
      <c r="X65" s="86">
        <f>'8. Afschrijvingen voor GAW'!BB60</f>
        <v>50323.620567114092</v>
      </c>
      <c r="Y65" s="86">
        <f>'8. Afschrijvingen voor GAW'!BC60</f>
        <v>48573.233764779688</v>
      </c>
      <c r="Z65" s="86">
        <f>'8. Afschrijvingen voor GAW'!BD60</f>
        <v>46883.729981656914</v>
      </c>
      <c r="AB65" s="122"/>
      <c r="AC65" s="87">
        <f t="shared" si="6"/>
        <v>1698041.6885044444</v>
      </c>
      <c r="AD65" s="87">
        <f t="shared" si="7"/>
        <v>1703040.4179694802</v>
      </c>
      <c r="AE65" s="87">
        <f t="shared" si="8"/>
        <v>1702159.5349946681</v>
      </c>
      <c r="AF65" s="87">
        <f t="shared" si="9"/>
        <v>1708647.766633942</v>
      </c>
      <c r="AG65" s="87">
        <f t="shared" si="10"/>
        <v>1684150.2866062988</v>
      </c>
      <c r="AH65" s="87">
        <f t="shared" si="11"/>
        <v>1655706.8595436148</v>
      </c>
      <c r="AI65" s="87">
        <f t="shared" si="12"/>
        <v>1617017.8106484562</v>
      </c>
      <c r="AJ65" s="87">
        <f t="shared" si="13"/>
        <v>1597067.5909066896</v>
      </c>
      <c r="AK65" s="87">
        <f t="shared" si="14"/>
        <v>1587123.1833739772</v>
      </c>
      <c r="AL65" s="87">
        <f t="shared" si="15"/>
        <v>1586862.2864123266</v>
      </c>
      <c r="AM65" s="87">
        <f t="shared" si="16"/>
        <v>1552957.0738984179</v>
      </c>
      <c r="AN65" s="87">
        <f t="shared" si="17"/>
        <v>1498941.1756758641</v>
      </c>
      <c r="AO65" s="87">
        <f t="shared" si="18"/>
        <v>1446804.0913045297</v>
      </c>
      <c r="AP65" s="87">
        <f t="shared" si="19"/>
        <v>1396480.4707374156</v>
      </c>
      <c r="AQ65" s="87">
        <f t="shared" si="20"/>
        <v>1347907.2369726358</v>
      </c>
      <c r="AR65" s="87">
        <f t="shared" si="21"/>
        <v>1301023.506990979</v>
      </c>
    </row>
    <row r="66" spans="1:44" s="20" customFormat="1" x14ac:dyDescent="0.2">
      <c r="A66" s="40"/>
      <c r="B66" s="86">
        <f>'3. Investeringen'!B47</f>
        <v>33</v>
      </c>
      <c r="C66" s="86" t="str">
        <f>'3. Investeringen'!G47</f>
        <v>Nieuwe investeringen TD</v>
      </c>
      <c r="D66" s="86">
        <f>'3. Investeringen'!K47</f>
        <v>2011</v>
      </c>
      <c r="E66" s="121">
        <f>'3. Investeringen'!N47</f>
        <v>2011</v>
      </c>
      <c r="F66" s="86">
        <f>'3. Investeringen'!O47</f>
        <v>567899.65749999997</v>
      </c>
      <c r="G66" s="86">
        <f>'3. Investeringen'!P47</f>
        <v>0</v>
      </c>
      <c r="I66" s="86">
        <f>'6. Investeringen per jaar'!I47</f>
        <v>1</v>
      </c>
      <c r="K66" s="86">
        <f>'8. Afschrijvingen voor GAW'!AO61</f>
        <v>9464.994291666666</v>
      </c>
      <c r="L66" s="86">
        <f>'8. Afschrijvingen voor GAW'!AP61</f>
        <v>19422.1682865</v>
      </c>
      <c r="M66" s="86">
        <f>'8. Afschrijvingen voor GAW'!AQ61</f>
        <v>19868.878157089501</v>
      </c>
      <c r="N66" s="86">
        <f>'8. Afschrijvingen voor GAW'!AR61</f>
        <v>20425.206745488005</v>
      </c>
      <c r="O66" s="86">
        <f>'8. Afschrijvingen voor GAW'!AS61</f>
        <v>20629.458812942885</v>
      </c>
      <c r="P66" s="86">
        <f>'8. Afschrijvingen voor GAW'!AT61</f>
        <v>20794.49448344643</v>
      </c>
      <c r="Q66" s="86">
        <f>'8. Afschrijvingen voor GAW'!AU61</f>
        <v>20836.083472413324</v>
      </c>
      <c r="R66" s="86">
        <f>'8. Afschrijvingen voor GAW'!AV61</f>
        <v>21127.788641027109</v>
      </c>
      <c r="S66" s="86">
        <f>'8. Afschrijvingen voor GAW'!AW61</f>
        <v>21571.472202488676</v>
      </c>
      <c r="T66" s="86">
        <f>'8. Afschrijvingen voor GAW'!AX61</f>
        <v>22175.473424158357</v>
      </c>
      <c r="U66" s="86">
        <f>'8. Afschrijvingen voor GAW'!AY61</f>
        <v>22330.701738127467</v>
      </c>
      <c r="V66" s="86">
        <f>'8. Afschrijvingen voor GAW'!AZ61</f>
        <v>26796.842085752967</v>
      </c>
      <c r="W66" s="86">
        <f>'8. Afschrijvingen voor GAW'!BA61</f>
        <v>25147.805649706628</v>
      </c>
      <c r="X66" s="86">
        <f>'8. Afschrijvingen voor GAW'!BB61</f>
        <v>23600.24837895545</v>
      </c>
      <c r="Y66" s="86">
        <f>'8. Afschrijvingen voor GAW'!BC61</f>
        <v>22147.925401788962</v>
      </c>
      <c r="Z66" s="86">
        <f>'8. Afschrijvingen voor GAW'!BD61</f>
        <v>21790.700798534301</v>
      </c>
      <c r="AB66" s="122"/>
      <c r="AC66" s="87">
        <f t="shared" si="6"/>
        <v>558434.66320833331</v>
      </c>
      <c r="AD66" s="87">
        <f t="shared" si="7"/>
        <v>553531.79616525001</v>
      </c>
      <c r="AE66" s="87">
        <f t="shared" si="8"/>
        <v>546394.1493199612</v>
      </c>
      <c r="AF66" s="87">
        <f t="shared" si="9"/>
        <v>541267.97875543218</v>
      </c>
      <c r="AG66" s="87">
        <f t="shared" si="10"/>
        <v>526051.19973004365</v>
      </c>
      <c r="AH66" s="87">
        <f t="shared" si="11"/>
        <v>509465.11484443763</v>
      </c>
      <c r="AI66" s="87">
        <f t="shared" si="12"/>
        <v>489647.96160171321</v>
      </c>
      <c r="AJ66" s="87">
        <f t="shared" si="13"/>
        <v>475375.2444231101</v>
      </c>
      <c r="AK66" s="87">
        <f t="shared" si="14"/>
        <v>463786.65235350665</v>
      </c>
      <c r="AL66" s="87">
        <f t="shared" si="15"/>
        <v>454597.2051952465</v>
      </c>
      <c r="AM66" s="87">
        <f t="shared" si="16"/>
        <v>435448.68389348575</v>
      </c>
      <c r="AN66" s="87">
        <f t="shared" si="17"/>
        <v>408651.84180773277</v>
      </c>
      <c r="AO66" s="87">
        <f t="shared" si="18"/>
        <v>383504.03615802614</v>
      </c>
      <c r="AP66" s="87">
        <f t="shared" si="19"/>
        <v>359903.78777907067</v>
      </c>
      <c r="AQ66" s="87">
        <f t="shared" si="20"/>
        <v>337755.86237728171</v>
      </c>
      <c r="AR66" s="87">
        <f t="shared" si="21"/>
        <v>315965.16157874739</v>
      </c>
    </row>
    <row r="67" spans="1:44" s="20" customFormat="1" x14ac:dyDescent="0.2">
      <c r="A67" s="40"/>
      <c r="B67" s="86">
        <f>'3. Investeringen'!B48</f>
        <v>34</v>
      </c>
      <c r="C67" s="86" t="str">
        <f>'3. Investeringen'!G48</f>
        <v>Nieuwe investeringen TD</v>
      </c>
      <c r="D67" s="86">
        <f>'3. Investeringen'!K48</f>
        <v>2011</v>
      </c>
      <c r="E67" s="121">
        <f>'3. Investeringen'!N48</f>
        <v>2011</v>
      </c>
      <c r="F67" s="86">
        <f>'3. Investeringen'!O48</f>
        <v>943040.40813636396</v>
      </c>
      <c r="G67" s="86">
        <f>'3. Investeringen'!P48</f>
        <v>0</v>
      </c>
      <c r="I67" s="86">
        <f>'6. Investeringen per jaar'!I48</f>
        <v>1</v>
      </c>
      <c r="K67" s="86">
        <f>'8. Afschrijvingen voor GAW'!AO62</f>
        <v>94304.040813636399</v>
      </c>
      <c r="L67" s="86">
        <f>'8. Afschrijvingen voor GAW'!AP62</f>
        <v>193511.8917495819</v>
      </c>
      <c r="M67" s="86">
        <f>'8. Afschrijvingen voor GAW'!AQ62</f>
        <v>197962.66525982227</v>
      </c>
      <c r="N67" s="86">
        <f>'8. Afschrijvingen voor GAW'!AR62</f>
        <v>203505.6198870973</v>
      </c>
      <c r="O67" s="86">
        <f>'8. Afschrijvingen voor GAW'!AS62</f>
        <v>205540.67608596827</v>
      </c>
      <c r="P67" s="86">
        <f>'8. Afschrijvingen voor GAW'!AT62</f>
        <v>103592.50074732801</v>
      </c>
      <c r="Q67" s="86">
        <f>'8. Afschrijvingen voor GAW'!AU62</f>
        <v>0</v>
      </c>
      <c r="R67" s="86">
        <f>'8. Afschrijvingen voor GAW'!AV62</f>
        <v>0</v>
      </c>
      <c r="S67" s="86">
        <f>'8. Afschrijvingen voor GAW'!AW62</f>
        <v>0</v>
      </c>
      <c r="T67" s="86">
        <f>'8. Afschrijvingen voor GAW'!AX62</f>
        <v>0</v>
      </c>
      <c r="U67" s="86">
        <f>'8. Afschrijvingen voor GAW'!AY62</f>
        <v>0</v>
      </c>
      <c r="V67" s="86">
        <f>'8. Afschrijvingen voor GAW'!AZ62</f>
        <v>0</v>
      </c>
      <c r="W67" s="86">
        <f>'8. Afschrijvingen voor GAW'!BA62</f>
        <v>0</v>
      </c>
      <c r="X67" s="86">
        <f>'8. Afschrijvingen voor GAW'!BB62</f>
        <v>0</v>
      </c>
      <c r="Y67" s="86">
        <f>'8. Afschrijvingen voor GAW'!BC62</f>
        <v>0</v>
      </c>
      <c r="Z67" s="86">
        <f>'8. Afschrijvingen voor GAW'!BD62</f>
        <v>0</v>
      </c>
      <c r="AB67" s="122"/>
      <c r="AC67" s="87">
        <f t="shared" si="6"/>
        <v>848736.36732272757</v>
      </c>
      <c r="AD67" s="87">
        <f t="shared" si="7"/>
        <v>677291.62112353661</v>
      </c>
      <c r="AE67" s="87">
        <f t="shared" si="8"/>
        <v>494906.66314955556</v>
      </c>
      <c r="AF67" s="87">
        <f t="shared" si="9"/>
        <v>305258.42983064579</v>
      </c>
      <c r="AG67" s="87">
        <f t="shared" si="10"/>
        <v>102770.33804298396</v>
      </c>
      <c r="AH67" s="87">
        <f t="shared" si="11"/>
        <v>-1.7462298274040222E-10</v>
      </c>
      <c r="AI67" s="87">
        <f t="shared" si="12"/>
        <v>-1.7497222870588304E-10</v>
      </c>
      <c r="AJ67" s="87">
        <f t="shared" si="13"/>
        <v>-1.774218399077654E-10</v>
      </c>
      <c r="AK67" s="87">
        <f t="shared" si="14"/>
        <v>-1.8114769854582846E-10</v>
      </c>
      <c r="AL67" s="87">
        <f t="shared" si="15"/>
        <v>-1.8621983410511165E-10</v>
      </c>
      <c r="AM67" s="87">
        <f t="shared" si="16"/>
        <v>-1.875233729438474E-10</v>
      </c>
      <c r="AN67" s="87">
        <f t="shared" si="17"/>
        <v>-1.875233729438474E-10</v>
      </c>
      <c r="AO67" s="87">
        <f t="shared" si="18"/>
        <v>-1.875233729438474E-10</v>
      </c>
      <c r="AP67" s="87">
        <f t="shared" si="19"/>
        <v>-1.875233729438474E-10</v>
      </c>
      <c r="AQ67" s="87">
        <f t="shared" si="20"/>
        <v>-1.875233729438474E-10</v>
      </c>
      <c r="AR67" s="87">
        <f t="shared" si="21"/>
        <v>-1.875233729438474E-10</v>
      </c>
    </row>
    <row r="68" spans="1:44" s="20" customFormat="1" x14ac:dyDescent="0.2">
      <c r="A68" s="40"/>
      <c r="B68" s="86">
        <f>'3. Investeringen'!B49</f>
        <v>35</v>
      </c>
      <c r="C68" s="86" t="str">
        <f>'3. Investeringen'!G49</f>
        <v>Nieuwe investeringen TD</v>
      </c>
      <c r="D68" s="86">
        <f>'3. Investeringen'!K49</f>
        <v>2012</v>
      </c>
      <c r="E68" s="121">
        <f>'3. Investeringen'!N49</f>
        <v>2012</v>
      </c>
      <c r="F68" s="86">
        <f>'3. Investeringen'!O49</f>
        <v>783241.23542045499</v>
      </c>
      <c r="G68" s="86">
        <f>'3. Investeringen'!P49</f>
        <v>0</v>
      </c>
      <c r="I68" s="86">
        <f>'6. Investeringen per jaar'!I49</f>
        <v>1</v>
      </c>
      <c r="K68" s="86">
        <f>'8. Afschrijvingen voor GAW'!AO63</f>
        <v>0</v>
      </c>
      <c r="L68" s="86">
        <f>'8. Afschrijvingen voor GAW'!AP63</f>
        <v>7120.3748674586814</v>
      </c>
      <c r="M68" s="86">
        <f>'8. Afschrijvingen voor GAW'!AQ63</f>
        <v>14568.286978820461</v>
      </c>
      <c r="N68" s="86">
        <f>'8. Afschrijvingen voor GAW'!AR63</f>
        <v>14976.199014227435</v>
      </c>
      <c r="O68" s="86">
        <f>'8. Afschrijvingen voor GAW'!AS63</f>
        <v>15125.961004369708</v>
      </c>
      <c r="P68" s="86">
        <f>'8. Afschrijvingen voor GAW'!AT63</f>
        <v>15246.968692404665</v>
      </c>
      <c r="Q68" s="86">
        <f>'8. Afschrijvingen voor GAW'!AU63</f>
        <v>15277.462629789474</v>
      </c>
      <c r="R68" s="86">
        <f>'8. Afschrijvingen voor GAW'!AV63</f>
        <v>15491.347106606527</v>
      </c>
      <c r="S68" s="86">
        <f>'8. Afschrijvingen voor GAW'!AW63</f>
        <v>15816.665395845261</v>
      </c>
      <c r="T68" s="86">
        <f>'8. Afschrijvingen voor GAW'!AX63</f>
        <v>16259.532026928926</v>
      </c>
      <c r="U68" s="86">
        <f>'8. Afschrijvingen voor GAW'!AY63</f>
        <v>16373.348751117428</v>
      </c>
      <c r="V68" s="86">
        <f>'8. Afschrijvingen voor GAW'!AZ63</f>
        <v>19648.018501340914</v>
      </c>
      <c r="W68" s="86">
        <f>'8. Afschrijvingen voor GAW'!BA63</f>
        <v>19129.829002404455</v>
      </c>
      <c r="X68" s="86">
        <f>'8. Afschrijvingen voor GAW'!BB63</f>
        <v>18625.306039703675</v>
      </c>
      <c r="Y68" s="86">
        <f>'8. Afschrijvingen voor GAW'!BC63</f>
        <v>18134.089177118083</v>
      </c>
      <c r="Z68" s="86">
        <f>'8. Afschrijvingen voor GAW'!BD63</f>
        <v>17655.827484534748</v>
      </c>
      <c r="AB68" s="122"/>
      <c r="AC68" s="87">
        <f t="shared" si="6"/>
        <v>0</v>
      </c>
      <c r="AD68" s="87">
        <f t="shared" si="7"/>
        <v>776120.86055299628</v>
      </c>
      <c r="AE68" s="87">
        <f t="shared" si="8"/>
        <v>779403.35336689465</v>
      </c>
      <c r="AF68" s="87">
        <f t="shared" si="9"/>
        <v>786250.44824694027</v>
      </c>
      <c r="AG68" s="87">
        <f t="shared" si="10"/>
        <v>778986.99172504002</v>
      </c>
      <c r="AH68" s="87">
        <f t="shared" si="11"/>
        <v>769971.91896643571</v>
      </c>
      <c r="AI68" s="87">
        <f t="shared" si="12"/>
        <v>756234.40017457912</v>
      </c>
      <c r="AJ68" s="87">
        <f t="shared" si="13"/>
        <v>751330.33467041666</v>
      </c>
      <c r="AK68" s="87">
        <f t="shared" si="14"/>
        <v>751291.60630265006</v>
      </c>
      <c r="AL68" s="87">
        <f t="shared" si="15"/>
        <v>756068.23925219534</v>
      </c>
      <c r="AM68" s="87">
        <f t="shared" si="16"/>
        <v>744987.36817584315</v>
      </c>
      <c r="AN68" s="87">
        <f t="shared" si="17"/>
        <v>725339.34967450227</v>
      </c>
      <c r="AO68" s="87">
        <f t="shared" si="18"/>
        <v>706209.5206720978</v>
      </c>
      <c r="AP68" s="87">
        <f t="shared" si="19"/>
        <v>687584.21463239414</v>
      </c>
      <c r="AQ68" s="87">
        <f t="shared" si="20"/>
        <v>669450.12545527611</v>
      </c>
      <c r="AR68" s="87">
        <f t="shared" si="21"/>
        <v>651794.29797074141</v>
      </c>
    </row>
    <row r="69" spans="1:44" s="20" customFormat="1" x14ac:dyDescent="0.2">
      <c r="A69" s="40"/>
      <c r="B69" s="86">
        <f>'3. Investeringen'!B50</f>
        <v>36</v>
      </c>
      <c r="C69" s="86" t="str">
        <f>'3. Investeringen'!G50</f>
        <v>Nieuwe investeringen TD</v>
      </c>
      <c r="D69" s="86">
        <f>'3. Investeringen'!K50</f>
        <v>2012</v>
      </c>
      <c r="E69" s="121">
        <f>'3. Investeringen'!N50</f>
        <v>2012</v>
      </c>
      <c r="F69" s="86">
        <f>'3. Investeringen'!O50</f>
        <v>2224888.4204027299</v>
      </c>
      <c r="G69" s="86">
        <f>'3. Investeringen'!P50</f>
        <v>0</v>
      </c>
      <c r="I69" s="86">
        <f>'6. Investeringen per jaar'!I50</f>
        <v>1</v>
      </c>
      <c r="K69" s="86">
        <f>'8. Afschrijvingen voor GAW'!AO64</f>
        <v>0</v>
      </c>
      <c r="L69" s="86">
        <f>'8. Afschrijvingen voor GAW'!AP64</f>
        <v>24720.982448919221</v>
      </c>
      <c r="M69" s="86">
        <f>'8. Afschrijvingen voor GAW'!AQ64</f>
        <v>50579.130090488725</v>
      </c>
      <c r="N69" s="86">
        <f>'8. Afschrijvingen voor GAW'!AR64</f>
        <v>51995.345733022412</v>
      </c>
      <c r="O69" s="86">
        <f>'8. Afschrijvingen voor GAW'!AS64</f>
        <v>52515.299190352634</v>
      </c>
      <c r="P69" s="86">
        <f>'8. Afschrijvingen voor GAW'!AT64</f>
        <v>52935.421583875454</v>
      </c>
      <c r="Q69" s="86">
        <f>'8. Afschrijvingen voor GAW'!AU64</f>
        <v>53041.292427043205</v>
      </c>
      <c r="R69" s="86">
        <f>'8. Afschrijvingen voor GAW'!AV64</f>
        <v>53783.870521021803</v>
      </c>
      <c r="S69" s="86">
        <f>'8. Afschrijvingen voor GAW'!AW64</f>
        <v>54913.33180196325</v>
      </c>
      <c r="T69" s="86">
        <f>'8. Afschrijvingen voor GAW'!AX64</f>
        <v>56450.905092418216</v>
      </c>
      <c r="U69" s="86">
        <f>'8. Afschrijvingen voor GAW'!AY64</f>
        <v>56846.061428065143</v>
      </c>
      <c r="V69" s="86">
        <f>'8. Afschrijvingen voor GAW'!AZ64</f>
        <v>68215.273713678165</v>
      </c>
      <c r="W69" s="86">
        <f>'8. Afschrijvingen voor GAW'!BA64</f>
        <v>65909.405306455257</v>
      </c>
      <c r="X69" s="86">
        <f>'8. Afschrijvingen voor GAW'!BB64</f>
        <v>63681.481746800426</v>
      </c>
      <c r="Y69" s="86">
        <f>'8. Afschrijvingen voor GAW'!BC64</f>
        <v>61528.868279302951</v>
      </c>
      <c r="Z69" s="86">
        <f>'8. Afschrijvingen voor GAW'!BD64</f>
        <v>59449.019210706785</v>
      </c>
      <c r="AB69" s="122"/>
      <c r="AC69" s="87">
        <f t="shared" si="6"/>
        <v>0</v>
      </c>
      <c r="AD69" s="87">
        <f t="shared" si="7"/>
        <v>2200167.4379538107</v>
      </c>
      <c r="AE69" s="87">
        <f t="shared" si="8"/>
        <v>2200192.1589362593</v>
      </c>
      <c r="AF69" s="87">
        <f t="shared" si="9"/>
        <v>2209802.1936534522</v>
      </c>
      <c r="AG69" s="87">
        <f t="shared" si="10"/>
        <v>2179384.916399634</v>
      </c>
      <c r="AH69" s="87">
        <f t="shared" si="11"/>
        <v>2143884.5741469557</v>
      </c>
      <c r="AI69" s="87">
        <f t="shared" si="12"/>
        <v>2095131.0508682064</v>
      </c>
      <c r="AJ69" s="87">
        <f t="shared" si="13"/>
        <v>2070679.0150593396</v>
      </c>
      <c r="AK69" s="87">
        <f t="shared" si="14"/>
        <v>2059249.9425736221</v>
      </c>
      <c r="AL69" s="87">
        <f t="shared" si="15"/>
        <v>2060458.0358732655</v>
      </c>
      <c r="AM69" s="87">
        <f t="shared" si="16"/>
        <v>2018035.180696313</v>
      </c>
      <c r="AN69" s="87">
        <f t="shared" si="17"/>
        <v>1949819.9069826349</v>
      </c>
      <c r="AO69" s="87">
        <f t="shared" si="18"/>
        <v>1883910.5016761797</v>
      </c>
      <c r="AP69" s="87">
        <f t="shared" si="19"/>
        <v>1820229.0199293792</v>
      </c>
      <c r="AQ69" s="87">
        <f t="shared" si="20"/>
        <v>1758700.1516500763</v>
      </c>
      <c r="AR69" s="87">
        <f t="shared" si="21"/>
        <v>1699251.1324393696</v>
      </c>
    </row>
    <row r="70" spans="1:44" s="20" customFormat="1" x14ac:dyDescent="0.2">
      <c r="A70" s="40"/>
      <c r="B70" s="86">
        <f>'3. Investeringen'!B51</f>
        <v>37</v>
      </c>
      <c r="C70" s="86" t="str">
        <f>'3. Investeringen'!G51</f>
        <v>Nieuwe investeringen TD</v>
      </c>
      <c r="D70" s="86">
        <f>'3. Investeringen'!K51</f>
        <v>2012</v>
      </c>
      <c r="E70" s="121">
        <f>'3. Investeringen'!N51</f>
        <v>2012</v>
      </c>
      <c r="F70" s="86">
        <f>'3. Investeringen'!O51</f>
        <v>290517.25920727302</v>
      </c>
      <c r="G70" s="86">
        <f>'3. Investeringen'!P51</f>
        <v>0</v>
      </c>
      <c r="I70" s="86">
        <f>'6. Investeringen per jaar'!I51</f>
        <v>1</v>
      </c>
      <c r="K70" s="86">
        <f>'8. Afschrijvingen voor GAW'!AO65</f>
        <v>0</v>
      </c>
      <c r="L70" s="86">
        <f>'8. Afschrijvingen voor GAW'!AP65</f>
        <v>4841.9543201212173</v>
      </c>
      <c r="M70" s="86">
        <f>'8. Afschrijvingen voor GAW'!AQ65</f>
        <v>9906.638538968009</v>
      </c>
      <c r="N70" s="86">
        <f>'8. Afschrijvingen voor GAW'!AR65</f>
        <v>10184.024418059114</v>
      </c>
      <c r="O70" s="86">
        <f>'8. Afschrijvingen voor GAW'!AS65</f>
        <v>10285.864662239706</v>
      </c>
      <c r="P70" s="86">
        <f>'8. Afschrijvingen voor GAW'!AT65</f>
        <v>10368.151579537622</v>
      </c>
      <c r="Q70" s="86">
        <f>'8. Afschrijvingen voor GAW'!AU65</f>
        <v>10388.887882696697</v>
      </c>
      <c r="R70" s="86">
        <f>'8. Afschrijvingen voor GAW'!AV65</f>
        <v>10534.33231305445</v>
      </c>
      <c r="S70" s="86">
        <f>'8. Afschrijvingen voor GAW'!AW65</f>
        <v>10755.553291628592</v>
      </c>
      <c r="T70" s="86">
        <f>'8. Afschrijvingen voor GAW'!AX65</f>
        <v>11056.708783794193</v>
      </c>
      <c r="U70" s="86">
        <f>'8. Afschrijvingen voor GAW'!AY65</f>
        <v>11134.105745280751</v>
      </c>
      <c r="V70" s="86">
        <f>'8. Afschrijvingen voor GAW'!AZ65</f>
        <v>13360.926894336901</v>
      </c>
      <c r="W70" s="86">
        <f>'8. Afschrijvingen voor GAW'!BA65</f>
        <v>12578.823856619618</v>
      </c>
      <c r="X70" s="86">
        <f>'8. Afschrijvingen voor GAW'!BB65</f>
        <v>11842.502460134565</v>
      </c>
      <c r="Y70" s="86">
        <f>'8. Afschrijvingen voor GAW'!BC65</f>
        <v>11149.282803931566</v>
      </c>
      <c r="Z70" s="86">
        <f>'8. Afschrijvingen voor GAW'!BD65</f>
        <v>10867.735258377741</v>
      </c>
      <c r="AB70" s="122"/>
      <c r="AC70" s="87">
        <f t="shared" si="6"/>
        <v>0</v>
      </c>
      <c r="AD70" s="87">
        <f t="shared" si="7"/>
        <v>285675.30488715181</v>
      </c>
      <c r="AE70" s="87">
        <f t="shared" si="8"/>
        <v>282339.19836058829</v>
      </c>
      <c r="AF70" s="87">
        <f t="shared" si="9"/>
        <v>280060.67149662564</v>
      </c>
      <c r="AG70" s="87">
        <f t="shared" si="10"/>
        <v>272575.4135493522</v>
      </c>
      <c r="AH70" s="87">
        <f t="shared" si="11"/>
        <v>264387.86527820944</v>
      </c>
      <c r="AI70" s="87">
        <f t="shared" si="12"/>
        <v>254527.75312606915</v>
      </c>
      <c r="AJ70" s="87">
        <f t="shared" si="13"/>
        <v>247556.80935677967</v>
      </c>
      <c r="AK70" s="87">
        <f t="shared" si="14"/>
        <v>241999.94906164342</v>
      </c>
      <c r="AL70" s="87">
        <f t="shared" si="15"/>
        <v>237719.23885157524</v>
      </c>
      <c r="AM70" s="87">
        <f t="shared" si="16"/>
        <v>228249.16777825551</v>
      </c>
      <c r="AN70" s="87">
        <f t="shared" si="17"/>
        <v>214888.2408839186</v>
      </c>
      <c r="AO70" s="87">
        <f t="shared" si="18"/>
        <v>202309.41702729897</v>
      </c>
      <c r="AP70" s="87">
        <f t="shared" si="19"/>
        <v>190466.91456716441</v>
      </c>
      <c r="AQ70" s="87">
        <f t="shared" si="20"/>
        <v>179317.63176323284</v>
      </c>
      <c r="AR70" s="87">
        <f t="shared" si="21"/>
        <v>168449.8965048551</v>
      </c>
    </row>
    <row r="71" spans="1:44" s="20" customFormat="1" x14ac:dyDescent="0.2">
      <c r="A71" s="40"/>
      <c r="B71" s="86">
        <f>'3. Investeringen'!B52</f>
        <v>38</v>
      </c>
      <c r="C71" s="86" t="str">
        <f>'3. Investeringen'!G52</f>
        <v>Nieuwe investeringen TD</v>
      </c>
      <c r="D71" s="86">
        <f>'3. Investeringen'!K52</f>
        <v>2012</v>
      </c>
      <c r="E71" s="121">
        <f>'3. Investeringen'!N52</f>
        <v>2012</v>
      </c>
      <c r="F71" s="86">
        <f>'3. Investeringen'!O52</f>
        <v>374349</v>
      </c>
      <c r="G71" s="86">
        <f>'3. Investeringen'!P52</f>
        <v>0</v>
      </c>
      <c r="I71" s="86">
        <f>'6. Investeringen per jaar'!I52</f>
        <v>1</v>
      </c>
      <c r="K71" s="86">
        <f>'8. Afschrijvingen voor GAW'!AO66</f>
        <v>0</v>
      </c>
      <c r="L71" s="86">
        <f>'8. Afschrijvingen voor GAW'!AP66</f>
        <v>37434.9</v>
      </c>
      <c r="M71" s="86">
        <f>'8. Afschrijvingen voor GAW'!AQ66</f>
        <v>76591.805399999983</v>
      </c>
      <c r="N71" s="86">
        <f>'8. Afschrijvingen voor GAW'!AR66</f>
        <v>78736.375951199996</v>
      </c>
      <c r="O71" s="86">
        <f>'8. Afschrijvingen voor GAW'!AS66</f>
        <v>79523.73971071199</v>
      </c>
      <c r="P71" s="86">
        <f>'8. Afschrijvingen voor GAW'!AT66</f>
        <v>80159.929628397673</v>
      </c>
      <c r="Q71" s="86">
        <f>'8. Afschrijvingen voor GAW'!AU66</f>
        <v>40160.124743827233</v>
      </c>
      <c r="R71" s="86">
        <f>'8. Afschrijvingen voor GAW'!AV66</f>
        <v>0</v>
      </c>
      <c r="S71" s="86">
        <f>'8. Afschrijvingen voor GAW'!AW66</f>
        <v>0</v>
      </c>
      <c r="T71" s="86">
        <f>'8. Afschrijvingen voor GAW'!AX66</f>
        <v>0</v>
      </c>
      <c r="U71" s="86">
        <f>'8. Afschrijvingen voor GAW'!AY66</f>
        <v>0</v>
      </c>
      <c r="V71" s="86">
        <f>'8. Afschrijvingen voor GAW'!AZ66</f>
        <v>0</v>
      </c>
      <c r="W71" s="86">
        <f>'8. Afschrijvingen voor GAW'!BA66</f>
        <v>0</v>
      </c>
      <c r="X71" s="86">
        <f>'8. Afschrijvingen voor GAW'!BB66</f>
        <v>0</v>
      </c>
      <c r="Y71" s="86">
        <f>'8. Afschrijvingen voor GAW'!BC66</f>
        <v>0</v>
      </c>
      <c r="Z71" s="86">
        <f>'8. Afschrijvingen voor GAW'!BD66</f>
        <v>0</v>
      </c>
      <c r="AB71" s="122"/>
      <c r="AC71" s="87">
        <f t="shared" si="6"/>
        <v>0</v>
      </c>
      <c r="AD71" s="87">
        <f t="shared" si="7"/>
        <v>336914.1</v>
      </c>
      <c r="AE71" s="87">
        <f t="shared" si="8"/>
        <v>268071.31889999995</v>
      </c>
      <c r="AF71" s="87">
        <f t="shared" si="9"/>
        <v>196840.93987799998</v>
      </c>
      <c r="AG71" s="87">
        <f t="shared" si="10"/>
        <v>119285.60956606799</v>
      </c>
      <c r="AH71" s="87">
        <f t="shared" si="11"/>
        <v>40079.964814198858</v>
      </c>
      <c r="AI71" s="87">
        <f t="shared" si="12"/>
        <v>2.1827872842550278E-11</v>
      </c>
      <c r="AJ71" s="87">
        <f t="shared" si="13"/>
        <v>2.213346306234598E-11</v>
      </c>
      <c r="AK71" s="87">
        <f t="shared" si="14"/>
        <v>2.2598265786655243E-11</v>
      </c>
      <c r="AL71" s="87">
        <f t="shared" si="15"/>
        <v>2.3231017228681589E-11</v>
      </c>
      <c r="AM71" s="87">
        <f t="shared" si="16"/>
        <v>2.3393634349282358E-11</v>
      </c>
      <c r="AN71" s="87">
        <f t="shared" si="17"/>
        <v>2.3393634349282358E-11</v>
      </c>
      <c r="AO71" s="87">
        <f t="shared" si="18"/>
        <v>2.3393634349282358E-11</v>
      </c>
      <c r="AP71" s="87">
        <f t="shared" si="19"/>
        <v>2.3393634349282358E-11</v>
      </c>
      <c r="AQ71" s="87">
        <f t="shared" si="20"/>
        <v>2.3393634349282358E-11</v>
      </c>
      <c r="AR71" s="87">
        <f t="shared" si="21"/>
        <v>2.3393634349282358E-11</v>
      </c>
    </row>
    <row r="72" spans="1:44" s="20" customFormat="1" x14ac:dyDescent="0.2">
      <c r="A72" s="40"/>
      <c r="B72" s="86">
        <f>'3. Investeringen'!B53</f>
        <v>39</v>
      </c>
      <c r="C72" s="86" t="str">
        <f>'3. Investeringen'!G53</f>
        <v>Nieuwe investeringen TD</v>
      </c>
      <c r="D72" s="86">
        <f>'3. Investeringen'!K53</f>
        <v>2013</v>
      </c>
      <c r="E72" s="121">
        <f>'3. Investeringen'!N53</f>
        <v>2013</v>
      </c>
      <c r="F72" s="86">
        <f>'3. Investeringen'!O53</f>
        <v>586500.5826263635</v>
      </c>
      <c r="G72" s="86">
        <f>'3. Investeringen'!P53</f>
        <v>0</v>
      </c>
      <c r="I72" s="86">
        <f>'6. Investeringen per jaar'!I53</f>
        <v>1</v>
      </c>
      <c r="K72" s="86">
        <f>'8. Afschrijvingen voor GAW'!AO67</f>
        <v>0</v>
      </c>
      <c r="L72" s="86">
        <f>'8. Afschrijvingen voor GAW'!AP67</f>
        <v>0</v>
      </c>
      <c r="M72" s="86">
        <f>'8. Afschrijvingen voor GAW'!AQ67</f>
        <v>5331.8234784214865</v>
      </c>
      <c r="N72" s="86">
        <f>'8. Afschrijvingen voor GAW'!AR67</f>
        <v>10962.229071634576</v>
      </c>
      <c r="O72" s="86">
        <f>'8. Afschrijvingen voor GAW'!AS67</f>
        <v>11071.851362350922</v>
      </c>
      <c r="P72" s="86">
        <f>'8. Afschrijvingen voor GAW'!AT67</f>
        <v>11160.426173249731</v>
      </c>
      <c r="Q72" s="86">
        <f>'8. Afschrijvingen voor GAW'!AU67</f>
        <v>11182.747025596229</v>
      </c>
      <c r="R72" s="86">
        <f>'8. Afschrijvingen voor GAW'!AV67</f>
        <v>11339.305483954578</v>
      </c>
      <c r="S72" s="86">
        <f>'8. Afschrijvingen voor GAW'!AW67</f>
        <v>11577.430899117624</v>
      </c>
      <c r="T72" s="86">
        <f>'8. Afschrijvingen voor GAW'!AX67</f>
        <v>11901.598964292918</v>
      </c>
      <c r="U72" s="86">
        <f>'8. Afschrijvingen voor GAW'!AY67</f>
        <v>11984.910157042967</v>
      </c>
      <c r="V72" s="86">
        <f>'8. Afschrijvingen voor GAW'!AZ67</f>
        <v>14381.892188451558</v>
      </c>
      <c r="W72" s="86">
        <f>'8. Afschrijvingen voor GAW'!BA67</f>
        <v>14010.746583588294</v>
      </c>
      <c r="X72" s="86">
        <f>'8. Afschrijvingen voor GAW'!BB67</f>
        <v>13649.178929818274</v>
      </c>
      <c r="Y72" s="86">
        <f>'8. Afschrijvingen voor GAW'!BC67</f>
        <v>13296.94205421006</v>
      </c>
      <c r="Z72" s="86">
        <f>'8. Afschrijvingen voor GAW'!BD67</f>
        <v>12953.795162488508</v>
      </c>
      <c r="AB72" s="122"/>
      <c r="AC72" s="87">
        <f t="shared" si="6"/>
        <v>0</v>
      </c>
      <c r="AD72" s="87">
        <f t="shared" si="7"/>
        <v>0</v>
      </c>
      <c r="AE72" s="87">
        <f t="shared" si="8"/>
        <v>581168.75914794207</v>
      </c>
      <c r="AF72" s="87">
        <f t="shared" si="9"/>
        <v>586479.25533244992</v>
      </c>
      <c r="AG72" s="87">
        <f t="shared" si="10"/>
        <v>581272.19652342342</v>
      </c>
      <c r="AH72" s="87">
        <f t="shared" si="11"/>
        <v>574761.94792236108</v>
      </c>
      <c r="AI72" s="87">
        <f t="shared" si="12"/>
        <v>564728.72479260957</v>
      </c>
      <c r="AJ72" s="87">
        <f t="shared" si="13"/>
        <v>561295.62145575148</v>
      </c>
      <c r="AK72" s="87">
        <f t="shared" si="14"/>
        <v>561505.39860720455</v>
      </c>
      <c r="AL72" s="87">
        <f t="shared" si="15"/>
        <v>565325.95080391341</v>
      </c>
      <c r="AM72" s="87">
        <f t="shared" si="16"/>
        <v>557298.32230249769</v>
      </c>
      <c r="AN72" s="87">
        <f t="shared" si="17"/>
        <v>542916.43011404609</v>
      </c>
      <c r="AO72" s="87">
        <f t="shared" si="18"/>
        <v>528905.68353045778</v>
      </c>
      <c r="AP72" s="87">
        <f t="shared" si="19"/>
        <v>515256.50460063951</v>
      </c>
      <c r="AQ72" s="87">
        <f t="shared" si="20"/>
        <v>501959.56254642946</v>
      </c>
      <c r="AR72" s="87">
        <f t="shared" si="21"/>
        <v>489005.76738394093</v>
      </c>
    </row>
    <row r="73" spans="1:44" s="20" customFormat="1" x14ac:dyDescent="0.2">
      <c r="A73" s="40"/>
      <c r="B73" s="86">
        <f>'3. Investeringen'!B54</f>
        <v>40</v>
      </c>
      <c r="C73" s="86" t="str">
        <f>'3. Investeringen'!G54</f>
        <v>Nieuwe investeringen TD</v>
      </c>
      <c r="D73" s="86">
        <f>'3. Investeringen'!K54</f>
        <v>2013</v>
      </c>
      <c r="E73" s="121">
        <f>'3. Investeringen'!N54</f>
        <v>2013</v>
      </c>
      <c r="F73" s="86">
        <f>'3. Investeringen'!O54</f>
        <v>1173437.4712972727</v>
      </c>
      <c r="G73" s="86">
        <f>'3. Investeringen'!P54</f>
        <v>0</v>
      </c>
      <c r="I73" s="86">
        <f>'6. Investeringen per jaar'!I54</f>
        <v>1</v>
      </c>
      <c r="K73" s="86">
        <f>'8. Afschrijvingen voor GAW'!AO68</f>
        <v>0</v>
      </c>
      <c r="L73" s="86">
        <f>'8. Afschrijvingen voor GAW'!AP68</f>
        <v>0</v>
      </c>
      <c r="M73" s="86">
        <f>'8. Afschrijvingen voor GAW'!AQ68</f>
        <v>13038.194125525253</v>
      </c>
      <c r="N73" s="86">
        <f>'8. Afschrijvingen voor GAW'!AR68</f>
        <v>26806.527122079922</v>
      </c>
      <c r="O73" s="86">
        <f>'8. Afschrijvingen voor GAW'!AS68</f>
        <v>27074.592393300722</v>
      </c>
      <c r="P73" s="86">
        <f>'8. Afschrijvingen voor GAW'!AT68</f>
        <v>27291.189132447129</v>
      </c>
      <c r="Q73" s="86">
        <f>'8. Afschrijvingen voor GAW'!AU68</f>
        <v>27345.77151071202</v>
      </c>
      <c r="R73" s="86">
        <f>'8. Afschrijvingen voor GAW'!AV68</f>
        <v>27728.612311861994</v>
      </c>
      <c r="S73" s="86">
        <f>'8. Afschrijvingen voor GAW'!AW68</f>
        <v>28310.913170411095</v>
      </c>
      <c r="T73" s="86">
        <f>'8. Afschrijvingen voor GAW'!AX68</f>
        <v>29103.618739182606</v>
      </c>
      <c r="U73" s="86">
        <f>'8. Afschrijvingen voor GAW'!AY68</f>
        <v>29307.344070356881</v>
      </c>
      <c r="V73" s="86">
        <f>'8. Afschrijvingen voor GAW'!AZ68</f>
        <v>35168.812884428247</v>
      </c>
      <c r="W73" s="86">
        <f>'8. Afschrijvingen voor GAW'!BA68</f>
        <v>34012.577940282667</v>
      </c>
      <c r="X73" s="86">
        <f>'8. Afschrijvingen voor GAW'!BB68</f>
        <v>32894.356199780217</v>
      </c>
      <c r="Y73" s="86">
        <f>'8. Afschrijvingen voor GAW'!BC68</f>
        <v>31812.897913760047</v>
      </c>
      <c r="Z73" s="86">
        <f>'8. Afschrijvingen voor GAW'!BD68</f>
        <v>30766.994420704923</v>
      </c>
      <c r="AB73" s="122"/>
      <c r="AC73" s="87">
        <f t="shared" si="6"/>
        <v>0</v>
      </c>
      <c r="AD73" s="87">
        <f t="shared" si="7"/>
        <v>0</v>
      </c>
      <c r="AE73" s="87">
        <f t="shared" si="8"/>
        <v>1160399.2771717475</v>
      </c>
      <c r="AF73" s="87">
        <f t="shared" si="9"/>
        <v>1166083.9298104767</v>
      </c>
      <c r="AG73" s="87">
        <f t="shared" si="10"/>
        <v>1150670.1767152809</v>
      </c>
      <c r="AH73" s="87">
        <f t="shared" si="11"/>
        <v>1132584.3489965559</v>
      </c>
      <c r="AI73" s="87">
        <f t="shared" si="12"/>
        <v>1107503.7461838368</v>
      </c>
      <c r="AJ73" s="87">
        <f t="shared" si="13"/>
        <v>1095280.1863185486</v>
      </c>
      <c r="AK73" s="87">
        <f t="shared" si="14"/>
        <v>1089970.1570608271</v>
      </c>
      <c r="AL73" s="87">
        <f t="shared" si="15"/>
        <v>1091385.7027193478</v>
      </c>
      <c r="AM73" s="87">
        <f t="shared" si="16"/>
        <v>1069718.0585680264</v>
      </c>
      <c r="AN73" s="87">
        <f t="shared" si="17"/>
        <v>1034549.2456835981</v>
      </c>
      <c r="AO73" s="87">
        <f t="shared" si="18"/>
        <v>1000536.6677433155</v>
      </c>
      <c r="AP73" s="87">
        <f t="shared" si="19"/>
        <v>967642.31154353521</v>
      </c>
      <c r="AQ73" s="87">
        <f t="shared" si="20"/>
        <v>935829.41362977517</v>
      </c>
      <c r="AR73" s="87">
        <f t="shared" si="21"/>
        <v>905062.41920907027</v>
      </c>
    </row>
    <row r="74" spans="1:44" s="20" customFormat="1" x14ac:dyDescent="0.2">
      <c r="A74" s="40"/>
      <c r="B74" s="86">
        <f>'3. Investeringen'!B55</f>
        <v>41</v>
      </c>
      <c r="C74" s="86" t="str">
        <f>'3. Investeringen'!G55</f>
        <v>Nieuwe investeringen TD</v>
      </c>
      <c r="D74" s="86">
        <f>'3. Investeringen'!K55</f>
        <v>2013</v>
      </c>
      <c r="E74" s="121">
        <f>'3. Investeringen'!N55</f>
        <v>2013</v>
      </c>
      <c r="F74" s="86">
        <f>'3. Investeringen'!O55</f>
        <v>27027.934545454547</v>
      </c>
      <c r="G74" s="86">
        <f>'3. Investeringen'!P55</f>
        <v>0</v>
      </c>
      <c r="I74" s="86">
        <f>'6. Investeringen per jaar'!I55</f>
        <v>1</v>
      </c>
      <c r="K74" s="86">
        <f>'8. Afschrijvingen voor GAW'!AO69</f>
        <v>0</v>
      </c>
      <c r="L74" s="86">
        <f>'8. Afschrijvingen voor GAW'!AP69</f>
        <v>0</v>
      </c>
      <c r="M74" s="86">
        <f>'8. Afschrijvingen voor GAW'!AQ69</f>
        <v>450.46557575757578</v>
      </c>
      <c r="N74" s="86">
        <f>'8. Afschrijvingen voor GAW'!AR69</f>
        <v>926.15722375757593</v>
      </c>
      <c r="O74" s="86">
        <f>'8. Afschrijvingen voor GAW'!AS69</f>
        <v>935.41879599515175</v>
      </c>
      <c r="P74" s="86">
        <f>'8. Afschrijvingen voor GAW'!AT69</f>
        <v>942.90214636311293</v>
      </c>
      <c r="Q74" s="86">
        <f>'8. Afschrijvingen voor GAW'!AU69</f>
        <v>944.78795065583915</v>
      </c>
      <c r="R74" s="86">
        <f>'8. Afschrijvingen voor GAW'!AV69</f>
        <v>958.01498196502098</v>
      </c>
      <c r="S74" s="86">
        <f>'8. Afschrijvingen voor GAW'!AW69</f>
        <v>978.13329658628652</v>
      </c>
      <c r="T74" s="86">
        <f>'8. Afschrijvingen voor GAW'!AX69</f>
        <v>1005.5210288907025</v>
      </c>
      <c r="U74" s="86">
        <f>'8. Afschrijvingen voor GAW'!AY69</f>
        <v>1012.5596760929374</v>
      </c>
      <c r="V74" s="86">
        <f>'8. Afschrijvingen voor GAW'!AZ69</f>
        <v>1215.0716113115247</v>
      </c>
      <c r="W74" s="86">
        <f>'8. Afschrijvingen voor GAW'!BA69</f>
        <v>1147.2536609127419</v>
      </c>
      <c r="X74" s="86">
        <f>'8. Afschrijvingen voor GAW'!BB69</f>
        <v>1083.2208984431934</v>
      </c>
      <c r="Y74" s="86">
        <f>'8. Afschrijvingen voor GAW'!BC69</f>
        <v>1022.7620575998524</v>
      </c>
      <c r="Z74" s="86">
        <f>'8. Afschrijvingen voor GAW'!BD69</f>
        <v>988.66998901319084</v>
      </c>
      <c r="AB74" s="122"/>
      <c r="AC74" s="87">
        <f t="shared" si="6"/>
        <v>0</v>
      </c>
      <c r="AD74" s="87">
        <f t="shared" si="7"/>
        <v>0</v>
      </c>
      <c r="AE74" s="87">
        <f t="shared" si="8"/>
        <v>26577.468969696973</v>
      </c>
      <c r="AF74" s="87">
        <f t="shared" si="9"/>
        <v>26395.480877090915</v>
      </c>
      <c r="AG74" s="87">
        <f t="shared" si="10"/>
        <v>25724.016889866671</v>
      </c>
      <c r="AH74" s="87">
        <f t="shared" si="11"/>
        <v>24986.906878622489</v>
      </c>
      <c r="AI74" s="87">
        <f t="shared" si="12"/>
        <v>24092.092741723896</v>
      </c>
      <c r="AJ74" s="87">
        <f t="shared" si="13"/>
        <v>23471.367058143009</v>
      </c>
      <c r="AK74" s="87">
        <f t="shared" si="14"/>
        <v>22986.132469777724</v>
      </c>
      <c r="AL74" s="87">
        <f t="shared" si="15"/>
        <v>22624.223150040798</v>
      </c>
      <c r="AM74" s="87">
        <f t="shared" si="16"/>
        <v>21770.033035998145</v>
      </c>
      <c r="AN74" s="87">
        <f t="shared" si="17"/>
        <v>20554.961424686622</v>
      </c>
      <c r="AO74" s="87">
        <f t="shared" si="18"/>
        <v>19407.70776377388</v>
      </c>
      <c r="AP74" s="87">
        <f t="shared" si="19"/>
        <v>18324.486865330688</v>
      </c>
      <c r="AQ74" s="87">
        <f t="shared" si="20"/>
        <v>17301.724807730836</v>
      </c>
      <c r="AR74" s="87">
        <f t="shared" si="21"/>
        <v>16313.054818717645</v>
      </c>
    </row>
    <row r="75" spans="1:44" s="20" customFormat="1" x14ac:dyDescent="0.2">
      <c r="A75" s="40"/>
      <c r="B75" s="86">
        <f>'3. Investeringen'!B56</f>
        <v>42</v>
      </c>
      <c r="C75" s="86" t="str">
        <f>'3. Investeringen'!G56</f>
        <v>Nieuwe investeringen TD</v>
      </c>
      <c r="D75" s="86">
        <f>'3. Investeringen'!K56</f>
        <v>2013</v>
      </c>
      <c r="E75" s="121">
        <f>'3. Investeringen'!N56</f>
        <v>2013</v>
      </c>
      <c r="F75" s="86">
        <f>'3. Investeringen'!O56</f>
        <v>198506.1</v>
      </c>
      <c r="G75" s="86">
        <f>'3. Investeringen'!P56</f>
        <v>0</v>
      </c>
      <c r="I75" s="86">
        <f>'6. Investeringen per jaar'!I56</f>
        <v>1</v>
      </c>
      <c r="K75" s="86">
        <f>'8. Afschrijvingen voor GAW'!AO70</f>
        <v>0</v>
      </c>
      <c r="L75" s="86">
        <f>'8. Afschrijvingen voor GAW'!AP70</f>
        <v>0</v>
      </c>
      <c r="M75" s="86">
        <f>'8. Afschrijvingen voor GAW'!AQ70</f>
        <v>19850.61</v>
      </c>
      <c r="N75" s="86">
        <f>'8. Afschrijvingen voor GAW'!AR70</f>
        <v>40812.854160000003</v>
      </c>
      <c r="O75" s="86">
        <f>'8. Afschrijvingen voor GAW'!AS70</f>
        <v>41220.982701600005</v>
      </c>
      <c r="P75" s="86">
        <f>'8. Afschrijvingen voor GAW'!AT70</f>
        <v>41550.750563212809</v>
      </c>
      <c r="Q75" s="86">
        <f>'8. Afschrijvingen voor GAW'!AU70</f>
        <v>41633.852064339233</v>
      </c>
      <c r="R75" s="86">
        <f>'8. Afschrijvingen voor GAW'!AV70</f>
        <v>21108.362996619991</v>
      </c>
      <c r="S75" s="86">
        <f>'8. Afschrijvingen voor GAW'!AW70</f>
        <v>0</v>
      </c>
      <c r="T75" s="86">
        <f>'8. Afschrijvingen voor GAW'!AX70</f>
        <v>0</v>
      </c>
      <c r="U75" s="86">
        <f>'8. Afschrijvingen voor GAW'!AY70</f>
        <v>0</v>
      </c>
      <c r="V75" s="86">
        <f>'8. Afschrijvingen voor GAW'!AZ70</f>
        <v>0</v>
      </c>
      <c r="W75" s="86">
        <f>'8. Afschrijvingen voor GAW'!BA70</f>
        <v>0</v>
      </c>
      <c r="X75" s="86">
        <f>'8. Afschrijvingen voor GAW'!BB70</f>
        <v>0</v>
      </c>
      <c r="Y75" s="86">
        <f>'8. Afschrijvingen voor GAW'!BC70</f>
        <v>0</v>
      </c>
      <c r="Z75" s="86">
        <f>'8. Afschrijvingen voor GAW'!BD70</f>
        <v>0</v>
      </c>
      <c r="AB75" s="122"/>
      <c r="AC75" s="87">
        <f t="shared" si="6"/>
        <v>0</v>
      </c>
      <c r="AD75" s="87">
        <f t="shared" si="7"/>
        <v>0</v>
      </c>
      <c r="AE75" s="87">
        <f t="shared" si="8"/>
        <v>178655.49</v>
      </c>
      <c r="AF75" s="87">
        <f t="shared" si="9"/>
        <v>142844.98956000002</v>
      </c>
      <c r="AG75" s="87">
        <f t="shared" si="10"/>
        <v>103052.45675400001</v>
      </c>
      <c r="AH75" s="87">
        <f t="shared" si="11"/>
        <v>62326.125844819202</v>
      </c>
      <c r="AI75" s="87">
        <f t="shared" si="12"/>
        <v>20816.926032169606</v>
      </c>
      <c r="AJ75" s="87">
        <f t="shared" si="13"/>
        <v>-1.0913936421275139E-11</v>
      </c>
      <c r="AK75" s="87">
        <f t="shared" si="14"/>
        <v>-1.1143129086121916E-11</v>
      </c>
      <c r="AL75" s="87">
        <f t="shared" si="15"/>
        <v>-1.145513670053333E-11</v>
      </c>
      <c r="AM75" s="87">
        <f t="shared" si="16"/>
        <v>-1.1535322657437062E-11</v>
      </c>
      <c r="AN75" s="87">
        <f t="shared" si="17"/>
        <v>-1.1535322657437062E-11</v>
      </c>
      <c r="AO75" s="87">
        <f t="shared" si="18"/>
        <v>-1.1535322657437062E-11</v>
      </c>
      <c r="AP75" s="87">
        <f t="shared" si="19"/>
        <v>-1.1535322657437062E-11</v>
      </c>
      <c r="AQ75" s="87">
        <f t="shared" si="20"/>
        <v>-1.1535322657437062E-11</v>
      </c>
      <c r="AR75" s="87">
        <f t="shared" si="21"/>
        <v>-1.1535322657437062E-11</v>
      </c>
    </row>
    <row r="76" spans="1:44" s="20" customFormat="1" x14ac:dyDescent="0.2">
      <c r="A76" s="40"/>
      <c r="B76" s="86">
        <f>'3. Investeringen'!B57</f>
        <v>43</v>
      </c>
      <c r="C76" s="86" t="str">
        <f>'3. Investeringen'!G57</f>
        <v>Nieuwe investeringen TD</v>
      </c>
      <c r="D76" s="86">
        <f>'3. Investeringen'!K57</f>
        <v>2014</v>
      </c>
      <c r="E76" s="121">
        <f>'3. Investeringen'!N57</f>
        <v>2014</v>
      </c>
      <c r="F76" s="86">
        <f>'3. Investeringen'!O57</f>
        <v>1194665.3797772727</v>
      </c>
      <c r="G76" s="86">
        <f>'3. Investeringen'!P57</f>
        <v>0</v>
      </c>
      <c r="I76" s="86">
        <f>'6. Investeringen per jaar'!I57</f>
        <v>1</v>
      </c>
      <c r="K76" s="86">
        <f>'8. Afschrijvingen voor GAW'!AO71</f>
        <v>0</v>
      </c>
      <c r="L76" s="86">
        <f>'8. Afschrijvingen voor GAW'!AP71</f>
        <v>0</v>
      </c>
      <c r="M76" s="86">
        <f>'8. Afschrijvingen voor GAW'!AQ71</f>
        <v>0</v>
      </c>
      <c r="N76" s="86">
        <f>'8. Afschrijvingen voor GAW'!AR71</f>
        <v>10860.594361611569</v>
      </c>
      <c r="O76" s="86">
        <f>'8. Afschrijvingen voor GAW'!AS71</f>
        <v>21938.40061045537</v>
      </c>
      <c r="P76" s="86">
        <f>'8. Afschrijvingen voor GAW'!AT71</f>
        <v>22113.907815339015</v>
      </c>
      <c r="Q76" s="86">
        <f>'8. Afschrijvingen voor GAW'!AU71</f>
        <v>22158.135630969693</v>
      </c>
      <c r="R76" s="86">
        <f>'8. Afschrijvingen voor GAW'!AV71</f>
        <v>22468.349529803272</v>
      </c>
      <c r="S76" s="86">
        <f>'8. Afschrijvingen voor GAW'!AW71</f>
        <v>22940.18486992914</v>
      </c>
      <c r="T76" s="86">
        <f>'8. Afschrijvingen voor GAW'!AX71</f>
        <v>23582.510046287156</v>
      </c>
      <c r="U76" s="86">
        <f>'8. Afschrijvingen voor GAW'!AY71</f>
        <v>23747.587616611163</v>
      </c>
      <c r="V76" s="86">
        <f>'8. Afschrijvingen voor GAW'!AZ71</f>
        <v>28497.105139933396</v>
      </c>
      <c r="W76" s="86">
        <f>'8. Afschrijvingen voor GAW'!BA71</f>
        <v>27777.178273240341</v>
      </c>
      <c r="X76" s="86">
        <f>'8. Afschrijvingen voor GAW'!BB71</f>
        <v>27075.439032653216</v>
      </c>
      <c r="Y76" s="86">
        <f>'8. Afschrijvingen voor GAW'!BC71</f>
        <v>26391.427941301979</v>
      </c>
      <c r="Z76" s="86">
        <f>'8. Afschrijvingen voor GAW'!BD71</f>
        <v>25724.697130153294</v>
      </c>
      <c r="AB76" s="122"/>
      <c r="AC76" s="87">
        <f t="shared" si="6"/>
        <v>0</v>
      </c>
      <c r="AD76" s="87">
        <f t="shared" si="7"/>
        <v>0</v>
      </c>
      <c r="AE76" s="87">
        <f t="shared" si="8"/>
        <v>0</v>
      </c>
      <c r="AF76" s="87">
        <f t="shared" si="9"/>
        <v>1183804.7854156611</v>
      </c>
      <c r="AG76" s="87">
        <f t="shared" si="10"/>
        <v>1173704.4326593624</v>
      </c>
      <c r="AH76" s="87">
        <f t="shared" si="11"/>
        <v>1160980.1603052984</v>
      </c>
      <c r="AI76" s="87">
        <f t="shared" si="12"/>
        <v>1141143.9849949393</v>
      </c>
      <c r="AJ76" s="87">
        <f t="shared" si="13"/>
        <v>1134651.6512550651</v>
      </c>
      <c r="AK76" s="87">
        <f t="shared" si="14"/>
        <v>1135539.151061492</v>
      </c>
      <c r="AL76" s="87">
        <f t="shared" si="15"/>
        <v>1143751.7372449266</v>
      </c>
      <c r="AM76" s="87">
        <f t="shared" si="16"/>
        <v>1128010.4117890298</v>
      </c>
      <c r="AN76" s="87">
        <f t="shared" si="17"/>
        <v>1099513.3066490965</v>
      </c>
      <c r="AO76" s="87">
        <f t="shared" si="18"/>
        <v>1071736.1283758562</v>
      </c>
      <c r="AP76" s="87">
        <f t="shared" si="19"/>
        <v>1044660.689343203</v>
      </c>
      <c r="AQ76" s="87">
        <f t="shared" si="20"/>
        <v>1018269.261401901</v>
      </c>
      <c r="AR76" s="87">
        <f t="shared" si="21"/>
        <v>992544.56427174772</v>
      </c>
    </row>
    <row r="77" spans="1:44" s="20" customFormat="1" x14ac:dyDescent="0.2">
      <c r="A77" s="40"/>
      <c r="B77" s="86">
        <f>'3. Investeringen'!B58</f>
        <v>44</v>
      </c>
      <c r="C77" s="86" t="str">
        <f>'3. Investeringen'!G58</f>
        <v>Nieuwe investeringen TD</v>
      </c>
      <c r="D77" s="86">
        <f>'3. Investeringen'!K58</f>
        <v>2014</v>
      </c>
      <c r="E77" s="121">
        <f>'3. Investeringen'!N58</f>
        <v>2014</v>
      </c>
      <c r="F77" s="86">
        <f>'3. Investeringen'!O58</f>
        <v>2268653.7164409086</v>
      </c>
      <c r="G77" s="86">
        <f>'3. Investeringen'!P58</f>
        <v>0</v>
      </c>
      <c r="I77" s="86">
        <f>'6. Investeringen per jaar'!I58</f>
        <v>1</v>
      </c>
      <c r="K77" s="86">
        <f>'8. Afschrijvingen voor GAW'!AO72</f>
        <v>0</v>
      </c>
      <c r="L77" s="86">
        <f>'8. Afschrijvingen voor GAW'!AP72</f>
        <v>0</v>
      </c>
      <c r="M77" s="86">
        <f>'8. Afschrijvingen voor GAW'!AQ72</f>
        <v>0</v>
      </c>
      <c r="N77" s="86">
        <f>'8. Afschrijvingen voor GAW'!AR72</f>
        <v>25207.263516010098</v>
      </c>
      <c r="O77" s="86">
        <f>'8. Afschrijvingen voor GAW'!AS72</f>
        <v>50918.67230234039</v>
      </c>
      <c r="P77" s="86">
        <f>'8. Afschrijvingen voor GAW'!AT72</f>
        <v>51326.02168075912</v>
      </c>
      <c r="Q77" s="86">
        <f>'8. Afschrijvingen voor GAW'!AU72</f>
        <v>51428.673724120643</v>
      </c>
      <c r="R77" s="86">
        <f>'8. Afschrijvingen voor GAW'!AV72</f>
        <v>52148.67515625833</v>
      </c>
      <c r="S77" s="86">
        <f>'8. Afschrijvingen voor GAW'!AW72</f>
        <v>53243.797334539755</v>
      </c>
      <c r="T77" s="86">
        <f>'8. Afschrijvingen voor GAW'!AX72</f>
        <v>54734.623659906865</v>
      </c>
      <c r="U77" s="86">
        <f>'8. Afschrijvingen voor GAW'!AY72</f>
        <v>55117.766025526209</v>
      </c>
      <c r="V77" s="86">
        <f>'8. Afschrijvingen voor GAW'!AZ72</f>
        <v>66141.319230631445</v>
      </c>
      <c r="W77" s="86">
        <f>'8. Afschrijvingen voor GAW'!BA72</f>
        <v>64024.797015251243</v>
      </c>
      <c r="X77" s="86">
        <f>'8. Afschrijvingen voor GAW'!BB72</f>
        <v>61976.003510763199</v>
      </c>
      <c r="Y77" s="86">
        <f>'8. Afschrijvingen voor GAW'!BC72</f>
        <v>59992.771398418779</v>
      </c>
      <c r="Z77" s="86">
        <f>'8. Afschrijvingen voor GAW'!BD72</f>
        <v>58073.002713669375</v>
      </c>
      <c r="AB77" s="122"/>
      <c r="AC77" s="87">
        <f t="shared" si="6"/>
        <v>0</v>
      </c>
      <c r="AD77" s="87">
        <f t="shared" si="7"/>
        <v>0</v>
      </c>
      <c r="AE77" s="87">
        <f t="shared" si="8"/>
        <v>0</v>
      </c>
      <c r="AF77" s="87">
        <f t="shared" si="9"/>
        <v>2243446.4529248984</v>
      </c>
      <c r="AG77" s="87">
        <f t="shared" si="10"/>
        <v>2214962.2451518066</v>
      </c>
      <c r="AH77" s="87">
        <f t="shared" si="11"/>
        <v>2181355.9214322618</v>
      </c>
      <c r="AI77" s="87">
        <f t="shared" si="12"/>
        <v>2134289.9595510061</v>
      </c>
      <c r="AJ77" s="87">
        <f t="shared" si="13"/>
        <v>2112021.3438284616</v>
      </c>
      <c r="AK77" s="87">
        <f t="shared" si="14"/>
        <v>2103129.9947143192</v>
      </c>
      <c r="AL77" s="87">
        <f t="shared" si="15"/>
        <v>2107283.0109064132</v>
      </c>
      <c r="AM77" s="87">
        <f t="shared" si="16"/>
        <v>2066916.2259572318</v>
      </c>
      <c r="AN77" s="87">
        <f t="shared" si="17"/>
        <v>2000774.9067266004</v>
      </c>
      <c r="AO77" s="87">
        <f t="shared" si="18"/>
        <v>1936750.109711349</v>
      </c>
      <c r="AP77" s="87">
        <f t="shared" si="19"/>
        <v>1874774.1062005858</v>
      </c>
      <c r="AQ77" s="87">
        <f t="shared" si="20"/>
        <v>1814781.334802167</v>
      </c>
      <c r="AR77" s="87">
        <f t="shared" si="21"/>
        <v>1756708.3320884977</v>
      </c>
    </row>
    <row r="78" spans="1:44" s="20" customFormat="1" x14ac:dyDescent="0.2">
      <c r="A78" s="40"/>
      <c r="B78" s="86">
        <f>'3. Investeringen'!B59</f>
        <v>45</v>
      </c>
      <c r="C78" s="86" t="str">
        <f>'3. Investeringen'!G59</f>
        <v>Nieuwe investeringen TD</v>
      </c>
      <c r="D78" s="86">
        <f>'3. Investeringen'!K59</f>
        <v>2014</v>
      </c>
      <c r="E78" s="121">
        <f>'3. Investeringen'!N59</f>
        <v>2014</v>
      </c>
      <c r="F78" s="86">
        <f>'3. Investeringen'!O59</f>
        <v>594468.74378636363</v>
      </c>
      <c r="G78" s="86">
        <f>'3. Investeringen'!P59</f>
        <v>0</v>
      </c>
      <c r="I78" s="86">
        <f>'6. Investeringen per jaar'!I59</f>
        <v>1</v>
      </c>
      <c r="K78" s="86">
        <f>'8. Afschrijvingen voor GAW'!AO73</f>
        <v>0</v>
      </c>
      <c r="L78" s="86">
        <f>'8. Afschrijvingen voor GAW'!AP73</f>
        <v>0</v>
      </c>
      <c r="M78" s="86">
        <f>'8. Afschrijvingen voor GAW'!AQ73</f>
        <v>0</v>
      </c>
      <c r="N78" s="86">
        <f>'8. Afschrijvingen voor GAW'!AR73</f>
        <v>9907.8123964393944</v>
      </c>
      <c r="O78" s="86">
        <f>'8. Afschrijvingen voor GAW'!AS73</f>
        <v>20013.781040807578</v>
      </c>
      <c r="P78" s="86">
        <f>'8. Afschrijvingen voor GAW'!AT73</f>
        <v>20173.891289134041</v>
      </c>
      <c r="Q78" s="86">
        <f>'8. Afschrijvingen voor GAW'!AU73</f>
        <v>20214.239071712309</v>
      </c>
      <c r="R78" s="86">
        <f>'8. Afschrijvingen voor GAW'!AV73</f>
        <v>20497.238418716282</v>
      </c>
      <c r="S78" s="86">
        <f>'8. Afschrijvingen voor GAW'!AW73</f>
        <v>20927.680425509323</v>
      </c>
      <c r="T78" s="86">
        <f>'8. Afschrijvingen voor GAW'!AX73</f>
        <v>21513.655477423585</v>
      </c>
      <c r="U78" s="86">
        <f>'8. Afschrijvingen voor GAW'!AY73</f>
        <v>21664.251065765548</v>
      </c>
      <c r="V78" s="86">
        <f>'8. Afschrijvingen voor GAW'!AZ73</f>
        <v>25997.101278918646</v>
      </c>
      <c r="W78" s="86">
        <f>'8. Afschrijvingen voor GAW'!BA73</f>
        <v>24610.589210709652</v>
      </c>
      <c r="X78" s="86">
        <f>'8. Afschrijvingen voor GAW'!BB73</f>
        <v>23298.024452805137</v>
      </c>
      <c r="Y78" s="86">
        <f>'8. Afschrijvingen voor GAW'!BC73</f>
        <v>22055.46314865553</v>
      </c>
      <c r="Z78" s="86">
        <f>'8. Afschrijvingen voor GAW'!BD73</f>
        <v>21161.322750737065</v>
      </c>
      <c r="AB78" s="122"/>
      <c r="AC78" s="87">
        <f t="shared" si="6"/>
        <v>0</v>
      </c>
      <c r="AD78" s="87">
        <f t="shared" si="7"/>
        <v>0</v>
      </c>
      <c r="AE78" s="87">
        <f t="shared" si="8"/>
        <v>0</v>
      </c>
      <c r="AF78" s="87">
        <f t="shared" si="9"/>
        <v>584560.93138992426</v>
      </c>
      <c r="AG78" s="87">
        <f t="shared" si="10"/>
        <v>570392.75966301595</v>
      </c>
      <c r="AH78" s="87">
        <f t="shared" si="11"/>
        <v>554782.01045118598</v>
      </c>
      <c r="AI78" s="87">
        <f t="shared" si="12"/>
        <v>535677.335400376</v>
      </c>
      <c r="AJ78" s="87">
        <f t="shared" si="13"/>
        <v>522679.57967726496</v>
      </c>
      <c r="AK78" s="87">
        <f t="shared" si="14"/>
        <v>512728.17042497813</v>
      </c>
      <c r="AL78" s="87">
        <f t="shared" si="15"/>
        <v>505570.90371945396</v>
      </c>
      <c r="AM78" s="87">
        <f t="shared" si="16"/>
        <v>487445.6489797245</v>
      </c>
      <c r="AN78" s="87">
        <f t="shared" si="17"/>
        <v>461448.54770080588</v>
      </c>
      <c r="AO78" s="87">
        <f t="shared" si="18"/>
        <v>436837.95849009621</v>
      </c>
      <c r="AP78" s="87">
        <f t="shared" si="19"/>
        <v>413539.9340372911</v>
      </c>
      <c r="AQ78" s="87">
        <f t="shared" si="20"/>
        <v>391484.47088863555</v>
      </c>
      <c r="AR78" s="87">
        <f t="shared" si="21"/>
        <v>370323.14813789848</v>
      </c>
    </row>
    <row r="79" spans="1:44" s="20" customFormat="1" x14ac:dyDescent="0.2">
      <c r="A79" s="40"/>
      <c r="B79" s="86">
        <f>'3. Investeringen'!B60</f>
        <v>46</v>
      </c>
      <c r="C79" s="86" t="str">
        <f>'3. Investeringen'!G60</f>
        <v>Nieuwe investeringen TD</v>
      </c>
      <c r="D79" s="86">
        <f>'3. Investeringen'!K60</f>
        <v>2014</v>
      </c>
      <c r="E79" s="121">
        <f>'3. Investeringen'!N60</f>
        <v>2014</v>
      </c>
      <c r="F79" s="86">
        <f>'3. Investeringen'!O60</f>
        <v>264641.93310000002</v>
      </c>
      <c r="G79" s="86">
        <f>'3. Investeringen'!P60</f>
        <v>0</v>
      </c>
      <c r="I79" s="86">
        <f>'6. Investeringen per jaar'!I60</f>
        <v>1</v>
      </c>
      <c r="K79" s="86">
        <f>'8. Afschrijvingen voor GAW'!AO74</f>
        <v>0</v>
      </c>
      <c r="L79" s="86">
        <f>'8. Afschrijvingen voor GAW'!AP74</f>
        <v>0</v>
      </c>
      <c r="M79" s="86">
        <f>'8. Afschrijvingen voor GAW'!AQ74</f>
        <v>0</v>
      </c>
      <c r="N79" s="86">
        <f>'8. Afschrijvingen voor GAW'!AR74</f>
        <v>13232.096655000001</v>
      </c>
      <c r="O79" s="86">
        <f>'8. Afschrijvingen voor GAW'!AS74</f>
        <v>26728.835243100002</v>
      </c>
      <c r="P79" s="86">
        <f>'8. Afschrijvingen voor GAW'!AT74</f>
        <v>26942.665925044806</v>
      </c>
      <c r="Q79" s="86">
        <f>'8. Afschrijvingen voor GAW'!AU74</f>
        <v>26996.551256894898</v>
      </c>
      <c r="R79" s="86">
        <f>'8. Afschrijvingen voor GAW'!AV74</f>
        <v>27374.502974491428</v>
      </c>
      <c r="S79" s="86">
        <f>'8. Afschrijvingen voor GAW'!AW74</f>
        <v>27949.367536955746</v>
      </c>
      <c r="T79" s="86">
        <f>'8. Afschrijvingen voor GAW'!AX74</f>
        <v>28731.949827990506</v>
      </c>
      <c r="U79" s="86">
        <f>'8. Afschrijvingen voor GAW'!AY74</f>
        <v>28933.073476786434</v>
      </c>
      <c r="V79" s="86">
        <f>'8. Afschrijvingen voor GAW'!AZ74</f>
        <v>34719.688172143717</v>
      </c>
      <c r="W79" s="86">
        <f>'8. Afschrijvingen voor GAW'!BA74</f>
        <v>25075.330346548246</v>
      </c>
      <c r="X79" s="86">
        <f>'8. Afschrijvingen voor GAW'!BB74</f>
        <v>12537.665173274123</v>
      </c>
      <c r="Y79" s="86">
        <f>'8. Afschrijvingen voor GAW'!BC74</f>
        <v>0</v>
      </c>
      <c r="Z79" s="86">
        <f>'8. Afschrijvingen voor GAW'!BD74</f>
        <v>0</v>
      </c>
      <c r="AB79" s="122"/>
      <c r="AC79" s="87">
        <f t="shared" si="6"/>
        <v>0</v>
      </c>
      <c r="AD79" s="87">
        <f t="shared" si="7"/>
        <v>0</v>
      </c>
      <c r="AE79" s="87">
        <f t="shared" si="8"/>
        <v>0</v>
      </c>
      <c r="AF79" s="87">
        <f t="shared" si="9"/>
        <v>251409.83644500002</v>
      </c>
      <c r="AG79" s="87">
        <f t="shared" si="10"/>
        <v>227195.09956635002</v>
      </c>
      <c r="AH79" s="87">
        <f t="shared" si="11"/>
        <v>202069.99443783602</v>
      </c>
      <c r="AI79" s="87">
        <f t="shared" si="12"/>
        <v>175477.58316981682</v>
      </c>
      <c r="AJ79" s="87">
        <f t="shared" si="13"/>
        <v>150559.76635970283</v>
      </c>
      <c r="AK79" s="87">
        <f t="shared" si="14"/>
        <v>125772.15391630083</v>
      </c>
      <c r="AL79" s="87">
        <f t="shared" si="15"/>
        <v>100561.82439796675</v>
      </c>
      <c r="AM79" s="87">
        <f t="shared" si="16"/>
        <v>72332.683691966071</v>
      </c>
      <c r="AN79" s="87">
        <f t="shared" si="17"/>
        <v>37612.995519822354</v>
      </c>
      <c r="AO79" s="87">
        <f t="shared" si="18"/>
        <v>12537.665173274108</v>
      </c>
      <c r="AP79" s="87">
        <f t="shared" si="19"/>
        <v>-1.4551915228366852E-11</v>
      </c>
      <c r="AQ79" s="87">
        <f t="shared" si="20"/>
        <v>-1.4551915228366852E-11</v>
      </c>
      <c r="AR79" s="87">
        <f t="shared" si="21"/>
        <v>-1.4551915228366852E-11</v>
      </c>
    </row>
    <row r="80" spans="1:44" s="20" customFormat="1" x14ac:dyDescent="0.2">
      <c r="A80" s="40"/>
      <c r="B80" s="86">
        <f>'3. Investeringen'!B61</f>
        <v>47</v>
      </c>
      <c r="C80" s="86" t="str">
        <f>'3. Investeringen'!G61</f>
        <v>Nieuwe investeringen TD</v>
      </c>
      <c r="D80" s="86">
        <f>'3. Investeringen'!K61</f>
        <v>2014</v>
      </c>
      <c r="E80" s="121">
        <f>'3. Investeringen'!N61</f>
        <v>2014</v>
      </c>
      <c r="F80" s="86">
        <f>'3. Investeringen'!O61</f>
        <v>648683.4880818181</v>
      </c>
      <c r="G80" s="86">
        <f>'3. Investeringen'!P61</f>
        <v>0</v>
      </c>
      <c r="I80" s="86">
        <f>'6. Investeringen per jaar'!I61</f>
        <v>1</v>
      </c>
      <c r="K80" s="86">
        <f>'8. Afschrijvingen voor GAW'!AO75</f>
        <v>0</v>
      </c>
      <c r="L80" s="86">
        <f>'8. Afschrijvingen voor GAW'!AP75</f>
        <v>0</v>
      </c>
      <c r="M80" s="86">
        <f>'8. Afschrijvingen voor GAW'!AQ75</f>
        <v>0</v>
      </c>
      <c r="N80" s="86">
        <f>'8. Afschrijvingen voor GAW'!AR75</f>
        <v>64868.348808181814</v>
      </c>
      <c r="O80" s="86">
        <f>'8. Afschrijvingen voor GAW'!AS75</f>
        <v>131034.06459252725</v>
      </c>
      <c r="P80" s="86">
        <f>'8. Afschrijvingen voor GAW'!AT75</f>
        <v>132082.33710926748</v>
      </c>
      <c r="Q80" s="86">
        <f>'8. Afschrijvingen voor GAW'!AU75</f>
        <v>132346.50178348602</v>
      </c>
      <c r="R80" s="86">
        <f>'8. Afschrijvingen voor GAW'!AV75</f>
        <v>134199.35280845483</v>
      </c>
      <c r="S80" s="86">
        <f>'8. Afschrijvingen voor GAW'!AW75</f>
        <v>68508.769608716189</v>
      </c>
      <c r="T80" s="86">
        <f>'8. Afschrijvingen voor GAW'!AX75</f>
        <v>0</v>
      </c>
      <c r="U80" s="86">
        <f>'8. Afschrijvingen voor GAW'!AY75</f>
        <v>0</v>
      </c>
      <c r="V80" s="86">
        <f>'8. Afschrijvingen voor GAW'!AZ75</f>
        <v>0</v>
      </c>
      <c r="W80" s="86">
        <f>'8. Afschrijvingen voor GAW'!BA75</f>
        <v>0</v>
      </c>
      <c r="X80" s="86">
        <f>'8. Afschrijvingen voor GAW'!BB75</f>
        <v>0</v>
      </c>
      <c r="Y80" s="86">
        <f>'8. Afschrijvingen voor GAW'!BC75</f>
        <v>0</v>
      </c>
      <c r="Z80" s="86">
        <f>'8. Afschrijvingen voor GAW'!BD75</f>
        <v>0</v>
      </c>
      <c r="AB80" s="122"/>
      <c r="AC80" s="87">
        <f t="shared" si="6"/>
        <v>0</v>
      </c>
      <c r="AD80" s="87">
        <f t="shared" si="7"/>
        <v>0</v>
      </c>
      <c r="AE80" s="87">
        <f t="shared" si="8"/>
        <v>0</v>
      </c>
      <c r="AF80" s="87">
        <f t="shared" si="9"/>
        <v>583815.13927363628</v>
      </c>
      <c r="AG80" s="87">
        <f t="shared" si="10"/>
        <v>458619.22607384541</v>
      </c>
      <c r="AH80" s="87">
        <f t="shared" si="11"/>
        <v>330205.8427731687</v>
      </c>
      <c r="AI80" s="87">
        <f t="shared" si="12"/>
        <v>198519.75267522901</v>
      </c>
      <c r="AJ80" s="87">
        <f t="shared" si="13"/>
        <v>67099.676404227386</v>
      </c>
      <c r="AK80" s="87">
        <f t="shared" si="14"/>
        <v>-2.9103830456733704E-11</v>
      </c>
      <c r="AL80" s="87">
        <f t="shared" si="15"/>
        <v>-2.9918737709522248E-11</v>
      </c>
      <c r="AM80" s="87">
        <f t="shared" si="16"/>
        <v>-3.0128168873488903E-11</v>
      </c>
      <c r="AN80" s="87">
        <f t="shared" si="17"/>
        <v>-3.0128168873488903E-11</v>
      </c>
      <c r="AO80" s="87">
        <f t="shared" si="18"/>
        <v>-3.0128168873488903E-11</v>
      </c>
      <c r="AP80" s="87">
        <f t="shared" si="19"/>
        <v>-3.0128168873488903E-11</v>
      </c>
      <c r="AQ80" s="87">
        <f t="shared" si="20"/>
        <v>-3.0128168873488903E-11</v>
      </c>
      <c r="AR80" s="87">
        <f t="shared" si="21"/>
        <v>-3.0128168873488903E-11</v>
      </c>
    </row>
    <row r="81" spans="1:44" s="20" customFormat="1" x14ac:dyDescent="0.2">
      <c r="A81" s="40"/>
      <c r="B81" s="86">
        <f>'3. Investeringen'!B62</f>
        <v>48</v>
      </c>
      <c r="C81" s="86" t="str">
        <f>'3. Investeringen'!G62</f>
        <v>Nieuwe investeringen TD</v>
      </c>
      <c r="D81" s="86">
        <f>'3. Investeringen'!K62</f>
        <v>2014</v>
      </c>
      <c r="E81" s="121">
        <f>'3. Investeringen'!N62</f>
        <v>2014</v>
      </c>
      <c r="F81" s="86">
        <f>'3. Investeringen'!O62</f>
        <v>16008.075399999998</v>
      </c>
      <c r="G81" s="86">
        <f>'3. Investeringen'!P62</f>
        <v>0</v>
      </c>
      <c r="I81" s="86">
        <f>'6. Investeringen per jaar'!I62</f>
        <v>1</v>
      </c>
      <c r="K81" s="86">
        <f>'8. Afschrijvingen voor GAW'!AO76</f>
        <v>0</v>
      </c>
      <c r="L81" s="86">
        <f>'8. Afschrijvingen voor GAW'!AP76</f>
        <v>0</v>
      </c>
      <c r="M81" s="86">
        <f>'8. Afschrijvingen voor GAW'!AQ76</f>
        <v>0</v>
      </c>
      <c r="N81" s="86">
        <f>'8. Afschrijvingen voor GAW'!AR76</f>
        <v>0</v>
      </c>
      <c r="O81" s="86">
        <f>'8. Afschrijvingen voor GAW'!AS76</f>
        <v>0</v>
      </c>
      <c r="P81" s="86">
        <f>'8. Afschrijvingen voor GAW'!AT76</f>
        <v>0</v>
      </c>
      <c r="Q81" s="86">
        <f>'8. Afschrijvingen voor GAW'!AU76</f>
        <v>0</v>
      </c>
      <c r="R81" s="86">
        <f>'8. Afschrijvingen voor GAW'!AV76</f>
        <v>0</v>
      </c>
      <c r="S81" s="86">
        <f>'8. Afschrijvingen voor GAW'!AW76</f>
        <v>0</v>
      </c>
      <c r="T81" s="86">
        <f>'8. Afschrijvingen voor GAW'!AX76</f>
        <v>0</v>
      </c>
      <c r="U81" s="86">
        <f>'8. Afschrijvingen voor GAW'!AY76</f>
        <v>0</v>
      </c>
      <c r="V81" s="86">
        <f>'8. Afschrijvingen voor GAW'!AZ76</f>
        <v>0</v>
      </c>
      <c r="W81" s="86">
        <f>'8. Afschrijvingen voor GAW'!BA76</f>
        <v>0</v>
      </c>
      <c r="X81" s="86">
        <f>'8. Afschrijvingen voor GAW'!BB76</f>
        <v>0</v>
      </c>
      <c r="Y81" s="86">
        <f>'8. Afschrijvingen voor GAW'!BC76</f>
        <v>0</v>
      </c>
      <c r="Z81" s="86">
        <f>'8. Afschrijvingen voor GAW'!BD76</f>
        <v>0</v>
      </c>
      <c r="AB81" s="122"/>
      <c r="AC81" s="87">
        <f t="shared" si="6"/>
        <v>0</v>
      </c>
      <c r="AD81" s="87">
        <f t="shared" si="7"/>
        <v>0</v>
      </c>
      <c r="AE81" s="87">
        <f t="shared" si="8"/>
        <v>0</v>
      </c>
      <c r="AF81" s="87">
        <f t="shared" si="9"/>
        <v>16008.075399999998</v>
      </c>
      <c r="AG81" s="87">
        <f t="shared" si="10"/>
        <v>16168.156153999998</v>
      </c>
      <c r="AH81" s="87">
        <f t="shared" si="11"/>
        <v>16297.501403231998</v>
      </c>
      <c r="AI81" s="87">
        <f t="shared" si="12"/>
        <v>16330.096406038461</v>
      </c>
      <c r="AJ81" s="87">
        <f t="shared" si="13"/>
        <v>16558.717755722999</v>
      </c>
      <c r="AK81" s="87">
        <f t="shared" si="14"/>
        <v>16906.450828593181</v>
      </c>
      <c r="AL81" s="87">
        <f t="shared" si="15"/>
        <v>17379.831451793791</v>
      </c>
      <c r="AM81" s="87">
        <f t="shared" si="16"/>
        <v>17501.490271956347</v>
      </c>
      <c r="AN81" s="87">
        <f t="shared" si="17"/>
        <v>17501.490271956347</v>
      </c>
      <c r="AO81" s="87">
        <f t="shared" si="18"/>
        <v>17501.490271956347</v>
      </c>
      <c r="AP81" s="87">
        <f t="shared" si="19"/>
        <v>17501.490271956347</v>
      </c>
      <c r="AQ81" s="87">
        <f t="shared" si="20"/>
        <v>17501.490271956347</v>
      </c>
      <c r="AR81" s="87">
        <f t="shared" si="21"/>
        <v>17501.490271956347</v>
      </c>
    </row>
    <row r="82" spans="1:44" s="20" customFormat="1" x14ac:dyDescent="0.2">
      <c r="A82" s="40"/>
      <c r="B82" s="86">
        <f>'3. Investeringen'!B63</f>
        <v>49</v>
      </c>
      <c r="C82" s="86" t="str">
        <f>'3. Investeringen'!G63</f>
        <v>Nieuwe investeringen TD</v>
      </c>
      <c r="D82" s="86">
        <f>'3. Investeringen'!K63</f>
        <v>2015</v>
      </c>
      <c r="E82" s="121">
        <f>'3. Investeringen'!N63</f>
        <v>2015</v>
      </c>
      <c r="F82" s="86">
        <f>'3. Investeringen'!O63</f>
        <v>1732671.1058690909</v>
      </c>
      <c r="G82" s="86">
        <f>'3. Investeringen'!P63</f>
        <v>0</v>
      </c>
      <c r="I82" s="86">
        <f>'6. Investeringen per jaar'!I63</f>
        <v>1</v>
      </c>
      <c r="K82" s="86">
        <f>'8. Afschrijvingen voor GAW'!AO77</f>
        <v>0</v>
      </c>
      <c r="L82" s="86">
        <f>'8. Afschrijvingen voor GAW'!AP77</f>
        <v>0</v>
      </c>
      <c r="M82" s="86">
        <f>'8. Afschrijvingen voor GAW'!AQ77</f>
        <v>0</v>
      </c>
      <c r="N82" s="86">
        <f>'8. Afschrijvingen voor GAW'!AR77</f>
        <v>0</v>
      </c>
      <c r="O82" s="86">
        <f>'8. Afschrijvingen voor GAW'!AS77</f>
        <v>15751.555507900826</v>
      </c>
      <c r="P82" s="86">
        <f>'8. Afschrijvingen voor GAW'!AT77</f>
        <v>31755.135903928065</v>
      </c>
      <c r="Q82" s="86">
        <f>'8. Afschrijvingen voor GAW'!AU77</f>
        <v>31818.646175735921</v>
      </c>
      <c r="R82" s="86">
        <f>'8. Afschrijvingen voor GAW'!AV77</f>
        <v>32264.107222196224</v>
      </c>
      <c r="S82" s="86">
        <f>'8. Afschrijvingen voor GAW'!AW77</f>
        <v>32941.653473862345</v>
      </c>
      <c r="T82" s="86">
        <f>'8. Afschrijvingen voor GAW'!AX77</f>
        <v>33864.019771130486</v>
      </c>
      <c r="U82" s="86">
        <f>'8. Afschrijvingen voor GAW'!AY77</f>
        <v>34101.067909528399</v>
      </c>
      <c r="V82" s="86">
        <f>'8. Afschrijvingen voor GAW'!AZ77</f>
        <v>40921.281491434078</v>
      </c>
      <c r="W82" s="86">
        <f>'8. Afschrijvingen voor GAW'!BA77</f>
        <v>39908.796176182099</v>
      </c>
      <c r="X82" s="86">
        <f>'8. Afschrijvingen voor GAW'!BB77</f>
        <v>38921.362043987901</v>
      </c>
      <c r="Y82" s="86">
        <f>'8. Afschrijvingen voor GAW'!BC77</f>
        <v>37958.359271765527</v>
      </c>
      <c r="Z82" s="86">
        <f>'8. Afschrijvingen voor GAW'!BD77</f>
        <v>37019.183372257925</v>
      </c>
      <c r="AB82" s="122"/>
      <c r="AC82" s="87">
        <f t="shared" si="6"/>
        <v>0</v>
      </c>
      <c r="AD82" s="87">
        <f t="shared" si="7"/>
        <v>0</v>
      </c>
      <c r="AE82" s="87">
        <f t="shared" si="8"/>
        <v>0</v>
      </c>
      <c r="AF82" s="87">
        <f t="shared" si="9"/>
        <v>0</v>
      </c>
      <c r="AG82" s="87">
        <f t="shared" si="10"/>
        <v>1716919.55036119</v>
      </c>
      <c r="AH82" s="87">
        <f t="shared" si="11"/>
        <v>1698899.7708601516</v>
      </c>
      <c r="AI82" s="87">
        <f t="shared" si="12"/>
        <v>1670478.9242261362</v>
      </c>
      <c r="AJ82" s="87">
        <f t="shared" si="13"/>
        <v>1661601.5219431059</v>
      </c>
      <c r="AK82" s="87">
        <f t="shared" si="14"/>
        <v>1663553.5004300484</v>
      </c>
      <c r="AL82" s="87">
        <f t="shared" si="15"/>
        <v>1676268.9786709594</v>
      </c>
      <c r="AM82" s="87">
        <f t="shared" si="16"/>
        <v>1653901.7936121274</v>
      </c>
      <c r="AN82" s="87">
        <f t="shared" si="17"/>
        <v>1612980.5121206935</v>
      </c>
      <c r="AO82" s="87">
        <f t="shared" si="18"/>
        <v>1573071.7159445114</v>
      </c>
      <c r="AP82" s="87">
        <f t="shared" si="19"/>
        <v>1534150.3539005234</v>
      </c>
      <c r="AQ82" s="87">
        <f t="shared" si="20"/>
        <v>1496191.9946287579</v>
      </c>
      <c r="AR82" s="87">
        <f t="shared" si="21"/>
        <v>1459172.8112565</v>
      </c>
    </row>
    <row r="83" spans="1:44" s="20" customFormat="1" x14ac:dyDescent="0.2">
      <c r="A83" s="40"/>
      <c r="B83" s="86">
        <f>'3. Investeringen'!B64</f>
        <v>50</v>
      </c>
      <c r="C83" s="86" t="str">
        <f>'3. Investeringen'!G64</f>
        <v>Nieuwe investeringen TD</v>
      </c>
      <c r="D83" s="86">
        <f>'3. Investeringen'!K64</f>
        <v>2015</v>
      </c>
      <c r="E83" s="121">
        <f>'3. Investeringen'!N64</f>
        <v>2015</v>
      </c>
      <c r="F83" s="86">
        <f>'3. Investeringen'!O64</f>
        <v>2043469.2423054546</v>
      </c>
      <c r="G83" s="86">
        <f>'3. Investeringen'!P64</f>
        <v>0</v>
      </c>
      <c r="I83" s="86">
        <f>'6. Investeringen per jaar'!I64</f>
        <v>1</v>
      </c>
      <c r="K83" s="86">
        <f>'8. Afschrijvingen voor GAW'!AO78</f>
        <v>0</v>
      </c>
      <c r="L83" s="86">
        <f>'8. Afschrijvingen voor GAW'!AP78</f>
        <v>0</v>
      </c>
      <c r="M83" s="86">
        <f>'8. Afschrijvingen voor GAW'!AQ78</f>
        <v>0</v>
      </c>
      <c r="N83" s="86">
        <f>'8. Afschrijvingen voor GAW'!AR78</f>
        <v>0</v>
      </c>
      <c r="O83" s="86">
        <f>'8. Afschrijvingen voor GAW'!AS78</f>
        <v>22705.213803393941</v>
      </c>
      <c r="P83" s="86">
        <f>'8. Afschrijvingen voor GAW'!AT78</f>
        <v>45773.711027642181</v>
      </c>
      <c r="Q83" s="86">
        <f>'8. Afschrijvingen voor GAW'!AU78</f>
        <v>45865.25844969746</v>
      </c>
      <c r="R83" s="86">
        <f>'8. Afschrijvingen voor GAW'!AV78</f>
        <v>46507.372067993223</v>
      </c>
      <c r="S83" s="86">
        <f>'8. Afschrijvingen voor GAW'!AW78</f>
        <v>47484.026881421079</v>
      </c>
      <c r="T83" s="86">
        <f>'8. Afschrijvingen voor GAW'!AX78</f>
        <v>48813.579634100868</v>
      </c>
      <c r="U83" s="86">
        <f>'8. Afschrijvingen voor GAW'!AY78</f>
        <v>49155.274691539569</v>
      </c>
      <c r="V83" s="86">
        <f>'8. Afschrijvingen voor GAW'!AZ78</f>
        <v>58986.329629847489</v>
      </c>
      <c r="W83" s="86">
        <f>'8. Afschrijvingen voor GAW'!BA78</f>
        <v>57147.794680345753</v>
      </c>
      <c r="X83" s="86">
        <f>'8. Afschrijvingen voor GAW'!BB78</f>
        <v>55366.564716283036</v>
      </c>
      <c r="Y83" s="86">
        <f>'8. Afschrijvingen voor GAW'!BC78</f>
        <v>53640.853608243036</v>
      </c>
      <c r="Z83" s="86">
        <f>'8. Afschrijvingen voor GAW'!BD78</f>
        <v>51968.930898375729</v>
      </c>
      <c r="AB83" s="122"/>
      <c r="AC83" s="87">
        <f t="shared" si="6"/>
        <v>0</v>
      </c>
      <c r="AD83" s="87">
        <f t="shared" si="7"/>
        <v>0</v>
      </c>
      <c r="AE83" s="87">
        <f t="shared" si="8"/>
        <v>0</v>
      </c>
      <c r="AF83" s="87">
        <f t="shared" si="9"/>
        <v>0</v>
      </c>
      <c r="AG83" s="87">
        <f t="shared" si="10"/>
        <v>2020764.0285020606</v>
      </c>
      <c r="AH83" s="87">
        <f t="shared" si="11"/>
        <v>1991156.4297024349</v>
      </c>
      <c r="AI83" s="87">
        <f t="shared" si="12"/>
        <v>1949273.4841121424</v>
      </c>
      <c r="AJ83" s="87">
        <f t="shared" si="13"/>
        <v>1930055.9408217191</v>
      </c>
      <c r="AK83" s="87">
        <f t="shared" si="14"/>
        <v>1923103.0886975541</v>
      </c>
      <c r="AL83" s="87">
        <f t="shared" si="15"/>
        <v>1928136.3955469849</v>
      </c>
      <c r="AM83" s="87">
        <f t="shared" si="16"/>
        <v>1892478.0756242739</v>
      </c>
      <c r="AN83" s="87">
        <f t="shared" si="17"/>
        <v>1833491.7459944263</v>
      </c>
      <c r="AO83" s="87">
        <f t="shared" si="18"/>
        <v>1776343.9513140805</v>
      </c>
      <c r="AP83" s="87">
        <f t="shared" si="19"/>
        <v>1720977.3865977975</v>
      </c>
      <c r="AQ83" s="87">
        <f t="shared" si="20"/>
        <v>1667336.5329895546</v>
      </c>
      <c r="AR83" s="87">
        <f t="shared" si="21"/>
        <v>1615367.6020911788</v>
      </c>
    </row>
    <row r="84" spans="1:44" s="20" customFormat="1" x14ac:dyDescent="0.2">
      <c r="A84" s="40"/>
      <c r="B84" s="86">
        <f>'3. Investeringen'!B65</f>
        <v>51</v>
      </c>
      <c r="C84" s="86" t="str">
        <f>'3. Investeringen'!G65</f>
        <v>Nieuwe investeringen TD</v>
      </c>
      <c r="D84" s="86">
        <f>'3. Investeringen'!K65</f>
        <v>2015</v>
      </c>
      <c r="E84" s="121">
        <f>'3. Investeringen'!N65</f>
        <v>2015</v>
      </c>
      <c r="F84" s="86">
        <f>'3. Investeringen'!O65</f>
        <v>163002.79533272726</v>
      </c>
      <c r="G84" s="86">
        <f>'3. Investeringen'!P65</f>
        <v>0</v>
      </c>
      <c r="I84" s="86">
        <f>'6. Investeringen per jaar'!I65</f>
        <v>1</v>
      </c>
      <c r="K84" s="86">
        <f>'8. Afschrijvingen voor GAW'!AO79</f>
        <v>0</v>
      </c>
      <c r="L84" s="86">
        <f>'8. Afschrijvingen voor GAW'!AP79</f>
        <v>0</v>
      </c>
      <c r="M84" s="86">
        <f>'8. Afschrijvingen voor GAW'!AQ79</f>
        <v>0</v>
      </c>
      <c r="N84" s="86">
        <f>'8. Afschrijvingen voor GAW'!AR79</f>
        <v>0</v>
      </c>
      <c r="O84" s="86">
        <f>'8. Afschrijvingen voor GAW'!AS79</f>
        <v>2716.7132555454541</v>
      </c>
      <c r="P84" s="86">
        <f>'8. Afschrijvingen voor GAW'!AT79</f>
        <v>5476.8939231796367</v>
      </c>
      <c r="Q84" s="86">
        <f>'8. Afschrijvingen voor GAW'!AU79</f>
        <v>5487.8477110259955</v>
      </c>
      <c r="R84" s="86">
        <f>'8. Afschrijvingen voor GAW'!AV79</f>
        <v>5564.6775789803596</v>
      </c>
      <c r="S84" s="86">
        <f>'8. Afschrijvingen voor GAW'!AW79</f>
        <v>5681.5358081389468</v>
      </c>
      <c r="T84" s="86">
        <f>'8. Afschrijvingen voor GAW'!AX79</f>
        <v>5840.6188107668368</v>
      </c>
      <c r="U84" s="86">
        <f>'8. Afschrijvingen voor GAW'!AY79</f>
        <v>5881.5031424422041</v>
      </c>
      <c r="V84" s="86">
        <f>'8. Afschrijvingen voor GAW'!AZ79</f>
        <v>7057.8037709306436</v>
      </c>
      <c r="W84" s="86">
        <f>'8. Afschrijvingen voor GAW'!BA79</f>
        <v>6697.405280500142</v>
      </c>
      <c r="X84" s="86">
        <f>'8. Afschrijvingen voor GAW'!BB79</f>
        <v>6355.4101172405608</v>
      </c>
      <c r="Y84" s="86">
        <f>'8. Afschrijvingen voor GAW'!BC79</f>
        <v>6030.8785367857245</v>
      </c>
      <c r="Z84" s="86">
        <f>'8. Afschrijvingen voor GAW'!BD79</f>
        <v>5747.3756995863951</v>
      </c>
      <c r="AB84" s="122"/>
      <c r="AC84" s="87">
        <f t="shared" si="6"/>
        <v>0</v>
      </c>
      <c r="AD84" s="87">
        <f t="shared" si="7"/>
        <v>0</v>
      </c>
      <c r="AE84" s="87">
        <f t="shared" si="8"/>
        <v>0</v>
      </c>
      <c r="AF84" s="87">
        <f t="shared" si="9"/>
        <v>0</v>
      </c>
      <c r="AG84" s="87">
        <f t="shared" si="10"/>
        <v>160286.08207718181</v>
      </c>
      <c r="AH84" s="87">
        <f t="shared" si="11"/>
        <v>156091.47681061964</v>
      </c>
      <c r="AI84" s="87">
        <f t="shared" si="12"/>
        <v>150915.81205321488</v>
      </c>
      <c r="AJ84" s="87">
        <f t="shared" si="13"/>
        <v>147463.95584297951</v>
      </c>
      <c r="AK84" s="87">
        <f t="shared" si="14"/>
        <v>144879.16310754311</v>
      </c>
      <c r="AL84" s="87">
        <f t="shared" si="15"/>
        <v>143095.16086378749</v>
      </c>
      <c r="AM84" s="87">
        <f t="shared" si="16"/>
        <v>138215.32384739179</v>
      </c>
      <c r="AN84" s="87">
        <f t="shared" si="17"/>
        <v>131157.52007646114</v>
      </c>
      <c r="AO84" s="87">
        <f t="shared" si="18"/>
        <v>124460.114795961</v>
      </c>
      <c r="AP84" s="87">
        <f t="shared" si="19"/>
        <v>118104.70467872043</v>
      </c>
      <c r="AQ84" s="87">
        <f t="shared" si="20"/>
        <v>112073.82614193471</v>
      </c>
      <c r="AR84" s="87">
        <f t="shared" si="21"/>
        <v>106326.45044234832</v>
      </c>
    </row>
    <row r="85" spans="1:44" s="20" customFormat="1" x14ac:dyDescent="0.2">
      <c r="A85" s="40"/>
      <c r="B85" s="86">
        <f>'3. Investeringen'!B66</f>
        <v>52</v>
      </c>
      <c r="C85" s="86" t="str">
        <f>'3. Investeringen'!G66</f>
        <v>Nieuwe investeringen TD</v>
      </c>
      <c r="D85" s="86">
        <f>'3. Investeringen'!K66</f>
        <v>2015</v>
      </c>
      <c r="E85" s="121">
        <f>'3. Investeringen'!N66</f>
        <v>2015</v>
      </c>
      <c r="F85" s="86">
        <f>'3. Investeringen'!O66</f>
        <v>138416.10099999997</v>
      </c>
      <c r="G85" s="86">
        <f>'3. Investeringen'!P66</f>
        <v>0</v>
      </c>
      <c r="I85" s="86">
        <f>'6. Investeringen per jaar'!I66</f>
        <v>1</v>
      </c>
      <c r="K85" s="86">
        <f>'8. Afschrijvingen voor GAW'!AO80</f>
        <v>0</v>
      </c>
      <c r="L85" s="86">
        <f>'8. Afschrijvingen voor GAW'!AP80</f>
        <v>0</v>
      </c>
      <c r="M85" s="86">
        <f>'8. Afschrijvingen voor GAW'!AQ80</f>
        <v>0</v>
      </c>
      <c r="N85" s="86">
        <f>'8. Afschrijvingen voor GAW'!AR80</f>
        <v>0</v>
      </c>
      <c r="O85" s="86">
        <f>'8. Afschrijvingen voor GAW'!AS80</f>
        <v>6920.805049999999</v>
      </c>
      <c r="P85" s="86">
        <f>'8. Afschrijvingen voor GAW'!AT80</f>
        <v>13952.342980799996</v>
      </c>
      <c r="Q85" s="86">
        <f>'8. Afschrijvingen voor GAW'!AU80</f>
        <v>13980.247666761597</v>
      </c>
      <c r="R85" s="86">
        <f>'8. Afschrijvingen voor GAW'!AV80</f>
        <v>14175.971134096259</v>
      </c>
      <c r="S85" s="86">
        <f>'8. Afschrijvingen voor GAW'!AW80</f>
        <v>14473.666527912279</v>
      </c>
      <c r="T85" s="86">
        <f>'8. Afschrijvingen voor GAW'!AX80</f>
        <v>14878.929190693823</v>
      </c>
      <c r="U85" s="86">
        <f>'8. Afschrijvingen voor GAW'!AY80</f>
        <v>14983.081695028677</v>
      </c>
      <c r="V85" s="86">
        <f>'8. Afschrijvingen voor GAW'!AZ80</f>
        <v>17979.698034034416</v>
      </c>
      <c r="W85" s="86">
        <f>'8. Afschrijvingen voor GAW'!BA80</f>
        <v>13784.435159426386</v>
      </c>
      <c r="X85" s="86">
        <f>'8. Afschrijvingen voor GAW'!BB80</f>
        <v>13784.435159426386</v>
      </c>
      <c r="Y85" s="86">
        <f>'8. Afschrijvingen voor GAW'!BC80</f>
        <v>6892.2175797131931</v>
      </c>
      <c r="Z85" s="86">
        <f>'8. Afschrijvingen voor GAW'!BD80</f>
        <v>0</v>
      </c>
      <c r="AB85" s="122"/>
      <c r="AC85" s="87">
        <f t="shared" si="6"/>
        <v>0</v>
      </c>
      <c r="AD85" s="87">
        <f t="shared" si="7"/>
        <v>0</v>
      </c>
      <c r="AE85" s="87">
        <f t="shared" si="8"/>
        <v>0</v>
      </c>
      <c r="AF85" s="87">
        <f t="shared" si="9"/>
        <v>0</v>
      </c>
      <c r="AG85" s="87">
        <f t="shared" si="10"/>
        <v>131495.29594999997</v>
      </c>
      <c r="AH85" s="87">
        <f t="shared" si="11"/>
        <v>118594.91533679998</v>
      </c>
      <c r="AI85" s="87">
        <f t="shared" si="12"/>
        <v>104851.85750071198</v>
      </c>
      <c r="AJ85" s="87">
        <f t="shared" si="13"/>
        <v>92143.812371625696</v>
      </c>
      <c r="AK85" s="87">
        <f t="shared" si="14"/>
        <v>79605.16590351754</v>
      </c>
      <c r="AL85" s="87">
        <f t="shared" si="15"/>
        <v>66955.181358122209</v>
      </c>
      <c r="AM85" s="87">
        <f t="shared" si="16"/>
        <v>52440.785932600375</v>
      </c>
      <c r="AN85" s="87">
        <f t="shared" si="17"/>
        <v>34461.087898565958</v>
      </c>
      <c r="AO85" s="87">
        <f t="shared" si="18"/>
        <v>20676.652739139572</v>
      </c>
      <c r="AP85" s="87">
        <f t="shared" si="19"/>
        <v>6892.2175797131858</v>
      </c>
      <c r="AQ85" s="87">
        <f t="shared" si="20"/>
        <v>-7.2759576141834259E-12</v>
      </c>
      <c r="AR85" s="87">
        <f t="shared" si="21"/>
        <v>-7.2759576141834259E-12</v>
      </c>
    </row>
    <row r="86" spans="1:44" s="20" customFormat="1" x14ac:dyDescent="0.2">
      <c r="A86" s="40"/>
      <c r="B86" s="86">
        <f>'3. Investeringen'!B67</f>
        <v>53</v>
      </c>
      <c r="C86" s="86" t="str">
        <f>'3. Investeringen'!G67</f>
        <v>Nieuwe investeringen TD</v>
      </c>
      <c r="D86" s="86">
        <f>'3. Investeringen'!K67</f>
        <v>2015</v>
      </c>
      <c r="E86" s="121">
        <f>'3. Investeringen'!N67</f>
        <v>2015</v>
      </c>
      <c r="F86" s="86">
        <f>'3. Investeringen'!O67</f>
        <v>540222.6934363636</v>
      </c>
      <c r="G86" s="86">
        <f>'3. Investeringen'!P67</f>
        <v>0</v>
      </c>
      <c r="I86" s="86">
        <f>'6. Investeringen per jaar'!I67</f>
        <v>1</v>
      </c>
      <c r="K86" s="86">
        <f>'8. Afschrijvingen voor GAW'!AO81</f>
        <v>0</v>
      </c>
      <c r="L86" s="86">
        <f>'8. Afschrijvingen voor GAW'!AP81</f>
        <v>0</v>
      </c>
      <c r="M86" s="86">
        <f>'8. Afschrijvingen voor GAW'!AQ81</f>
        <v>0</v>
      </c>
      <c r="N86" s="86">
        <f>'8. Afschrijvingen voor GAW'!AR81</f>
        <v>0</v>
      </c>
      <c r="O86" s="86">
        <f>'8. Afschrijvingen voor GAW'!AS81</f>
        <v>54022.269343636362</v>
      </c>
      <c r="P86" s="86">
        <f>'8. Afschrijvingen voor GAW'!AT81</f>
        <v>108908.8949967709</v>
      </c>
      <c r="Q86" s="86">
        <f>'8. Afschrijvingen voor GAW'!AU81</f>
        <v>109126.71278676444</v>
      </c>
      <c r="R86" s="86">
        <f>'8. Afschrijvingen voor GAW'!AV81</f>
        <v>110654.48676577915</v>
      </c>
      <c r="S86" s="86">
        <f>'8. Afschrijvingen voor GAW'!AW81</f>
        <v>112978.2309878605</v>
      </c>
      <c r="T86" s="86">
        <f>'8. Afschrijvingen voor GAW'!AX81</f>
        <v>58070.810727760298</v>
      </c>
      <c r="U86" s="86">
        <f>'8. Afschrijvingen voor GAW'!AY81</f>
        <v>0</v>
      </c>
      <c r="V86" s="86">
        <f>'8. Afschrijvingen voor GAW'!AZ81</f>
        <v>0</v>
      </c>
      <c r="W86" s="86">
        <f>'8. Afschrijvingen voor GAW'!BA81</f>
        <v>0</v>
      </c>
      <c r="X86" s="86">
        <f>'8. Afschrijvingen voor GAW'!BB81</f>
        <v>0</v>
      </c>
      <c r="Y86" s="86">
        <f>'8. Afschrijvingen voor GAW'!BC81</f>
        <v>0</v>
      </c>
      <c r="Z86" s="86">
        <f>'8. Afschrijvingen voor GAW'!BD81</f>
        <v>0</v>
      </c>
      <c r="AB86" s="122"/>
      <c r="AC86" s="87">
        <f t="shared" si="6"/>
        <v>0</v>
      </c>
      <c r="AD86" s="87">
        <f t="shared" si="7"/>
        <v>0</v>
      </c>
      <c r="AE86" s="87">
        <f t="shared" si="8"/>
        <v>0</v>
      </c>
      <c r="AF86" s="87">
        <f t="shared" si="9"/>
        <v>0</v>
      </c>
      <c r="AG86" s="87">
        <f t="shared" si="10"/>
        <v>486200.42409272725</v>
      </c>
      <c r="AH86" s="87">
        <f t="shared" si="11"/>
        <v>381181.13248869817</v>
      </c>
      <c r="AI86" s="87">
        <f t="shared" si="12"/>
        <v>272816.78196691116</v>
      </c>
      <c r="AJ86" s="87">
        <f t="shared" si="13"/>
        <v>165981.73014866875</v>
      </c>
      <c r="AK86" s="87">
        <f t="shared" si="14"/>
        <v>56489.115493930265</v>
      </c>
      <c r="AL86" s="87">
        <f t="shared" si="15"/>
        <v>1.4551915228366852E-11</v>
      </c>
      <c r="AM86" s="87">
        <f t="shared" si="16"/>
        <v>1.4653778634965418E-11</v>
      </c>
      <c r="AN86" s="87">
        <f t="shared" si="17"/>
        <v>1.4653778634965418E-11</v>
      </c>
      <c r="AO86" s="87">
        <f t="shared" si="18"/>
        <v>1.4653778634965418E-11</v>
      </c>
      <c r="AP86" s="87">
        <f t="shared" si="19"/>
        <v>1.4653778634965418E-11</v>
      </c>
      <c r="AQ86" s="87">
        <f t="shared" si="20"/>
        <v>1.4653778634965418E-11</v>
      </c>
      <c r="AR86" s="87">
        <f t="shared" si="21"/>
        <v>1.4653778634965418E-11</v>
      </c>
    </row>
    <row r="87" spans="1:44" s="20" customFormat="1" x14ac:dyDescent="0.2">
      <c r="A87" s="40"/>
      <c r="B87" s="86">
        <f>'3. Investeringen'!B68</f>
        <v>54</v>
      </c>
      <c r="C87" s="86" t="str">
        <f>'3. Investeringen'!G68</f>
        <v>Nieuwe investeringen TD</v>
      </c>
      <c r="D87" s="86">
        <f>'3. Investeringen'!K68</f>
        <v>2016</v>
      </c>
      <c r="E87" s="121">
        <f>'3. Investeringen'!N68</f>
        <v>2016</v>
      </c>
      <c r="F87" s="86">
        <f>'3. Investeringen'!O68</f>
        <v>776104.88529999997</v>
      </c>
      <c r="G87" s="86">
        <f>'3. Investeringen'!P68</f>
        <v>0</v>
      </c>
      <c r="I87" s="86">
        <f>'6. Investeringen per jaar'!I68</f>
        <v>1</v>
      </c>
      <c r="K87" s="86">
        <f>'8. Afschrijvingen voor GAW'!AO82</f>
        <v>0</v>
      </c>
      <c r="L87" s="86">
        <f>'8. Afschrijvingen voor GAW'!AP82</f>
        <v>0</v>
      </c>
      <c r="M87" s="86">
        <f>'8. Afschrijvingen voor GAW'!AQ82</f>
        <v>0</v>
      </c>
      <c r="N87" s="86">
        <f>'8. Afschrijvingen voor GAW'!AR82</f>
        <v>0</v>
      </c>
      <c r="O87" s="86">
        <f>'8. Afschrijvingen voor GAW'!AS82</f>
        <v>0</v>
      </c>
      <c r="P87" s="86">
        <f>'8. Afschrijvingen voor GAW'!AT82</f>
        <v>7055.4989572727272</v>
      </c>
      <c r="Q87" s="86">
        <f>'8. Afschrijvingen voor GAW'!AU82</f>
        <v>14139.219910374546</v>
      </c>
      <c r="R87" s="86">
        <f>'8. Afschrijvingen voor GAW'!AV82</f>
        <v>14337.168989119788</v>
      </c>
      <c r="S87" s="86">
        <f>'8. Afschrijvingen voor GAW'!AW82</f>
        <v>14638.249537891301</v>
      </c>
      <c r="T87" s="86">
        <f>'8. Afschrijvingen voor GAW'!AX82</f>
        <v>15048.120524952257</v>
      </c>
      <c r="U87" s="86">
        <f>'8. Afschrijvingen voor GAW'!AY82</f>
        <v>15153.45736862692</v>
      </c>
      <c r="V87" s="86">
        <f>'8. Afschrijvingen voor GAW'!AZ82</f>
        <v>18184.148842352304</v>
      </c>
      <c r="W87" s="86">
        <f>'8. Afschrijvingen voor GAW'!BA82</f>
        <v>17743.32099162861</v>
      </c>
      <c r="X87" s="86">
        <f>'8. Afschrijvingen voor GAW'!BB82</f>
        <v>17313.179876680038</v>
      </c>
      <c r="Y87" s="86">
        <f>'8. Afschrijvingen voor GAW'!BC82</f>
        <v>16893.466425124159</v>
      </c>
      <c r="Z87" s="86">
        <f>'8. Afschrijvingen voor GAW'!BD82</f>
        <v>16483.927845121147</v>
      </c>
      <c r="AB87" s="122"/>
      <c r="AC87" s="87">
        <f t="shared" si="6"/>
        <v>0</v>
      </c>
      <c r="AD87" s="87">
        <f t="shared" si="7"/>
        <v>0</v>
      </c>
      <c r="AE87" s="87">
        <f t="shared" si="8"/>
        <v>0</v>
      </c>
      <c r="AF87" s="87">
        <f t="shared" si="9"/>
        <v>0</v>
      </c>
      <c r="AG87" s="87">
        <f t="shared" si="10"/>
        <v>0</v>
      </c>
      <c r="AH87" s="87">
        <f t="shared" si="11"/>
        <v>769049.38634272723</v>
      </c>
      <c r="AI87" s="87">
        <f t="shared" si="12"/>
        <v>756448.26520503825</v>
      </c>
      <c r="AJ87" s="87">
        <f t="shared" si="13"/>
        <v>752701.37192878895</v>
      </c>
      <c r="AK87" s="87">
        <f t="shared" si="14"/>
        <v>753869.85120140226</v>
      </c>
      <c r="AL87" s="87">
        <f t="shared" si="15"/>
        <v>759930.08651008923</v>
      </c>
      <c r="AM87" s="87">
        <f t="shared" si="16"/>
        <v>750096.13974703278</v>
      </c>
      <c r="AN87" s="87">
        <f t="shared" si="17"/>
        <v>731911.99090468045</v>
      </c>
      <c r="AO87" s="87">
        <f t="shared" si="18"/>
        <v>714168.66991305188</v>
      </c>
      <c r="AP87" s="87">
        <f t="shared" si="19"/>
        <v>696855.49003637186</v>
      </c>
      <c r="AQ87" s="87">
        <f t="shared" si="20"/>
        <v>679962.02361124766</v>
      </c>
      <c r="AR87" s="87">
        <f t="shared" si="21"/>
        <v>663478.09576612653</v>
      </c>
    </row>
    <row r="88" spans="1:44" s="20" customFormat="1" x14ac:dyDescent="0.2">
      <c r="A88" s="40"/>
      <c r="B88" s="86">
        <f>'3. Investeringen'!B69</f>
        <v>55</v>
      </c>
      <c r="C88" s="86" t="str">
        <f>'3. Investeringen'!G69</f>
        <v>Nieuwe investeringen TD</v>
      </c>
      <c r="D88" s="86">
        <f>'3. Investeringen'!K69</f>
        <v>2016</v>
      </c>
      <c r="E88" s="121">
        <f>'3. Investeringen'!N69</f>
        <v>2016</v>
      </c>
      <c r="F88" s="86">
        <f>'3. Investeringen'!O69</f>
        <v>1832484.95</v>
      </c>
      <c r="G88" s="86">
        <f>'3. Investeringen'!P69</f>
        <v>0</v>
      </c>
      <c r="I88" s="86">
        <f>'6. Investeringen per jaar'!I69</f>
        <v>1</v>
      </c>
      <c r="K88" s="86">
        <f>'8. Afschrijvingen voor GAW'!AO83</f>
        <v>0</v>
      </c>
      <c r="L88" s="86">
        <f>'8. Afschrijvingen voor GAW'!AP83</f>
        <v>0</v>
      </c>
      <c r="M88" s="86">
        <f>'8. Afschrijvingen voor GAW'!AQ83</f>
        <v>0</v>
      </c>
      <c r="N88" s="86">
        <f>'8. Afschrijvingen voor GAW'!AR83</f>
        <v>0</v>
      </c>
      <c r="O88" s="86">
        <f>'8. Afschrijvingen voor GAW'!AS83</f>
        <v>0</v>
      </c>
      <c r="P88" s="86">
        <f>'8. Afschrijvingen voor GAW'!AT83</f>
        <v>20360.943888888891</v>
      </c>
      <c r="Q88" s="86">
        <f>'8. Afschrijvingen voor GAW'!AU83</f>
        <v>40803.33155333333</v>
      </c>
      <c r="R88" s="86">
        <f>'8. Afschrijvingen voor GAW'!AV83</f>
        <v>41374.578195079994</v>
      </c>
      <c r="S88" s="86">
        <f>'8. Afschrijvingen voor GAW'!AW83</f>
        <v>42243.444337176668</v>
      </c>
      <c r="T88" s="86">
        <f>'8. Afschrijvingen voor GAW'!AX83</f>
        <v>43426.260778617609</v>
      </c>
      <c r="U88" s="86">
        <f>'8. Afschrijvingen voor GAW'!AY83</f>
        <v>43730.244604067928</v>
      </c>
      <c r="V88" s="86">
        <f>'8. Afschrijvingen voor GAW'!AZ83</f>
        <v>52476.293524881512</v>
      </c>
      <c r="W88" s="86">
        <f>'8. Afschrijvingen voor GAW'!BA83</f>
        <v>50882.077012733222</v>
      </c>
      <c r="X88" s="86">
        <f>'8. Afschrijvingen voor GAW'!BB83</f>
        <v>49336.292394624863</v>
      </c>
      <c r="Y88" s="86">
        <f>'8. Afschrijvingen voor GAW'!BC83</f>
        <v>47837.468321876768</v>
      </c>
      <c r="Z88" s="86">
        <f>'8. Afschrijvingen voor GAW'!BD83</f>
        <v>46384.178145009624</v>
      </c>
      <c r="AB88" s="122"/>
      <c r="AC88" s="87">
        <f t="shared" si="6"/>
        <v>0</v>
      </c>
      <c r="AD88" s="87">
        <f t="shared" si="7"/>
        <v>0</v>
      </c>
      <c r="AE88" s="87">
        <f t="shared" si="8"/>
        <v>0</v>
      </c>
      <c r="AF88" s="87">
        <f t="shared" si="9"/>
        <v>0</v>
      </c>
      <c r="AG88" s="87">
        <f t="shared" si="10"/>
        <v>0</v>
      </c>
      <c r="AH88" s="87">
        <f t="shared" si="11"/>
        <v>1812124.006111111</v>
      </c>
      <c r="AI88" s="87">
        <f t="shared" si="12"/>
        <v>1774944.9225699997</v>
      </c>
      <c r="AJ88" s="87">
        <f t="shared" si="13"/>
        <v>1758419.5732908999</v>
      </c>
      <c r="AK88" s="87">
        <f t="shared" si="14"/>
        <v>1753102.939992832</v>
      </c>
      <c r="AL88" s="87">
        <f t="shared" si="15"/>
        <v>1758763.5615340138</v>
      </c>
      <c r="AM88" s="87">
        <f t="shared" si="16"/>
        <v>1727344.6618606839</v>
      </c>
      <c r="AN88" s="87">
        <f t="shared" si="17"/>
        <v>1674868.3683358023</v>
      </c>
      <c r="AO88" s="87">
        <f t="shared" si="18"/>
        <v>1623986.291323069</v>
      </c>
      <c r="AP88" s="87">
        <f t="shared" si="19"/>
        <v>1574649.9989284442</v>
      </c>
      <c r="AQ88" s="87">
        <f t="shared" si="20"/>
        <v>1526812.5306065674</v>
      </c>
      <c r="AR88" s="87">
        <f t="shared" si="21"/>
        <v>1480428.3524615578</v>
      </c>
    </row>
    <row r="89" spans="1:44" s="20" customFormat="1" x14ac:dyDescent="0.2">
      <c r="A89" s="40"/>
      <c r="B89" s="86">
        <f>'3. Investeringen'!B70</f>
        <v>56</v>
      </c>
      <c r="C89" s="86" t="str">
        <f>'3. Investeringen'!G70</f>
        <v>Nieuwe investeringen TD</v>
      </c>
      <c r="D89" s="86">
        <f>'3. Investeringen'!K70</f>
        <v>2016</v>
      </c>
      <c r="E89" s="121">
        <f>'3. Investeringen'!N70</f>
        <v>2016</v>
      </c>
      <c r="F89" s="86">
        <f>'3. Investeringen'!O70</f>
        <v>-173202.40969999999</v>
      </c>
      <c r="G89" s="86">
        <f>'3. Investeringen'!P70</f>
        <v>0</v>
      </c>
      <c r="I89" s="86">
        <f>'6. Investeringen per jaar'!I70</f>
        <v>1</v>
      </c>
      <c r="K89" s="86">
        <f>'8. Afschrijvingen voor GAW'!AO84</f>
        <v>0</v>
      </c>
      <c r="L89" s="86">
        <f>'8. Afschrijvingen voor GAW'!AP84</f>
        <v>0</v>
      </c>
      <c r="M89" s="86">
        <f>'8. Afschrijvingen voor GAW'!AQ84</f>
        <v>0</v>
      </c>
      <c r="N89" s="86">
        <f>'8. Afschrijvingen voor GAW'!AR84</f>
        <v>0</v>
      </c>
      <c r="O89" s="86">
        <f>'8. Afschrijvingen voor GAW'!AS84</f>
        <v>0</v>
      </c>
      <c r="P89" s="86">
        <f>'8. Afschrijvingen voor GAW'!AT84</f>
        <v>-2886.7068283333333</v>
      </c>
      <c r="Q89" s="86">
        <f>'8. Afschrijvingen voor GAW'!AU84</f>
        <v>-5784.9604839800004</v>
      </c>
      <c r="R89" s="86">
        <f>'8. Afschrijvingen voor GAW'!AV84</f>
        <v>-5865.9499307557198</v>
      </c>
      <c r="S89" s="86">
        <f>'8. Afschrijvingen voor GAW'!AW84</f>
        <v>-5989.1348793015886</v>
      </c>
      <c r="T89" s="86">
        <f>'8. Afschrijvingen voor GAW'!AX84</f>
        <v>-6156.8306559220327</v>
      </c>
      <c r="U89" s="86">
        <f>'8. Afschrijvingen voor GAW'!AY84</f>
        <v>-6199.928470513486</v>
      </c>
      <c r="V89" s="86">
        <f>'8. Afschrijvingen voor GAW'!AZ84</f>
        <v>-7439.9141646161825</v>
      </c>
      <c r="W89" s="86">
        <f>'8. Afschrijvingen voor GAW'!BA84</f>
        <v>-7075.5102055329398</v>
      </c>
      <c r="X89" s="86">
        <f>'8. Afschrijvingen voor GAW'!BB84</f>
        <v>-6728.954603629285</v>
      </c>
      <c r="Y89" s="86">
        <f>'8. Afschrijvingen voor GAW'!BC84</f>
        <v>-6399.3731536556061</v>
      </c>
      <c r="Z89" s="86">
        <f>'8. Afschrijvingen voor GAW'!BD84</f>
        <v>-6085.9344685785973</v>
      </c>
      <c r="AB89" s="122"/>
      <c r="AC89" s="87">
        <f t="shared" si="6"/>
        <v>0</v>
      </c>
      <c r="AD89" s="87">
        <f t="shared" si="7"/>
        <v>0</v>
      </c>
      <c r="AE89" s="87">
        <f t="shared" si="8"/>
        <v>0</v>
      </c>
      <c r="AF89" s="87">
        <f t="shared" si="9"/>
        <v>0</v>
      </c>
      <c r="AG89" s="87">
        <f t="shared" si="10"/>
        <v>0</v>
      </c>
      <c r="AH89" s="87">
        <f t="shared" si="11"/>
        <v>-170315.70287166667</v>
      </c>
      <c r="AI89" s="87">
        <f t="shared" si="12"/>
        <v>-164871.37379343002</v>
      </c>
      <c r="AJ89" s="87">
        <f t="shared" si="13"/>
        <v>-161313.62309578233</v>
      </c>
      <c r="AK89" s="87">
        <f t="shared" si="14"/>
        <v>-158712.07430149216</v>
      </c>
      <c r="AL89" s="87">
        <f t="shared" si="15"/>
        <v>-156999.18172601191</v>
      </c>
      <c r="AM89" s="87">
        <f t="shared" si="16"/>
        <v>-151898.24752758048</v>
      </c>
      <c r="AN89" s="87">
        <f t="shared" si="17"/>
        <v>-144458.3333629643</v>
      </c>
      <c r="AO89" s="87">
        <f t="shared" si="18"/>
        <v>-137382.82315743135</v>
      </c>
      <c r="AP89" s="87">
        <f t="shared" si="19"/>
        <v>-130653.86855380207</v>
      </c>
      <c r="AQ89" s="87">
        <f t="shared" si="20"/>
        <v>-124254.49540014646</v>
      </c>
      <c r="AR89" s="87">
        <f t="shared" si="21"/>
        <v>-118168.56093156787</v>
      </c>
    </row>
    <row r="90" spans="1:44" s="20" customFormat="1" x14ac:dyDescent="0.2">
      <c r="A90" s="40"/>
      <c r="B90" s="86">
        <f>'3. Investeringen'!B71</f>
        <v>57</v>
      </c>
      <c r="C90" s="86" t="str">
        <f>'3. Investeringen'!G71</f>
        <v>Nieuwe investeringen TD</v>
      </c>
      <c r="D90" s="86">
        <f>'3. Investeringen'!K71</f>
        <v>2016</v>
      </c>
      <c r="E90" s="121">
        <f>'3. Investeringen'!N71</f>
        <v>2016</v>
      </c>
      <c r="F90" s="86">
        <f>'3. Investeringen'!O71</f>
        <v>119002.2598</v>
      </c>
      <c r="G90" s="86">
        <f>'3. Investeringen'!P71</f>
        <v>0</v>
      </c>
      <c r="I90" s="86">
        <f>'6. Investeringen per jaar'!I71</f>
        <v>1</v>
      </c>
      <c r="K90" s="86">
        <f>'8. Afschrijvingen voor GAW'!AO85</f>
        <v>0</v>
      </c>
      <c r="L90" s="86">
        <f>'8. Afschrijvingen voor GAW'!AP85</f>
        <v>0</v>
      </c>
      <c r="M90" s="86">
        <f>'8. Afschrijvingen voor GAW'!AQ85</f>
        <v>0</v>
      </c>
      <c r="N90" s="86">
        <f>'8. Afschrijvingen voor GAW'!AR85</f>
        <v>0</v>
      </c>
      <c r="O90" s="86">
        <f>'8. Afschrijvingen voor GAW'!AS85</f>
        <v>0</v>
      </c>
      <c r="P90" s="86">
        <f>'8. Afschrijvingen voor GAW'!AT85</f>
        <v>5950.1129900000005</v>
      </c>
      <c r="Q90" s="86">
        <f>'8. Afschrijvingen voor GAW'!AU85</f>
        <v>11924.026431960001</v>
      </c>
      <c r="R90" s="86">
        <f>'8. Afschrijvingen voor GAW'!AV85</f>
        <v>12090.96280200744</v>
      </c>
      <c r="S90" s="86">
        <f>'8. Afschrijvingen voor GAW'!AW85</f>
        <v>12344.873020849594</v>
      </c>
      <c r="T90" s="86">
        <f>'8. Afschrijvingen voor GAW'!AX85</f>
        <v>12690.529465433383</v>
      </c>
      <c r="U90" s="86">
        <f>'8. Afschrijvingen voor GAW'!AY85</f>
        <v>12779.363171691413</v>
      </c>
      <c r="V90" s="86">
        <f>'8. Afschrijvingen voor GAW'!AZ85</f>
        <v>15335.235806029692</v>
      </c>
      <c r="W90" s="86">
        <f>'8. Afschrijvingen voor GAW'!BA85</f>
        <v>12049.113847594761</v>
      </c>
      <c r="X90" s="86">
        <f>'8. Afschrijvingen voor GAW'!BB85</f>
        <v>12049.113847594761</v>
      </c>
      <c r="Y90" s="86">
        <f>'8. Afschrijvingen voor GAW'!BC85</f>
        <v>12049.113847594761</v>
      </c>
      <c r="Z90" s="86">
        <f>'8. Afschrijvingen voor GAW'!BD85</f>
        <v>6024.5569237973805</v>
      </c>
      <c r="AB90" s="122"/>
      <c r="AC90" s="87">
        <f t="shared" si="6"/>
        <v>0</v>
      </c>
      <c r="AD90" s="87">
        <f t="shared" si="7"/>
        <v>0</v>
      </c>
      <c r="AE90" s="87">
        <f t="shared" si="8"/>
        <v>0</v>
      </c>
      <c r="AF90" s="87">
        <f t="shared" si="9"/>
        <v>0</v>
      </c>
      <c r="AG90" s="87">
        <f t="shared" si="10"/>
        <v>0</v>
      </c>
      <c r="AH90" s="87">
        <f t="shared" si="11"/>
        <v>113052.14681000001</v>
      </c>
      <c r="AI90" s="87">
        <f t="shared" si="12"/>
        <v>101354.22467166001</v>
      </c>
      <c r="AJ90" s="87">
        <f t="shared" si="13"/>
        <v>90682.221015055795</v>
      </c>
      <c r="AK90" s="87">
        <f t="shared" si="14"/>
        <v>80241.674635522359</v>
      </c>
      <c r="AL90" s="87">
        <f t="shared" si="15"/>
        <v>69797.912059883602</v>
      </c>
      <c r="AM90" s="87">
        <f t="shared" si="16"/>
        <v>57507.134272611365</v>
      </c>
      <c r="AN90" s="87">
        <f t="shared" si="17"/>
        <v>42171.898466581675</v>
      </c>
      <c r="AO90" s="87">
        <f t="shared" si="18"/>
        <v>30122.784618986916</v>
      </c>
      <c r="AP90" s="87">
        <f t="shared" si="19"/>
        <v>18073.670771392157</v>
      </c>
      <c r="AQ90" s="87">
        <f t="shared" si="20"/>
        <v>6024.5569237973959</v>
      </c>
      <c r="AR90" s="87">
        <f t="shared" si="21"/>
        <v>1.546140993013978E-11</v>
      </c>
    </row>
    <row r="91" spans="1:44" s="20" customFormat="1" x14ac:dyDescent="0.2">
      <c r="A91" s="40"/>
      <c r="B91" s="86">
        <f>'3. Investeringen'!B72</f>
        <v>58</v>
      </c>
      <c r="C91" s="86" t="str">
        <f>'3. Investeringen'!G72</f>
        <v>Nieuwe investeringen TD</v>
      </c>
      <c r="D91" s="86">
        <f>'3. Investeringen'!K72</f>
        <v>2016</v>
      </c>
      <c r="E91" s="121">
        <f>'3. Investeringen'!N72</f>
        <v>2016</v>
      </c>
      <c r="F91" s="86">
        <f>'3. Investeringen'!O72</f>
        <v>451298.74955000001</v>
      </c>
      <c r="G91" s="86">
        <f>'3. Investeringen'!P72</f>
        <v>0</v>
      </c>
      <c r="I91" s="86">
        <f>'6. Investeringen per jaar'!I72</f>
        <v>1</v>
      </c>
      <c r="K91" s="86">
        <f>'8. Afschrijvingen voor GAW'!AO86</f>
        <v>0</v>
      </c>
      <c r="L91" s="86">
        <f>'8. Afschrijvingen voor GAW'!AP86</f>
        <v>0</v>
      </c>
      <c r="M91" s="86">
        <f>'8. Afschrijvingen voor GAW'!AQ86</f>
        <v>0</v>
      </c>
      <c r="N91" s="86">
        <f>'8. Afschrijvingen voor GAW'!AR86</f>
        <v>0</v>
      </c>
      <c r="O91" s="86">
        <f>'8. Afschrijvingen voor GAW'!AS86</f>
        <v>0</v>
      </c>
      <c r="P91" s="86">
        <f>'8. Afschrijvingen voor GAW'!AT86</f>
        <v>45129.874955000007</v>
      </c>
      <c r="Q91" s="86">
        <f>'8. Afschrijvingen voor GAW'!AU86</f>
        <v>90440.269409820001</v>
      </c>
      <c r="R91" s="86">
        <f>'8. Afschrijvingen voor GAW'!AV86</f>
        <v>91706.43318155747</v>
      </c>
      <c r="S91" s="86">
        <f>'8. Afschrijvingen voor GAW'!AW86</f>
        <v>93632.26827837016</v>
      </c>
      <c r="T91" s="86">
        <f>'8. Afschrijvingen voor GAW'!AX86</f>
        <v>96253.97179016452</v>
      </c>
      <c r="U91" s="86">
        <f>'8. Afschrijvingen voor GAW'!AY86</f>
        <v>48463.874796347831</v>
      </c>
      <c r="V91" s="86">
        <f>'8. Afschrijvingen voor GAW'!AZ86</f>
        <v>0</v>
      </c>
      <c r="W91" s="86">
        <f>'8. Afschrijvingen voor GAW'!BA86</f>
        <v>0</v>
      </c>
      <c r="X91" s="86">
        <f>'8. Afschrijvingen voor GAW'!BB86</f>
        <v>0</v>
      </c>
      <c r="Y91" s="86">
        <f>'8. Afschrijvingen voor GAW'!BC86</f>
        <v>0</v>
      </c>
      <c r="Z91" s="86">
        <f>'8. Afschrijvingen voor GAW'!BD86</f>
        <v>0</v>
      </c>
      <c r="AB91" s="122"/>
      <c r="AC91" s="87">
        <f t="shared" si="6"/>
        <v>0</v>
      </c>
      <c r="AD91" s="87">
        <f t="shared" si="7"/>
        <v>0</v>
      </c>
      <c r="AE91" s="87">
        <f t="shared" si="8"/>
        <v>0</v>
      </c>
      <c r="AF91" s="87">
        <f t="shared" si="9"/>
        <v>0</v>
      </c>
      <c r="AG91" s="87">
        <f t="shared" si="10"/>
        <v>0</v>
      </c>
      <c r="AH91" s="87">
        <f t="shared" si="11"/>
        <v>406168.874595</v>
      </c>
      <c r="AI91" s="87">
        <f t="shared" si="12"/>
        <v>316540.94293437002</v>
      </c>
      <c r="AJ91" s="87">
        <f t="shared" si="13"/>
        <v>229266.08295389375</v>
      </c>
      <c r="AK91" s="87">
        <f t="shared" si="14"/>
        <v>140448.40241755533</v>
      </c>
      <c r="AL91" s="87">
        <f t="shared" si="15"/>
        <v>48126.985895082369</v>
      </c>
      <c r="AM91" s="87">
        <f t="shared" si="16"/>
        <v>1.0913936421275139E-10</v>
      </c>
      <c r="AN91" s="87">
        <f t="shared" si="17"/>
        <v>1.0913936421275139E-10</v>
      </c>
      <c r="AO91" s="87">
        <f t="shared" si="18"/>
        <v>1.0913936421275139E-10</v>
      </c>
      <c r="AP91" s="87">
        <f t="shared" si="19"/>
        <v>1.0913936421275139E-10</v>
      </c>
      <c r="AQ91" s="87">
        <f t="shared" si="20"/>
        <v>1.0913936421275139E-10</v>
      </c>
      <c r="AR91" s="87">
        <f t="shared" si="21"/>
        <v>1.0913936421275139E-10</v>
      </c>
    </row>
    <row r="92" spans="1:44" s="20" customFormat="1" x14ac:dyDescent="0.2">
      <c r="A92" s="40"/>
      <c r="B92" s="86">
        <f>'3. Investeringen'!B73</f>
        <v>59</v>
      </c>
      <c r="C92" s="86" t="str">
        <f>'3. Investeringen'!G73</f>
        <v>Nieuwe investeringen TD</v>
      </c>
      <c r="D92" s="86">
        <f>'3. Investeringen'!K73</f>
        <v>2017</v>
      </c>
      <c r="E92" s="121">
        <f>'3. Investeringen'!N73</f>
        <v>2017</v>
      </c>
      <c r="F92" s="86">
        <f>'3. Investeringen'!O73</f>
        <v>1075422.9632999999</v>
      </c>
      <c r="G92" s="86">
        <f>'3. Investeringen'!P73</f>
        <v>0</v>
      </c>
      <c r="I92" s="86">
        <f>'6. Investeringen per jaar'!I73</f>
        <v>1</v>
      </c>
      <c r="K92" s="86">
        <f>'8. Afschrijvingen voor GAW'!AO87</f>
        <v>0</v>
      </c>
      <c r="L92" s="86">
        <f>'8. Afschrijvingen voor GAW'!AP87</f>
        <v>0</v>
      </c>
      <c r="M92" s="86">
        <f>'8. Afschrijvingen voor GAW'!AQ87</f>
        <v>0</v>
      </c>
      <c r="N92" s="86">
        <f>'8. Afschrijvingen voor GAW'!AR87</f>
        <v>0</v>
      </c>
      <c r="O92" s="86">
        <f>'8. Afschrijvingen voor GAW'!AS87</f>
        <v>0</v>
      </c>
      <c r="P92" s="86">
        <f>'8. Afschrijvingen voor GAW'!AT87</f>
        <v>0</v>
      </c>
      <c r="Q92" s="86">
        <f>'8. Afschrijvingen voor GAW'!AU87</f>
        <v>9776.5723936363629</v>
      </c>
      <c r="R92" s="86">
        <f>'8. Afschrijvingen voor GAW'!AV87</f>
        <v>19826.888814294543</v>
      </c>
      <c r="S92" s="86">
        <f>'8. Afschrijvingen voor GAW'!AW87</f>
        <v>20243.253479394727</v>
      </c>
      <c r="T92" s="86">
        <f>'8. Afschrijvingen voor GAW'!AX87</f>
        <v>20810.064576817782</v>
      </c>
      <c r="U92" s="86">
        <f>'8. Afschrijvingen voor GAW'!AY87</f>
        <v>20955.735028855503</v>
      </c>
      <c r="V92" s="86">
        <f>'8. Afschrijvingen voor GAW'!AZ87</f>
        <v>25146.882034626607</v>
      </c>
      <c r="W92" s="86">
        <f>'8. Afschrijvingen voor GAW'!BA87</f>
        <v>24549.332362516667</v>
      </c>
      <c r="X92" s="86">
        <f>'8. Afschrijvingen voor GAW'!BB87</f>
        <v>23965.981890536073</v>
      </c>
      <c r="Y92" s="86">
        <f>'8. Afschrijvingen voor GAW'!BC87</f>
        <v>23396.49321194908</v>
      </c>
      <c r="Z92" s="86">
        <f>'8. Afschrijvingen voor GAW'!BD87</f>
        <v>22840.536937605735</v>
      </c>
      <c r="AB92" s="122"/>
      <c r="AC92" s="87">
        <f t="shared" si="6"/>
        <v>0</v>
      </c>
      <c r="AD92" s="87">
        <f t="shared" si="7"/>
        <v>0</v>
      </c>
      <c r="AE92" s="87">
        <f t="shared" si="8"/>
        <v>0</v>
      </c>
      <c r="AF92" s="87">
        <f t="shared" si="9"/>
        <v>0</v>
      </c>
      <c r="AG92" s="87">
        <f t="shared" si="10"/>
        <v>0</v>
      </c>
      <c r="AH92" s="87">
        <f t="shared" si="11"/>
        <v>0</v>
      </c>
      <c r="AI92" s="87">
        <f t="shared" si="12"/>
        <v>1065646.3909063635</v>
      </c>
      <c r="AJ92" s="87">
        <f t="shared" si="13"/>
        <v>1060738.5515647582</v>
      </c>
      <c r="AK92" s="87">
        <f t="shared" si="14"/>
        <v>1062770.8076682233</v>
      </c>
      <c r="AL92" s="87">
        <f t="shared" si="15"/>
        <v>1071718.3257061159</v>
      </c>
      <c r="AM92" s="87">
        <f t="shared" si="16"/>
        <v>1058264.6189572031</v>
      </c>
      <c r="AN92" s="87">
        <f t="shared" si="17"/>
        <v>1033117.7369225766</v>
      </c>
      <c r="AO92" s="87">
        <f t="shared" si="18"/>
        <v>1008568.4045600599</v>
      </c>
      <c r="AP92" s="87">
        <f t="shared" si="19"/>
        <v>984602.42266952386</v>
      </c>
      <c r="AQ92" s="87">
        <f t="shared" si="20"/>
        <v>961205.92945757473</v>
      </c>
      <c r="AR92" s="87">
        <f t="shared" si="21"/>
        <v>938365.39251996903</v>
      </c>
    </row>
    <row r="93" spans="1:44" s="20" customFormat="1" x14ac:dyDescent="0.2">
      <c r="A93" s="40"/>
      <c r="B93" s="86">
        <f>'3. Investeringen'!B74</f>
        <v>60</v>
      </c>
      <c r="C93" s="86" t="str">
        <f>'3. Investeringen'!G74</f>
        <v>Nieuwe investeringen TD</v>
      </c>
      <c r="D93" s="86">
        <f>'3. Investeringen'!K74</f>
        <v>2017</v>
      </c>
      <c r="E93" s="121">
        <f>'3. Investeringen'!N74</f>
        <v>2017</v>
      </c>
      <c r="F93" s="86">
        <f>'3. Investeringen'!O74</f>
        <v>1452405.6281999999</v>
      </c>
      <c r="G93" s="86">
        <f>'3. Investeringen'!P74</f>
        <v>0</v>
      </c>
      <c r="I93" s="86">
        <f>'6. Investeringen per jaar'!I74</f>
        <v>1</v>
      </c>
      <c r="K93" s="86">
        <f>'8. Afschrijvingen voor GAW'!AO88</f>
        <v>0</v>
      </c>
      <c r="L93" s="86">
        <f>'8. Afschrijvingen voor GAW'!AP88</f>
        <v>0</v>
      </c>
      <c r="M93" s="86">
        <f>'8. Afschrijvingen voor GAW'!AQ88</f>
        <v>0</v>
      </c>
      <c r="N93" s="86">
        <f>'8. Afschrijvingen voor GAW'!AR88</f>
        <v>0</v>
      </c>
      <c r="O93" s="86">
        <f>'8. Afschrijvingen voor GAW'!AS88</f>
        <v>0</v>
      </c>
      <c r="P93" s="86">
        <f>'8. Afschrijvingen voor GAW'!AT88</f>
        <v>0</v>
      </c>
      <c r="Q93" s="86">
        <f>'8. Afschrijvingen voor GAW'!AU88</f>
        <v>16137.840313333332</v>
      </c>
      <c r="R93" s="86">
        <f>'8. Afschrijvingen voor GAW'!AV88</f>
        <v>32727.540155439998</v>
      </c>
      <c r="S93" s="86">
        <f>'8. Afschrijvingen voor GAW'!AW88</f>
        <v>33414.818498704233</v>
      </c>
      <c r="T93" s="86">
        <f>'8. Afschrijvingen voor GAW'!AX88</f>
        <v>34350.433416667955</v>
      </c>
      <c r="U93" s="86">
        <f>'8. Afschrijvingen voor GAW'!AY88</f>
        <v>34590.886450584629</v>
      </c>
      <c r="V93" s="86">
        <f>'8. Afschrijvingen voor GAW'!AZ88</f>
        <v>41509.063740701553</v>
      </c>
      <c r="W93" s="86">
        <f>'8. Afschrijvingen voor GAW'!BA88</f>
        <v>40279.165555791878</v>
      </c>
      <c r="X93" s="86">
        <f>'8. Afschrijvingen voor GAW'!BB88</f>
        <v>39085.708798583226</v>
      </c>
      <c r="Y93" s="86">
        <f>'8. Afschrijvingen voor GAW'!BC88</f>
        <v>37927.613723069655</v>
      </c>
      <c r="Z93" s="86">
        <f>'8. Afschrijvingen voor GAW'!BD88</f>
        <v>36803.83257571944</v>
      </c>
      <c r="AB93" s="122"/>
      <c r="AC93" s="87">
        <f t="shared" si="6"/>
        <v>0</v>
      </c>
      <c r="AD93" s="87">
        <f t="shared" si="7"/>
        <v>0</v>
      </c>
      <c r="AE93" s="87">
        <f t="shared" si="8"/>
        <v>0</v>
      </c>
      <c r="AF93" s="87">
        <f t="shared" si="9"/>
        <v>0</v>
      </c>
      <c r="AG93" s="87">
        <f t="shared" si="10"/>
        <v>0</v>
      </c>
      <c r="AH93" s="87">
        <f t="shared" si="11"/>
        <v>0</v>
      </c>
      <c r="AI93" s="87">
        <f t="shared" si="12"/>
        <v>1436267.7878866666</v>
      </c>
      <c r="AJ93" s="87">
        <f t="shared" si="13"/>
        <v>1423647.9967616398</v>
      </c>
      <c r="AK93" s="87">
        <f t="shared" si="14"/>
        <v>1420129.7861949299</v>
      </c>
      <c r="AL93" s="87">
        <f t="shared" si="15"/>
        <v>1425542.9867917201</v>
      </c>
      <c r="AM93" s="87">
        <f t="shared" si="16"/>
        <v>1400930.9012486776</v>
      </c>
      <c r="AN93" s="87">
        <f t="shared" si="17"/>
        <v>1359421.837507976</v>
      </c>
      <c r="AO93" s="87">
        <f t="shared" si="18"/>
        <v>1319142.6719521841</v>
      </c>
      <c r="AP93" s="87">
        <f t="shared" si="19"/>
        <v>1280056.9631536009</v>
      </c>
      <c r="AQ93" s="87">
        <f t="shared" si="20"/>
        <v>1242129.3494305313</v>
      </c>
      <c r="AR93" s="87">
        <f t="shared" si="21"/>
        <v>1205325.5168548119</v>
      </c>
    </row>
    <row r="94" spans="1:44" s="20" customFormat="1" x14ac:dyDescent="0.2">
      <c r="A94" s="40"/>
      <c r="B94" s="86">
        <f>'3. Investeringen'!B75</f>
        <v>61</v>
      </c>
      <c r="C94" s="86" t="str">
        <f>'3. Investeringen'!G75</f>
        <v>Nieuwe investeringen TD</v>
      </c>
      <c r="D94" s="86">
        <f>'3. Investeringen'!K75</f>
        <v>2017</v>
      </c>
      <c r="E94" s="121">
        <f>'3. Investeringen'!N75</f>
        <v>2017</v>
      </c>
      <c r="F94" s="86">
        <f>'3. Investeringen'!O75</f>
        <v>191622.36796</v>
      </c>
      <c r="G94" s="86">
        <f>'3. Investeringen'!P75</f>
        <v>0</v>
      </c>
      <c r="I94" s="86">
        <f>'6. Investeringen per jaar'!I75</f>
        <v>1</v>
      </c>
      <c r="K94" s="86">
        <f>'8. Afschrijvingen voor GAW'!AO89</f>
        <v>0</v>
      </c>
      <c r="L94" s="86">
        <f>'8. Afschrijvingen voor GAW'!AP89</f>
        <v>0</v>
      </c>
      <c r="M94" s="86">
        <f>'8. Afschrijvingen voor GAW'!AQ89</f>
        <v>0</v>
      </c>
      <c r="N94" s="86">
        <f>'8. Afschrijvingen voor GAW'!AR89</f>
        <v>0</v>
      </c>
      <c r="O94" s="86">
        <f>'8. Afschrijvingen voor GAW'!AS89</f>
        <v>0</v>
      </c>
      <c r="P94" s="86">
        <f>'8. Afschrijvingen voor GAW'!AT89</f>
        <v>0</v>
      </c>
      <c r="Q94" s="86">
        <f>'8. Afschrijvingen voor GAW'!AU89</f>
        <v>3193.7061326666667</v>
      </c>
      <c r="R94" s="86">
        <f>'8. Afschrijvingen voor GAW'!AV89</f>
        <v>6476.8360370480004</v>
      </c>
      <c r="S94" s="86">
        <f>'8. Afschrijvingen voor GAW'!AW89</f>
        <v>6612.8495938260075</v>
      </c>
      <c r="T94" s="86">
        <f>'8. Afschrijvingen voor GAW'!AX89</f>
        <v>6798.0093824531368</v>
      </c>
      <c r="U94" s="86">
        <f>'8. Afschrijvingen voor GAW'!AY89</f>
        <v>6845.5954481303079</v>
      </c>
      <c r="V94" s="86">
        <f>'8. Afschrijvingen voor GAW'!AZ89</f>
        <v>8214.7145377563684</v>
      </c>
      <c r="W94" s="86">
        <f>'8. Afschrijvingen voor GAW'!BA89</f>
        <v>7828.1397359795983</v>
      </c>
      <c r="X94" s="86">
        <f>'8. Afschrijvingen voor GAW'!BB89</f>
        <v>7459.7566895805594</v>
      </c>
      <c r="Y94" s="86">
        <f>'8. Afschrijvingen voor GAW'!BC89</f>
        <v>7108.7093159532396</v>
      </c>
      <c r="Z94" s="86">
        <f>'8. Afschrijvingen voor GAW'!BD89</f>
        <v>6774.1818187319104</v>
      </c>
      <c r="AB94" s="122"/>
      <c r="AC94" s="87">
        <f t="shared" si="6"/>
        <v>0</v>
      </c>
      <c r="AD94" s="87">
        <f t="shared" si="7"/>
        <v>0</v>
      </c>
      <c r="AE94" s="87">
        <f t="shared" si="8"/>
        <v>0</v>
      </c>
      <c r="AF94" s="87">
        <f t="shared" si="9"/>
        <v>0</v>
      </c>
      <c r="AG94" s="87">
        <f t="shared" si="10"/>
        <v>0</v>
      </c>
      <c r="AH94" s="87">
        <f t="shared" si="11"/>
        <v>0</v>
      </c>
      <c r="AI94" s="87">
        <f t="shared" si="12"/>
        <v>188428.66182733333</v>
      </c>
      <c r="AJ94" s="87">
        <f t="shared" si="13"/>
        <v>184589.82705586799</v>
      </c>
      <c r="AK94" s="87">
        <f t="shared" si="14"/>
        <v>181853.36383021518</v>
      </c>
      <c r="AL94" s="87">
        <f t="shared" si="15"/>
        <v>180147.24863500809</v>
      </c>
      <c r="AM94" s="87">
        <f t="shared" si="16"/>
        <v>174562.68392732283</v>
      </c>
      <c r="AN94" s="87">
        <f t="shared" si="17"/>
        <v>166347.96938956645</v>
      </c>
      <c r="AO94" s="87">
        <f t="shared" si="18"/>
        <v>158519.82965358684</v>
      </c>
      <c r="AP94" s="87">
        <f t="shared" si="19"/>
        <v>151060.07296400628</v>
      </c>
      <c r="AQ94" s="87">
        <f t="shared" si="20"/>
        <v>143951.36364805303</v>
      </c>
      <c r="AR94" s="87">
        <f t="shared" si="21"/>
        <v>137177.18182932111</v>
      </c>
    </row>
    <row r="95" spans="1:44" s="20" customFormat="1" x14ac:dyDescent="0.2">
      <c r="A95" s="40"/>
      <c r="B95" s="86">
        <f>'3. Investeringen'!B76</f>
        <v>62</v>
      </c>
      <c r="C95" s="86" t="str">
        <f>'3. Investeringen'!G76</f>
        <v>Nieuwe investeringen TD</v>
      </c>
      <c r="D95" s="86">
        <f>'3. Investeringen'!K76</f>
        <v>2018</v>
      </c>
      <c r="E95" s="121">
        <f>'3. Investeringen'!N76</f>
        <v>2018</v>
      </c>
      <c r="F95" s="86">
        <f>'3. Investeringen'!O76</f>
        <v>1616715.0574</v>
      </c>
      <c r="G95" s="86">
        <f>'3. Investeringen'!P76</f>
        <v>0</v>
      </c>
      <c r="I95" s="86">
        <f>'6. Investeringen per jaar'!I76</f>
        <v>1</v>
      </c>
      <c r="K95" s="86">
        <f>'8. Afschrijvingen voor GAW'!AO90</f>
        <v>0</v>
      </c>
      <c r="L95" s="86">
        <f>'8. Afschrijvingen voor GAW'!AP90</f>
        <v>0</v>
      </c>
      <c r="M95" s="86">
        <f>'8. Afschrijvingen voor GAW'!AQ90</f>
        <v>0</v>
      </c>
      <c r="N95" s="86">
        <f>'8. Afschrijvingen voor GAW'!AR90</f>
        <v>0</v>
      </c>
      <c r="O95" s="86">
        <f>'8. Afschrijvingen voor GAW'!AS90</f>
        <v>0</v>
      </c>
      <c r="P95" s="86">
        <f>'8. Afschrijvingen voor GAW'!AT90</f>
        <v>0</v>
      </c>
      <c r="Q95" s="86">
        <f>'8. Afschrijvingen voor GAW'!AU90</f>
        <v>0</v>
      </c>
      <c r="R95" s="86">
        <f>'8. Afschrijvingen voor GAW'!AV90</f>
        <v>14697.409612727273</v>
      </c>
      <c r="S95" s="86">
        <f>'8. Afschrijvingen voor GAW'!AW90</f>
        <v>30012.110429189088</v>
      </c>
      <c r="T95" s="86">
        <f>'8. Afschrijvingen voor GAW'!AX90</f>
        <v>30852.449521206385</v>
      </c>
      <c r="U95" s="86">
        <f>'8. Afschrijvingen voor GAW'!AY90</f>
        <v>31068.416667854824</v>
      </c>
      <c r="V95" s="86">
        <f>'8. Afschrijvingen voor GAW'!AZ90</f>
        <v>37282.100001425788</v>
      </c>
      <c r="W95" s="86">
        <f>'8. Afschrijvingen voor GAW'!BA90</f>
        <v>36413.390875178979</v>
      </c>
      <c r="X95" s="86">
        <f>'8. Afschrijvingen voor GAW'!BB90</f>
        <v>35564.923514980634</v>
      </c>
      <c r="Y95" s="86">
        <f>'8. Afschrijvingen voor GAW'!BC90</f>
        <v>34736.226268029626</v>
      </c>
      <c r="Z95" s="86">
        <f>'8. Afschrijvingen voor GAW'!BD90</f>
        <v>33926.838471493014</v>
      </c>
      <c r="AB95" s="122"/>
      <c r="AC95" s="87">
        <f t="shared" si="6"/>
        <v>0</v>
      </c>
      <c r="AD95" s="87">
        <f t="shared" si="7"/>
        <v>0</v>
      </c>
      <c r="AE95" s="87">
        <f t="shared" si="8"/>
        <v>0</v>
      </c>
      <c r="AF95" s="87">
        <f t="shared" si="9"/>
        <v>0</v>
      </c>
      <c r="AG95" s="87">
        <f t="shared" si="10"/>
        <v>0</v>
      </c>
      <c r="AH95" s="87">
        <f t="shared" si="11"/>
        <v>0</v>
      </c>
      <c r="AI95" s="87">
        <f t="shared" si="12"/>
        <v>0</v>
      </c>
      <c r="AJ95" s="87">
        <f t="shared" si="13"/>
        <v>1602017.6477872727</v>
      </c>
      <c r="AK95" s="87">
        <f t="shared" si="14"/>
        <v>1605647.9079616161</v>
      </c>
      <c r="AL95" s="87">
        <f t="shared" si="15"/>
        <v>1619753.599863335</v>
      </c>
      <c r="AM95" s="87">
        <f t="shared" si="16"/>
        <v>1600023.4583945232</v>
      </c>
      <c r="AN95" s="87">
        <f t="shared" si="17"/>
        <v>1562741.3583930975</v>
      </c>
      <c r="AO95" s="87">
        <f t="shared" si="18"/>
        <v>1526327.9675179184</v>
      </c>
      <c r="AP95" s="87">
        <f t="shared" si="19"/>
        <v>1490763.0440029379</v>
      </c>
      <c r="AQ95" s="87">
        <f t="shared" si="20"/>
        <v>1456026.8177349083</v>
      </c>
      <c r="AR95" s="87">
        <f t="shared" si="21"/>
        <v>1422099.9792634153</v>
      </c>
    </row>
    <row r="96" spans="1:44" s="20" customFormat="1" x14ac:dyDescent="0.2">
      <c r="A96" s="40"/>
      <c r="B96" s="86">
        <f>'3. Investeringen'!B77</f>
        <v>63</v>
      </c>
      <c r="C96" s="86" t="str">
        <f>'3. Investeringen'!G77</f>
        <v>Nieuwe investeringen TD</v>
      </c>
      <c r="D96" s="86">
        <f>'3. Investeringen'!K77</f>
        <v>2018</v>
      </c>
      <c r="E96" s="121">
        <f>'3. Investeringen'!N77</f>
        <v>2018</v>
      </c>
      <c r="F96" s="86">
        <f>'3. Investeringen'!O77</f>
        <v>1653224.8657</v>
      </c>
      <c r="G96" s="86">
        <f>'3. Investeringen'!P77</f>
        <v>0</v>
      </c>
      <c r="I96" s="86">
        <f>'6. Investeringen per jaar'!I77</f>
        <v>1</v>
      </c>
      <c r="K96" s="86">
        <f>'8. Afschrijvingen voor GAW'!AO91</f>
        <v>0</v>
      </c>
      <c r="L96" s="86">
        <f>'8. Afschrijvingen voor GAW'!AP91</f>
        <v>0</v>
      </c>
      <c r="M96" s="86">
        <f>'8. Afschrijvingen voor GAW'!AQ91</f>
        <v>0</v>
      </c>
      <c r="N96" s="86">
        <f>'8. Afschrijvingen voor GAW'!AR91</f>
        <v>0</v>
      </c>
      <c r="O96" s="86">
        <f>'8. Afschrijvingen voor GAW'!AS91</f>
        <v>0</v>
      </c>
      <c r="P96" s="86">
        <f>'8. Afschrijvingen voor GAW'!AT91</f>
        <v>0</v>
      </c>
      <c r="Q96" s="86">
        <f>'8. Afschrijvingen voor GAW'!AU91</f>
        <v>0</v>
      </c>
      <c r="R96" s="86">
        <f>'8. Afschrijvingen voor GAW'!AV91</f>
        <v>18369.165174444446</v>
      </c>
      <c r="S96" s="86">
        <f>'8. Afschrijvingen voor GAW'!AW91</f>
        <v>37509.835286215552</v>
      </c>
      <c r="T96" s="86">
        <f>'8. Afschrijvingen voor GAW'!AX91</f>
        <v>38560.110674229589</v>
      </c>
      <c r="U96" s="86">
        <f>'8. Afschrijvingen voor GAW'!AY91</f>
        <v>38830.031448949187</v>
      </c>
      <c r="V96" s="86">
        <f>'8. Afschrijvingen voor GAW'!AZ91</f>
        <v>46596.037738739025</v>
      </c>
      <c r="W96" s="86">
        <f>'8. Afschrijvingen voor GAW'!BA91</f>
        <v>45248.682430630914</v>
      </c>
      <c r="X96" s="86">
        <f>'8. Afschrijvingen voor GAW'!BB91</f>
        <v>43940.286794082553</v>
      </c>
      <c r="Y96" s="86">
        <f>'8. Afschrijvingen voor GAW'!BC91</f>
        <v>42669.724284374133</v>
      </c>
      <c r="Z96" s="86">
        <f>'8. Afschrijvingen voor GAW'!BD91</f>
        <v>41435.900931572956</v>
      </c>
      <c r="AB96" s="122"/>
      <c r="AC96" s="87">
        <f t="shared" si="6"/>
        <v>0</v>
      </c>
      <c r="AD96" s="87">
        <f t="shared" si="7"/>
        <v>0</v>
      </c>
      <c r="AE96" s="87">
        <f t="shared" si="8"/>
        <v>0</v>
      </c>
      <c r="AF96" s="87">
        <f t="shared" si="9"/>
        <v>0</v>
      </c>
      <c r="AG96" s="87">
        <f t="shared" si="10"/>
        <v>0</v>
      </c>
      <c r="AH96" s="87">
        <f t="shared" si="11"/>
        <v>0</v>
      </c>
      <c r="AI96" s="87">
        <f t="shared" si="12"/>
        <v>0</v>
      </c>
      <c r="AJ96" s="87">
        <f t="shared" si="13"/>
        <v>1634855.7005255555</v>
      </c>
      <c r="AK96" s="87">
        <f t="shared" si="14"/>
        <v>1631677.8349503763</v>
      </c>
      <c r="AL96" s="87">
        <f t="shared" si="15"/>
        <v>1638804.7036547572</v>
      </c>
      <c r="AM96" s="87">
        <f t="shared" si="16"/>
        <v>1611446.3051313912</v>
      </c>
      <c r="AN96" s="87">
        <f t="shared" si="17"/>
        <v>1564850.2673926521</v>
      </c>
      <c r="AO96" s="87">
        <f t="shared" si="18"/>
        <v>1519601.5849620211</v>
      </c>
      <c r="AP96" s="87">
        <f t="shared" si="19"/>
        <v>1475661.2981679386</v>
      </c>
      <c r="AQ96" s="87">
        <f t="shared" si="20"/>
        <v>1432991.5738835644</v>
      </c>
      <c r="AR96" s="87">
        <f t="shared" si="21"/>
        <v>1391555.6729519914</v>
      </c>
    </row>
    <row r="97" spans="1:44" s="20" customFormat="1" x14ac:dyDescent="0.2">
      <c r="A97" s="40"/>
      <c r="B97" s="86">
        <f>'3. Investeringen'!B78</f>
        <v>64</v>
      </c>
      <c r="C97" s="86" t="str">
        <f>'3. Investeringen'!G78</f>
        <v>Nieuwe investeringen TD</v>
      </c>
      <c r="D97" s="86">
        <f>'3. Investeringen'!K78</f>
        <v>2018</v>
      </c>
      <c r="E97" s="121">
        <f>'3. Investeringen'!N78</f>
        <v>2018</v>
      </c>
      <c r="F97" s="86">
        <f>'3. Investeringen'!O78</f>
        <v>50808.564931000001</v>
      </c>
      <c r="G97" s="86">
        <f>'3. Investeringen'!P78</f>
        <v>0</v>
      </c>
      <c r="I97" s="86">
        <f>'6. Investeringen per jaar'!I78</f>
        <v>1</v>
      </c>
      <c r="K97" s="86">
        <f>'8. Afschrijvingen voor GAW'!AO92</f>
        <v>0</v>
      </c>
      <c r="L97" s="86">
        <f>'8. Afschrijvingen voor GAW'!AP92</f>
        <v>0</v>
      </c>
      <c r="M97" s="86">
        <f>'8. Afschrijvingen voor GAW'!AQ92</f>
        <v>0</v>
      </c>
      <c r="N97" s="86">
        <f>'8. Afschrijvingen voor GAW'!AR92</f>
        <v>0</v>
      </c>
      <c r="O97" s="86">
        <f>'8. Afschrijvingen voor GAW'!AS92</f>
        <v>0</v>
      </c>
      <c r="P97" s="86">
        <f>'8. Afschrijvingen voor GAW'!AT92</f>
        <v>0</v>
      </c>
      <c r="Q97" s="86">
        <f>'8. Afschrijvingen voor GAW'!AU92</f>
        <v>0</v>
      </c>
      <c r="R97" s="86">
        <f>'8. Afschrijvingen voor GAW'!AV92</f>
        <v>846.80941551666672</v>
      </c>
      <c r="S97" s="86">
        <f>'8. Afschrijvingen voor GAW'!AW92</f>
        <v>1729.184826485033</v>
      </c>
      <c r="T97" s="86">
        <f>'8. Afschrijvingen voor GAW'!AX92</f>
        <v>1777.6020016266141</v>
      </c>
      <c r="U97" s="86">
        <f>'8. Afschrijvingen voor GAW'!AY92</f>
        <v>1790.0452156380002</v>
      </c>
      <c r="V97" s="86">
        <f>'8. Afschrijvingen voor GAW'!AZ92</f>
        <v>2148.0542587656005</v>
      </c>
      <c r="W97" s="86">
        <f>'8. Afschrijvingen voor GAW'!BA92</f>
        <v>2050.7838772365922</v>
      </c>
      <c r="X97" s="86">
        <f>'8. Afschrijvingen voor GAW'!BB92</f>
        <v>1957.9181922296523</v>
      </c>
      <c r="Y97" s="86">
        <f>'8. Afschrijvingen voor GAW'!BC92</f>
        <v>1869.2577457890643</v>
      </c>
      <c r="Z97" s="86">
        <f>'8. Afschrijvingen voor GAW'!BD92</f>
        <v>1784.6121120174837</v>
      </c>
      <c r="AB97" s="122"/>
      <c r="AC97" s="87">
        <f t="shared" si="6"/>
        <v>0</v>
      </c>
      <c r="AD97" s="87">
        <f t="shared" si="7"/>
        <v>0</v>
      </c>
      <c r="AE97" s="87">
        <f t="shared" si="8"/>
        <v>0</v>
      </c>
      <c r="AF97" s="87">
        <f t="shared" si="9"/>
        <v>0</v>
      </c>
      <c r="AG97" s="87">
        <f t="shared" si="10"/>
        <v>0</v>
      </c>
      <c r="AH97" s="87">
        <f t="shared" si="11"/>
        <v>0</v>
      </c>
      <c r="AI97" s="87">
        <f t="shared" si="12"/>
        <v>0</v>
      </c>
      <c r="AJ97" s="87">
        <f t="shared" si="13"/>
        <v>49961.755515483332</v>
      </c>
      <c r="AK97" s="87">
        <f t="shared" si="14"/>
        <v>49281.76755482344</v>
      </c>
      <c r="AL97" s="87">
        <f t="shared" si="15"/>
        <v>48884.055044731889</v>
      </c>
      <c r="AM97" s="87">
        <f t="shared" si="16"/>
        <v>47436.198214407006</v>
      </c>
      <c r="AN97" s="87">
        <f t="shared" si="17"/>
        <v>45288.143955641404</v>
      </c>
      <c r="AO97" s="87">
        <f t="shared" si="18"/>
        <v>43237.36007840481</v>
      </c>
      <c r="AP97" s="87">
        <f t="shared" si="19"/>
        <v>41279.441886175155</v>
      </c>
      <c r="AQ97" s="87">
        <f t="shared" si="20"/>
        <v>39410.184140386089</v>
      </c>
      <c r="AR97" s="87">
        <f t="shared" si="21"/>
        <v>37625.572028368602</v>
      </c>
    </row>
    <row r="98" spans="1:44" s="20" customFormat="1" x14ac:dyDescent="0.2">
      <c r="A98" s="40"/>
      <c r="B98" s="86">
        <f>'3. Investeringen'!B79</f>
        <v>65</v>
      </c>
      <c r="C98" s="86" t="str">
        <f>'3. Investeringen'!G79</f>
        <v>Nieuwe investeringen TD</v>
      </c>
      <c r="D98" s="86">
        <f>'3. Investeringen'!K79</f>
        <v>2019</v>
      </c>
      <c r="E98" s="121">
        <f>'3. Investeringen'!N79</f>
        <v>2019</v>
      </c>
      <c r="F98" s="86">
        <f>'3. Investeringen'!O79</f>
        <v>2813166.7967863632</v>
      </c>
      <c r="G98" s="86">
        <f>'3. Investeringen'!P79</f>
        <v>0</v>
      </c>
      <c r="I98" s="86">
        <f>'6. Investeringen per jaar'!I79</f>
        <v>1</v>
      </c>
      <c r="K98" s="86">
        <f>'8. Afschrijvingen voor GAW'!AO93</f>
        <v>0</v>
      </c>
      <c r="L98" s="86">
        <f>'8. Afschrijvingen voor GAW'!AP93</f>
        <v>0</v>
      </c>
      <c r="M98" s="86">
        <f>'8. Afschrijvingen voor GAW'!AQ93</f>
        <v>0</v>
      </c>
      <c r="N98" s="86">
        <f>'8. Afschrijvingen voor GAW'!AR93</f>
        <v>0</v>
      </c>
      <c r="O98" s="86">
        <f>'8. Afschrijvingen voor GAW'!AS93</f>
        <v>0</v>
      </c>
      <c r="P98" s="86">
        <f>'8. Afschrijvingen voor GAW'!AT93</f>
        <v>0</v>
      </c>
      <c r="Q98" s="86">
        <f>'8. Afschrijvingen voor GAW'!AU93</f>
        <v>0</v>
      </c>
      <c r="R98" s="86">
        <f>'8. Afschrijvingen voor GAW'!AV93</f>
        <v>0</v>
      </c>
      <c r="S98" s="86">
        <f>'8. Afschrijvingen voor GAW'!AW93</f>
        <v>25574.243607148757</v>
      </c>
      <c r="T98" s="86">
        <f>'8. Afschrijvingen voor GAW'!AX93</f>
        <v>52580.644856297848</v>
      </c>
      <c r="U98" s="86">
        <f>'8. Afschrijvingen voor GAW'!AY93</f>
        <v>52948.70937029193</v>
      </c>
      <c r="V98" s="86">
        <f>'8. Afschrijvingen voor GAW'!AZ93</f>
        <v>63538.451244350319</v>
      </c>
      <c r="W98" s="86">
        <f>'8. Afschrijvingen voor GAW'!BA93</f>
        <v>62086.143787336601</v>
      </c>
      <c r="X98" s="86">
        <f>'8. Afschrijvingen voor GAW'!BB93</f>
        <v>60667.031929340345</v>
      </c>
      <c r="Y98" s="86">
        <f>'8. Afschrijvingen voor GAW'!BC93</f>
        <v>59280.35691381256</v>
      </c>
      <c r="Z98" s="86">
        <f>'8. Afschrijvingen voor GAW'!BD93</f>
        <v>57925.377327211136</v>
      </c>
      <c r="AB98" s="122"/>
      <c r="AC98" s="87">
        <f t="shared" si="6"/>
        <v>0</v>
      </c>
      <c r="AD98" s="87">
        <f t="shared" si="7"/>
        <v>0</v>
      </c>
      <c r="AE98" s="87">
        <f t="shared" si="8"/>
        <v>0</v>
      </c>
      <c r="AF98" s="87">
        <f t="shared" si="9"/>
        <v>0</v>
      </c>
      <c r="AG98" s="87">
        <f t="shared" si="10"/>
        <v>0</v>
      </c>
      <c r="AH98" s="87">
        <f t="shared" si="11"/>
        <v>0</v>
      </c>
      <c r="AI98" s="87">
        <f t="shared" si="12"/>
        <v>0</v>
      </c>
      <c r="AJ98" s="87">
        <f t="shared" si="13"/>
        <v>0</v>
      </c>
      <c r="AK98" s="87">
        <f t="shared" si="14"/>
        <v>2787592.5531792147</v>
      </c>
      <c r="AL98" s="87">
        <f t="shared" si="15"/>
        <v>2813064.4998119348</v>
      </c>
      <c r="AM98" s="87">
        <f t="shared" si="16"/>
        <v>2779807.2419403261</v>
      </c>
      <c r="AN98" s="87">
        <f t="shared" si="17"/>
        <v>2716268.7906959755</v>
      </c>
      <c r="AO98" s="87">
        <f t="shared" si="18"/>
        <v>2654182.646908639</v>
      </c>
      <c r="AP98" s="87">
        <f t="shared" si="19"/>
        <v>2593515.6149792988</v>
      </c>
      <c r="AQ98" s="87">
        <f t="shared" si="20"/>
        <v>2534235.2580654863</v>
      </c>
      <c r="AR98" s="87">
        <f t="shared" si="21"/>
        <v>2476309.8807382751</v>
      </c>
    </row>
    <row r="99" spans="1:44" s="20" customFormat="1" x14ac:dyDescent="0.2">
      <c r="A99" s="40"/>
      <c r="B99" s="86">
        <f>'3. Investeringen'!B80</f>
        <v>66</v>
      </c>
      <c r="C99" s="86" t="str">
        <f>'3. Investeringen'!G80</f>
        <v>Nieuwe investeringen TD</v>
      </c>
      <c r="D99" s="86">
        <f>'3. Investeringen'!K80</f>
        <v>2019</v>
      </c>
      <c r="E99" s="121">
        <f>'3. Investeringen'!N80</f>
        <v>2019</v>
      </c>
      <c r="F99" s="86">
        <f>'3. Investeringen'!O80</f>
        <v>1800802.7366681853</v>
      </c>
      <c r="G99" s="86">
        <f>'3. Investeringen'!P80</f>
        <v>0</v>
      </c>
      <c r="I99" s="86">
        <f>'6. Investeringen per jaar'!I80</f>
        <v>1</v>
      </c>
      <c r="K99" s="86">
        <f>'8. Afschrijvingen voor GAW'!AO94</f>
        <v>0</v>
      </c>
      <c r="L99" s="86">
        <f>'8. Afschrijvingen voor GAW'!AP94</f>
        <v>0</v>
      </c>
      <c r="M99" s="86">
        <f>'8. Afschrijvingen voor GAW'!AQ94</f>
        <v>0</v>
      </c>
      <c r="N99" s="86">
        <f>'8. Afschrijvingen voor GAW'!AR94</f>
        <v>0</v>
      </c>
      <c r="O99" s="86">
        <f>'8. Afschrijvingen voor GAW'!AS94</f>
        <v>0</v>
      </c>
      <c r="P99" s="86">
        <f>'8. Afschrijvingen voor GAW'!AT94</f>
        <v>0</v>
      </c>
      <c r="Q99" s="86">
        <f>'8. Afschrijvingen voor GAW'!AU94</f>
        <v>0</v>
      </c>
      <c r="R99" s="86">
        <f>'8. Afschrijvingen voor GAW'!AV94</f>
        <v>0</v>
      </c>
      <c r="S99" s="86">
        <f>'8. Afschrijvingen voor GAW'!AW94</f>
        <v>20008.919296313172</v>
      </c>
      <c r="T99" s="86">
        <f>'8. Afschrijvingen voor GAW'!AX94</f>
        <v>41138.338073219886</v>
      </c>
      <c r="U99" s="86">
        <f>'8. Afschrijvingen voor GAW'!AY94</f>
        <v>41426.30643973242</v>
      </c>
      <c r="V99" s="86">
        <f>'8. Afschrijvingen voor GAW'!AZ94</f>
        <v>49711.567727678899</v>
      </c>
      <c r="W99" s="86">
        <f>'8. Afschrijvingen voor GAW'!BA94</f>
        <v>48307.946991838551</v>
      </c>
      <c r="X99" s="86">
        <f>'8. Afschrijvingen voor GAW'!BB94</f>
        <v>46943.957900304289</v>
      </c>
      <c r="Y99" s="86">
        <f>'8. Afschrijvingen voor GAW'!BC94</f>
        <v>45618.481441942757</v>
      </c>
      <c r="Z99" s="86">
        <f>'8. Afschrijvingen voor GAW'!BD94</f>
        <v>44330.430201229079</v>
      </c>
      <c r="AB99" s="122"/>
      <c r="AC99" s="87">
        <f t="shared" ref="AC99:AC125" si="22">$I99*IF($D99&lt;2011,IF(AC$33=$E99,$G99*K$28-K99,
AB99*K$28-K99),
IF(AC$33=$E99,$F99-K99,
AB99*K$28-K99))</f>
        <v>0</v>
      </c>
      <c r="AD99" s="87">
        <f t="shared" si="7"/>
        <v>0</v>
      </c>
      <c r="AE99" s="87">
        <f t="shared" si="8"/>
        <v>0</v>
      </c>
      <c r="AF99" s="87">
        <f t="shared" si="9"/>
        <v>0</v>
      </c>
      <c r="AG99" s="87">
        <f t="shared" si="10"/>
        <v>0</v>
      </c>
      <c r="AH99" s="87">
        <f t="shared" si="11"/>
        <v>0</v>
      </c>
      <c r="AI99" s="87">
        <f t="shared" si="12"/>
        <v>0</v>
      </c>
      <c r="AJ99" s="87">
        <f t="shared" si="13"/>
        <v>0</v>
      </c>
      <c r="AK99" s="87">
        <f t="shared" si="14"/>
        <v>1780793.8173718723</v>
      </c>
      <c r="AL99" s="87">
        <f t="shared" si="15"/>
        <v>1789517.7061850647</v>
      </c>
      <c r="AM99" s="87">
        <f t="shared" si="16"/>
        <v>1760618.0236886276</v>
      </c>
      <c r="AN99" s="87">
        <f t="shared" si="17"/>
        <v>1710906.4559609487</v>
      </c>
      <c r="AO99" s="87">
        <f t="shared" si="18"/>
        <v>1662598.5089691102</v>
      </c>
      <c r="AP99" s="87">
        <f t="shared" si="19"/>
        <v>1615654.5510688059</v>
      </c>
      <c r="AQ99" s="87">
        <f t="shared" si="20"/>
        <v>1570036.0696268631</v>
      </c>
      <c r="AR99" s="87">
        <f t="shared" si="21"/>
        <v>1525705.6394256339</v>
      </c>
    </row>
    <row r="100" spans="1:44" s="20" customFormat="1" x14ac:dyDescent="0.2">
      <c r="A100" s="40"/>
      <c r="B100" s="86">
        <f>'3. Investeringen'!B81</f>
        <v>67</v>
      </c>
      <c r="C100" s="86" t="str">
        <f>'3. Investeringen'!G81</f>
        <v>Nieuwe investeringen TD</v>
      </c>
      <c r="D100" s="86">
        <f>'3. Investeringen'!K81</f>
        <v>2019</v>
      </c>
      <c r="E100" s="121">
        <f>'3. Investeringen'!N81</f>
        <v>2019</v>
      </c>
      <c r="F100" s="86">
        <f>'3. Investeringen'!O81</f>
        <v>101475.40101818182</v>
      </c>
      <c r="G100" s="86">
        <f>'3. Investeringen'!P81</f>
        <v>0</v>
      </c>
      <c r="I100" s="86">
        <f>'6. Investeringen per jaar'!I81</f>
        <v>1</v>
      </c>
      <c r="K100" s="86">
        <f>'8. Afschrijvingen voor GAW'!AO95</f>
        <v>0</v>
      </c>
      <c r="L100" s="86">
        <f>'8. Afschrijvingen voor GAW'!AP95</f>
        <v>0</v>
      </c>
      <c r="M100" s="86">
        <f>'8. Afschrijvingen voor GAW'!AQ95</f>
        <v>0</v>
      </c>
      <c r="N100" s="86">
        <f>'8. Afschrijvingen voor GAW'!AR95</f>
        <v>0</v>
      </c>
      <c r="O100" s="86">
        <f>'8. Afschrijvingen voor GAW'!AS95</f>
        <v>0</v>
      </c>
      <c r="P100" s="86">
        <f>'8. Afschrijvingen voor GAW'!AT95</f>
        <v>0</v>
      </c>
      <c r="Q100" s="86">
        <f>'8. Afschrijvingen voor GAW'!AU95</f>
        <v>0</v>
      </c>
      <c r="R100" s="86">
        <f>'8. Afschrijvingen voor GAW'!AV95</f>
        <v>0</v>
      </c>
      <c r="S100" s="86">
        <f>'8. Afschrijvingen voor GAW'!AW95</f>
        <v>1691.2566836363635</v>
      </c>
      <c r="T100" s="86">
        <f>'8. Afschrijvingen voor GAW'!AX95</f>
        <v>3477.2237415563636</v>
      </c>
      <c r="U100" s="86">
        <f>'8. Afschrijvingen voor GAW'!AY95</f>
        <v>3501.5643077472578</v>
      </c>
      <c r="V100" s="86">
        <f>'8. Afschrijvingen voor GAW'!AZ95</f>
        <v>4201.8771692967093</v>
      </c>
      <c r="W100" s="86">
        <f>'8. Afschrijvingen voor GAW'!BA95</f>
        <v>4018.5225291819438</v>
      </c>
      <c r="X100" s="86">
        <f>'8. Afschrijvingen voor GAW'!BB95</f>
        <v>3843.1688188176408</v>
      </c>
      <c r="Y100" s="86">
        <f>'8. Afschrijvingen voor GAW'!BC95</f>
        <v>3675.4669067237805</v>
      </c>
      <c r="Z100" s="86">
        <f>'8. Afschrijvingen voor GAW'!BD95</f>
        <v>3515.0828962485612</v>
      </c>
      <c r="AB100" s="122"/>
      <c r="AC100" s="87">
        <f t="shared" si="22"/>
        <v>0</v>
      </c>
      <c r="AD100" s="87">
        <f t="shared" si="7"/>
        <v>0</v>
      </c>
      <c r="AE100" s="87">
        <f t="shared" si="8"/>
        <v>0</v>
      </c>
      <c r="AF100" s="87">
        <f t="shared" si="9"/>
        <v>0</v>
      </c>
      <c r="AG100" s="87">
        <f t="shared" si="10"/>
        <v>0</v>
      </c>
      <c r="AH100" s="87">
        <f t="shared" si="11"/>
        <v>0</v>
      </c>
      <c r="AI100" s="87">
        <f t="shared" si="12"/>
        <v>0</v>
      </c>
      <c r="AJ100" s="87">
        <f t="shared" si="13"/>
        <v>0</v>
      </c>
      <c r="AK100" s="87">
        <f t="shared" si="14"/>
        <v>99784.144334545446</v>
      </c>
      <c r="AL100" s="87">
        <f t="shared" si="15"/>
        <v>99100.876634356362</v>
      </c>
      <c r="AM100" s="87">
        <f t="shared" si="16"/>
        <v>96293.018463049579</v>
      </c>
      <c r="AN100" s="87">
        <f t="shared" si="17"/>
        <v>92091.141293752866</v>
      </c>
      <c r="AO100" s="87">
        <f t="shared" si="18"/>
        <v>88072.618764570929</v>
      </c>
      <c r="AP100" s="87">
        <f t="shared" si="19"/>
        <v>84229.449945753295</v>
      </c>
      <c r="AQ100" s="87">
        <f t="shared" si="20"/>
        <v>80553.98303902951</v>
      </c>
      <c r="AR100" s="87">
        <f t="shared" si="21"/>
        <v>77038.900142780942</v>
      </c>
    </row>
    <row r="101" spans="1:44" s="20" customFormat="1" x14ac:dyDescent="0.2">
      <c r="A101" s="40"/>
      <c r="B101" s="86">
        <f>'3. Investeringen'!B82</f>
        <v>68</v>
      </c>
      <c r="C101" s="86" t="str">
        <f>'3. Investeringen'!G82</f>
        <v>Nieuwe investeringen TD</v>
      </c>
      <c r="D101" s="86">
        <f>'3. Investeringen'!K82</f>
        <v>2019</v>
      </c>
      <c r="E101" s="121">
        <f>'3. Investeringen'!N82</f>
        <v>2019</v>
      </c>
      <c r="F101" s="86">
        <f>'3. Investeringen'!O82</f>
        <v>102977.21818181819</v>
      </c>
      <c r="G101" s="86">
        <f>'3. Investeringen'!P82</f>
        <v>0</v>
      </c>
      <c r="I101" s="86">
        <f>'6. Investeringen per jaar'!I82</f>
        <v>1</v>
      </c>
      <c r="K101" s="86">
        <f>'8. Afschrijvingen voor GAW'!AO96</f>
        <v>0</v>
      </c>
      <c r="L101" s="86">
        <f>'8. Afschrijvingen voor GAW'!AP96</f>
        <v>0</v>
      </c>
      <c r="M101" s="86">
        <f>'8. Afschrijvingen voor GAW'!AQ96</f>
        <v>0</v>
      </c>
      <c r="N101" s="86">
        <f>'8. Afschrijvingen voor GAW'!AR96</f>
        <v>0</v>
      </c>
      <c r="O101" s="86">
        <f>'8. Afschrijvingen voor GAW'!AS96</f>
        <v>0</v>
      </c>
      <c r="P101" s="86">
        <f>'8. Afschrijvingen voor GAW'!AT96</f>
        <v>0</v>
      </c>
      <c r="Q101" s="86">
        <f>'8. Afschrijvingen voor GAW'!AU96</f>
        <v>0</v>
      </c>
      <c r="R101" s="86">
        <f>'8. Afschrijvingen voor GAW'!AV96</f>
        <v>0</v>
      </c>
      <c r="S101" s="86">
        <f>'8. Afschrijvingen voor GAW'!AW96</f>
        <v>10297.721818181819</v>
      </c>
      <c r="T101" s="86">
        <f>'8. Afschrijvingen voor GAW'!AX96</f>
        <v>21172.116058181819</v>
      </c>
      <c r="U101" s="86">
        <f>'8. Afschrijvingen voor GAW'!AY96</f>
        <v>21320.320870589094</v>
      </c>
      <c r="V101" s="86">
        <f>'8. Afschrijvingen voor GAW'!AZ96</f>
        <v>25584.385044706905</v>
      </c>
      <c r="W101" s="86">
        <f>'8. Afschrijvingen voor GAW'!BA96</f>
        <v>18477.611421177211</v>
      </c>
      <c r="X101" s="86">
        <f>'8. Afschrijvingen voor GAW'!BB96</f>
        <v>9238.8057105886055</v>
      </c>
      <c r="Y101" s="86">
        <f>'8. Afschrijvingen voor GAW'!BC96</f>
        <v>0</v>
      </c>
      <c r="Z101" s="86">
        <f>'8. Afschrijvingen voor GAW'!BD96</f>
        <v>0</v>
      </c>
      <c r="AB101" s="122"/>
      <c r="AC101" s="87">
        <f t="shared" si="22"/>
        <v>0</v>
      </c>
      <c r="AD101" s="87">
        <f t="shared" si="7"/>
        <v>0</v>
      </c>
      <c r="AE101" s="87">
        <f t="shared" si="8"/>
        <v>0</v>
      </c>
      <c r="AF101" s="87">
        <f t="shared" si="9"/>
        <v>0</v>
      </c>
      <c r="AG101" s="87">
        <f t="shared" si="10"/>
        <v>0</v>
      </c>
      <c r="AH101" s="87">
        <f t="shared" si="11"/>
        <v>0</v>
      </c>
      <c r="AI101" s="87">
        <f t="shared" si="12"/>
        <v>0</v>
      </c>
      <c r="AJ101" s="87">
        <f t="shared" si="13"/>
        <v>0</v>
      </c>
      <c r="AK101" s="87">
        <f t="shared" si="14"/>
        <v>92679.496363636368</v>
      </c>
      <c r="AL101" s="87">
        <f t="shared" si="15"/>
        <v>74102.406203636376</v>
      </c>
      <c r="AM101" s="87">
        <f t="shared" si="16"/>
        <v>53300.802176472724</v>
      </c>
      <c r="AN101" s="87">
        <f t="shared" si="17"/>
        <v>27716.417131765818</v>
      </c>
      <c r="AO101" s="87">
        <f t="shared" si="18"/>
        <v>9238.8057105886073</v>
      </c>
      <c r="AP101" s="87">
        <f t="shared" si="19"/>
        <v>1.8189894035458565E-12</v>
      </c>
      <c r="AQ101" s="87">
        <f t="shared" si="20"/>
        <v>1.8189894035458565E-12</v>
      </c>
      <c r="AR101" s="87">
        <f t="shared" si="21"/>
        <v>1.8189894035458565E-12</v>
      </c>
    </row>
    <row r="102" spans="1:44" s="20" customFormat="1" x14ac:dyDescent="0.2">
      <c r="A102" s="40"/>
      <c r="B102" s="86">
        <f>'3. Investeringen'!B83</f>
        <v>69</v>
      </c>
      <c r="C102" s="86" t="str">
        <f>'3. Investeringen'!G83</f>
        <v>Nieuwe investeringen AD</v>
      </c>
      <c r="D102" s="86">
        <f>'3. Investeringen'!K83</f>
        <v>2009</v>
      </c>
      <c r="E102" s="121">
        <f>'3. Investeringen'!N83</f>
        <v>2011</v>
      </c>
      <c r="F102" s="86">
        <f>'3. Investeringen'!O83</f>
        <v>49038.461538461539</v>
      </c>
      <c r="G102" s="86">
        <f>'3. Investeringen'!P83</f>
        <v>49038.461538461539</v>
      </c>
      <c r="I102" s="86">
        <f>'6. Investeringen per jaar'!I83</f>
        <v>1</v>
      </c>
      <c r="K102" s="86">
        <f>'8. Afschrijvingen voor GAW'!AO97</f>
        <v>1327.3076923076924</v>
      </c>
      <c r="L102" s="86">
        <f>'8. Afschrijvingen voor GAW'!AP97</f>
        <v>1361.8176923076921</v>
      </c>
      <c r="M102" s="86">
        <f>'8. Afschrijvingen voor GAW'!AQ97</f>
        <v>1393.1394992307692</v>
      </c>
      <c r="N102" s="86">
        <f>'8. Afschrijvingen voor GAW'!AR97</f>
        <v>1432.1474052092306</v>
      </c>
      <c r="O102" s="86">
        <f>'8. Afschrijvingen voor GAW'!AS97</f>
        <v>1446.4688792613226</v>
      </c>
      <c r="P102" s="86">
        <f>'8. Afschrijvingen voor GAW'!AT97</f>
        <v>1458.0406302954134</v>
      </c>
      <c r="Q102" s="86">
        <f>'8. Afschrijvingen voor GAW'!AU97</f>
        <v>1460.9567115560044</v>
      </c>
      <c r="R102" s="86">
        <f>'8. Afschrijvingen voor GAW'!AV97</f>
        <v>1481.4101055177885</v>
      </c>
      <c r="S102" s="86">
        <f>'8. Afschrijvingen voor GAW'!AW97</f>
        <v>1512.519717733662</v>
      </c>
      <c r="T102" s="86">
        <f>'8. Afschrijvingen voor GAW'!AX97</f>
        <v>1554.8702698302045</v>
      </c>
      <c r="U102" s="86">
        <f>'8. Afschrijvingen voor GAW'!AY97</f>
        <v>1565.7543617190156</v>
      </c>
      <c r="V102" s="86">
        <f>'8. Afschrijvingen voor GAW'!AZ97</f>
        <v>1878.9052340628182</v>
      </c>
      <c r="W102" s="86">
        <f>'8. Afschrijvingen voor GAW'!BA97</f>
        <v>1793.8227328977096</v>
      </c>
      <c r="X102" s="86">
        <f>'8. Afschrijvingen voor GAW'!BB97</f>
        <v>1712.5930242381908</v>
      </c>
      <c r="Y102" s="86">
        <f>'8. Afschrijvingen voor GAW'!BC97</f>
        <v>1635.0416420085369</v>
      </c>
      <c r="Z102" s="86">
        <f>'8. Afschrijvingen voor GAW'!BD97</f>
        <v>1561.0020204836219</v>
      </c>
      <c r="AB102" s="122"/>
      <c r="AC102" s="87">
        <f t="shared" si="22"/>
        <v>48446.730769230759</v>
      </c>
      <c r="AD102" s="87">
        <f t="shared" si="7"/>
        <v>48344.528076923067</v>
      </c>
      <c r="AE102" s="87">
        <f t="shared" si="8"/>
        <v>48063.312723461524</v>
      </c>
      <c r="AF102" s="87">
        <f t="shared" si="9"/>
        <v>47976.93807450922</v>
      </c>
      <c r="AG102" s="87">
        <f t="shared" si="10"/>
        <v>47010.238575992989</v>
      </c>
      <c r="AH102" s="87">
        <f t="shared" si="11"/>
        <v>45928.279854305518</v>
      </c>
      <c r="AI102" s="87">
        <f t="shared" si="12"/>
        <v>44559.179702458125</v>
      </c>
      <c r="AJ102" s="87">
        <f t="shared" si="13"/>
        <v>43701.598112774751</v>
      </c>
      <c r="AK102" s="87">
        <f t="shared" si="14"/>
        <v>43106.811955409357</v>
      </c>
      <c r="AL102" s="87">
        <f t="shared" si="15"/>
        <v>42758.93242033061</v>
      </c>
      <c r="AM102" s="87">
        <f t="shared" si="16"/>
        <v>41492.490585553904</v>
      </c>
      <c r="AN102" s="87">
        <f t="shared" si="17"/>
        <v>39613.585351491085</v>
      </c>
      <c r="AO102" s="87">
        <f t="shared" si="18"/>
        <v>37819.762618593377</v>
      </c>
      <c r="AP102" s="87">
        <f t="shared" si="19"/>
        <v>36107.169594355189</v>
      </c>
      <c r="AQ102" s="87">
        <f t="shared" si="20"/>
        <v>34472.127952346651</v>
      </c>
      <c r="AR102" s="87">
        <f t="shared" si="21"/>
        <v>32911.125931863033</v>
      </c>
    </row>
    <row r="103" spans="1:44" s="20" customFormat="1" x14ac:dyDescent="0.2">
      <c r="A103" s="40"/>
      <c r="B103" s="86">
        <f>'3. Investeringen'!B84</f>
        <v>70</v>
      </c>
      <c r="C103" s="86" t="str">
        <f>'3. Investeringen'!G84</f>
        <v>Nieuwe investeringen AD</v>
      </c>
      <c r="D103" s="86">
        <f>'3. Investeringen'!K84</f>
        <v>2009</v>
      </c>
      <c r="E103" s="121">
        <f>'3. Investeringen'!N84</f>
        <v>2011</v>
      </c>
      <c r="F103" s="86">
        <f>'3. Investeringen'!O84</f>
        <v>63461.538461538461</v>
      </c>
      <c r="G103" s="86">
        <f>'3. Investeringen'!P84</f>
        <v>63461.538461538461</v>
      </c>
      <c r="I103" s="86">
        <f>'6. Investeringen per jaar'!I84</f>
        <v>1</v>
      </c>
      <c r="K103" s="86">
        <f>'8. Afschrijvingen voor GAW'!AO98</f>
        <v>1717.6923076923076</v>
      </c>
      <c r="L103" s="86">
        <f>'8. Afschrijvingen voor GAW'!AP98</f>
        <v>1762.3523076923072</v>
      </c>
      <c r="M103" s="86">
        <f>'8. Afschrijvingen voor GAW'!AQ98</f>
        <v>1802.8864107692302</v>
      </c>
      <c r="N103" s="86">
        <f>'8. Afschrijvingen voor GAW'!AR98</f>
        <v>1853.3672302707685</v>
      </c>
      <c r="O103" s="86">
        <f>'8. Afschrijvingen voor GAW'!AS98</f>
        <v>1871.9009025734761</v>
      </c>
      <c r="P103" s="86">
        <f>'8. Afschrijvingen voor GAW'!AT98</f>
        <v>1886.876109794064</v>
      </c>
      <c r="Q103" s="86">
        <f>'8. Afschrijvingen voor GAW'!AU98</f>
        <v>1890.6498620136522</v>
      </c>
      <c r="R103" s="86">
        <f>'8. Afschrijvingen voor GAW'!AV98</f>
        <v>1917.1189600818434</v>
      </c>
      <c r="S103" s="86">
        <f>'8. Afschrijvingen voor GAW'!AW98</f>
        <v>1957.3784582435621</v>
      </c>
      <c r="T103" s="86">
        <f>'8. Afschrijvingen voor GAW'!AX98</f>
        <v>2012.1850550743818</v>
      </c>
      <c r="U103" s="86">
        <f>'8. Afschrijvingen voor GAW'!AY98</f>
        <v>2026.2703504599021</v>
      </c>
      <c r="V103" s="86">
        <f>'8. Afschrijvingen voor GAW'!AZ98</f>
        <v>2431.5244205518829</v>
      </c>
      <c r="W103" s="86">
        <f>'8. Afschrijvingen voor GAW'!BA98</f>
        <v>2321.4176543382127</v>
      </c>
      <c r="X103" s="86">
        <f>'8. Afschrijvingen voor GAW'!BB98</f>
        <v>2216.2968548964823</v>
      </c>
      <c r="Y103" s="86">
        <f>'8. Afschrijvingen voor GAW'!BC98</f>
        <v>2115.9362425992831</v>
      </c>
      <c r="Z103" s="86">
        <f>'8. Afschrijvingen voor GAW'!BD98</f>
        <v>2020.1202618023344</v>
      </c>
      <c r="AB103" s="122"/>
      <c r="AC103" s="87">
        <f t="shared" si="22"/>
        <v>62695.769230769227</v>
      </c>
      <c r="AD103" s="87">
        <f t="shared" si="7"/>
        <v>62563.506923076922</v>
      </c>
      <c r="AE103" s="87">
        <f t="shared" si="8"/>
        <v>62199.581171538455</v>
      </c>
      <c r="AF103" s="87">
        <f t="shared" si="9"/>
        <v>62087.802214070762</v>
      </c>
      <c r="AG103" s="87">
        <f t="shared" si="10"/>
        <v>60836.779333637991</v>
      </c>
      <c r="AH103" s="87">
        <f t="shared" si="11"/>
        <v>59436.597458513032</v>
      </c>
      <c r="AI103" s="87">
        <f t="shared" si="12"/>
        <v>57664.820791416401</v>
      </c>
      <c r="AJ103" s="87">
        <f t="shared" si="13"/>
        <v>56555.009322414393</v>
      </c>
      <c r="AK103" s="87">
        <f t="shared" si="14"/>
        <v>55785.286059941529</v>
      </c>
      <c r="AL103" s="87">
        <f t="shared" si="15"/>
        <v>55335.089014545512</v>
      </c>
      <c r="AM103" s="87">
        <f t="shared" si="16"/>
        <v>53696.164287187421</v>
      </c>
      <c r="AN103" s="87">
        <f t="shared" si="17"/>
        <v>51264.639866635538</v>
      </c>
      <c r="AO103" s="87">
        <f t="shared" si="18"/>
        <v>48943.222212297325</v>
      </c>
      <c r="AP103" s="87">
        <f t="shared" si="19"/>
        <v>46726.92535740084</v>
      </c>
      <c r="AQ103" s="87">
        <f t="shared" si="20"/>
        <v>44610.989114801559</v>
      </c>
      <c r="AR103" s="87">
        <f t="shared" si="21"/>
        <v>42590.868852999221</v>
      </c>
    </row>
    <row r="104" spans="1:44" s="20" customFormat="1" x14ac:dyDescent="0.2">
      <c r="A104" s="40"/>
      <c r="B104" s="86">
        <f>'3. Investeringen'!B85</f>
        <v>71</v>
      </c>
      <c r="C104" s="86" t="str">
        <f>'3. Investeringen'!G85</f>
        <v>Nieuwe investeringen AD</v>
      </c>
      <c r="D104" s="86">
        <f>'3. Investeringen'!K85</f>
        <v>2010</v>
      </c>
      <c r="E104" s="121">
        <f>'3. Investeringen'!N85</f>
        <v>2011</v>
      </c>
      <c r="F104" s="86">
        <f>'3. Investeringen'!O85</f>
        <v>125371.79487179487</v>
      </c>
      <c r="G104" s="86">
        <f>'3. Investeringen'!P85</f>
        <v>125371.79487179487</v>
      </c>
      <c r="I104" s="86">
        <f>'6. Investeringen per jaar'!I85</f>
        <v>1</v>
      </c>
      <c r="K104" s="86">
        <f>'8. Afschrijvingen voor GAW'!AO99</f>
        <v>3305.2564102564102</v>
      </c>
      <c r="L104" s="86">
        <f>'8. Afschrijvingen voor GAW'!AP99</f>
        <v>3391.1930769230767</v>
      </c>
      <c r="M104" s="86">
        <f>'8. Afschrijvingen voor GAW'!AQ99</f>
        <v>3469.1905176923074</v>
      </c>
      <c r="N104" s="86">
        <f>'8. Afschrijvingen voor GAW'!AR99</f>
        <v>3566.3278521876919</v>
      </c>
      <c r="O104" s="86">
        <f>'8. Afschrijvingen voor GAW'!AS99</f>
        <v>3601.9911307095686</v>
      </c>
      <c r="P104" s="86">
        <f>'8. Afschrijvingen voor GAW'!AT99</f>
        <v>3630.8070597552451</v>
      </c>
      <c r="Q104" s="86">
        <f>'8. Afschrijvingen voor GAW'!AU99</f>
        <v>3638.0686738747559</v>
      </c>
      <c r="R104" s="86">
        <f>'8. Afschrijvingen voor GAW'!AV99</f>
        <v>3689.0016353090027</v>
      </c>
      <c r="S104" s="86">
        <f>'8. Afschrijvingen voor GAW'!AW99</f>
        <v>3766.4706696504913</v>
      </c>
      <c r="T104" s="86">
        <f>'8. Afschrijvingen voor GAW'!AX99</f>
        <v>3871.9318484007053</v>
      </c>
      <c r="U104" s="86">
        <f>'8. Afschrijvingen voor GAW'!AY99</f>
        <v>3899.0353713395098</v>
      </c>
      <c r="V104" s="86">
        <f>'8. Afschrijvingen voor GAW'!AZ99</f>
        <v>4678.8424456074108</v>
      </c>
      <c r="W104" s="86">
        <f>'8. Afschrijvingen voor GAW'!BA99</f>
        <v>4474.6747752536321</v>
      </c>
      <c r="X104" s="86">
        <f>'8. Afschrijvingen voor GAW'!BB99</f>
        <v>4279.4162396062011</v>
      </c>
      <c r="Y104" s="86">
        <f>'8. Afschrijvingen voor GAW'!BC99</f>
        <v>4092.6780764233854</v>
      </c>
      <c r="Z104" s="86">
        <f>'8. Afschrijvingen voor GAW'!BD99</f>
        <v>3914.088487634001</v>
      </c>
      <c r="AB104" s="122"/>
      <c r="AC104" s="87">
        <f t="shared" si="22"/>
        <v>123947.11538461538</v>
      </c>
      <c r="AD104" s="87">
        <f t="shared" si="7"/>
        <v>123778.54730769229</v>
      </c>
      <c r="AE104" s="87">
        <f t="shared" si="8"/>
        <v>123156.2633780769</v>
      </c>
      <c r="AF104" s="87">
        <f t="shared" si="9"/>
        <v>123038.31090047536</v>
      </c>
      <c r="AG104" s="87">
        <f t="shared" si="10"/>
        <v>120666.70287877055</v>
      </c>
      <c r="AH104" s="87">
        <f t="shared" si="11"/>
        <v>118001.22944204547</v>
      </c>
      <c r="AI104" s="87">
        <f t="shared" si="12"/>
        <v>114599.1632270548</v>
      </c>
      <c r="AJ104" s="87">
        <f t="shared" si="13"/>
        <v>112514.54987692456</v>
      </c>
      <c r="AK104" s="87">
        <f t="shared" si="14"/>
        <v>111110.88475468948</v>
      </c>
      <c r="AL104" s="87">
        <f t="shared" si="15"/>
        <v>110350.05767942008</v>
      </c>
      <c r="AM104" s="87">
        <f t="shared" si="16"/>
        <v>107223.47271183648</v>
      </c>
      <c r="AN104" s="87">
        <f t="shared" si="17"/>
        <v>102544.63026622907</v>
      </c>
      <c r="AO104" s="87">
        <f t="shared" si="18"/>
        <v>98069.955490975437</v>
      </c>
      <c r="AP104" s="87">
        <f t="shared" si="19"/>
        <v>93790.539251369235</v>
      </c>
      <c r="AQ104" s="87">
        <f t="shared" si="20"/>
        <v>89697.861174945851</v>
      </c>
      <c r="AR104" s="87">
        <f t="shared" si="21"/>
        <v>85783.772687311852</v>
      </c>
    </row>
    <row r="105" spans="1:44" s="20" customFormat="1" x14ac:dyDescent="0.2">
      <c r="A105" s="40"/>
      <c r="B105" s="86">
        <f>'3. Investeringen'!B86</f>
        <v>72</v>
      </c>
      <c r="C105" s="86" t="str">
        <f>'3. Investeringen'!G86</f>
        <v>Nieuwe investeringen AD</v>
      </c>
      <c r="D105" s="86">
        <f>'3. Investeringen'!K86</f>
        <v>2010</v>
      </c>
      <c r="E105" s="121">
        <f>'3. Investeringen'!N86</f>
        <v>2011</v>
      </c>
      <c r="F105" s="86">
        <f>'3. Investeringen'!O86</f>
        <v>72064.102564102563</v>
      </c>
      <c r="G105" s="86">
        <f>'3. Investeringen'!P86</f>
        <v>72064.102564102563</v>
      </c>
      <c r="I105" s="86">
        <f>'6. Investeringen per jaar'!I86</f>
        <v>1</v>
      </c>
      <c r="K105" s="86">
        <f>'8. Afschrijvingen voor GAW'!AO100</f>
        <v>1899.8717948717947</v>
      </c>
      <c r="L105" s="86">
        <f>'8. Afschrijvingen voor GAW'!AP100</f>
        <v>1949.268461538461</v>
      </c>
      <c r="M105" s="86">
        <f>'8. Afschrijvingen voor GAW'!AQ100</f>
        <v>1994.1016361538454</v>
      </c>
      <c r="N105" s="86">
        <f>'8. Afschrijvingen voor GAW'!AR100</f>
        <v>2049.9364819661532</v>
      </c>
      <c r="O105" s="86">
        <f>'8. Afschrijvingen voor GAW'!AS100</f>
        <v>2070.4358467858142</v>
      </c>
      <c r="P105" s="86">
        <f>'8. Afschrijvingen voor GAW'!AT100</f>
        <v>2086.9993335601011</v>
      </c>
      <c r="Q105" s="86">
        <f>'8. Afschrijvingen voor GAW'!AU100</f>
        <v>2091.1733322272212</v>
      </c>
      <c r="R105" s="86">
        <f>'8. Afschrijvingen voor GAW'!AV100</f>
        <v>2120.4497588784025</v>
      </c>
      <c r="S105" s="86">
        <f>'8. Afschrijvingen voor GAW'!AW100</f>
        <v>2164.9792038148489</v>
      </c>
      <c r="T105" s="86">
        <f>'8. Afschrijvingen voor GAW'!AX100</f>
        <v>2225.5986215216649</v>
      </c>
      <c r="U105" s="86">
        <f>'8. Afschrijvingen voor GAW'!AY100</f>
        <v>2241.1778118723159</v>
      </c>
      <c r="V105" s="86">
        <f>'8. Afschrijvingen voor GAW'!AZ100</f>
        <v>2689.4133742467798</v>
      </c>
      <c r="W105" s="86">
        <f>'8. Afschrijvingen voor GAW'!BA100</f>
        <v>2572.0571542796474</v>
      </c>
      <c r="X105" s="86">
        <f>'8. Afschrijvingen voor GAW'!BB100</f>
        <v>2459.8219330019901</v>
      </c>
      <c r="Y105" s="86">
        <f>'8. Afschrijvingen voor GAW'!BC100</f>
        <v>2352.4842486528123</v>
      </c>
      <c r="Z105" s="86">
        <f>'8. Afschrijvingen voor GAW'!BD100</f>
        <v>2249.8303905297803</v>
      </c>
      <c r="AB105" s="122"/>
      <c r="AC105" s="87">
        <f t="shared" si="22"/>
        <v>71245.192307692298</v>
      </c>
      <c r="AD105" s="87">
        <f t="shared" si="7"/>
        <v>71148.298846153833</v>
      </c>
      <c r="AE105" s="87">
        <f t="shared" si="8"/>
        <v>70790.608083461513</v>
      </c>
      <c r="AF105" s="87">
        <f t="shared" si="9"/>
        <v>70722.808627832273</v>
      </c>
      <c r="AG105" s="87">
        <f t="shared" si="10"/>
        <v>69359.600867324785</v>
      </c>
      <c r="AH105" s="87">
        <f t="shared" si="11"/>
        <v>67827.478340703281</v>
      </c>
      <c r="AI105" s="87">
        <f t="shared" si="12"/>
        <v>65871.959965157468</v>
      </c>
      <c r="AJ105" s="87">
        <f t="shared" si="13"/>
        <v>64673.717645791272</v>
      </c>
      <c r="AK105" s="87">
        <f t="shared" si="14"/>
        <v>63866.886512538033</v>
      </c>
      <c r="AL105" s="87">
        <f t="shared" si="15"/>
        <v>63429.560713367442</v>
      </c>
      <c r="AM105" s="87">
        <f t="shared" si="16"/>
        <v>61632.389826488688</v>
      </c>
      <c r="AN105" s="87">
        <f t="shared" si="17"/>
        <v>58942.976452241906</v>
      </c>
      <c r="AO105" s="87">
        <f t="shared" si="18"/>
        <v>56370.91929796226</v>
      </c>
      <c r="AP105" s="87">
        <f t="shared" si="19"/>
        <v>53911.097364960267</v>
      </c>
      <c r="AQ105" s="87">
        <f t="shared" si="20"/>
        <v>51558.613116307453</v>
      </c>
      <c r="AR105" s="87">
        <f t="shared" si="21"/>
        <v>49308.782725777673</v>
      </c>
    </row>
    <row r="106" spans="1:44" s="20" customFormat="1" x14ac:dyDescent="0.2">
      <c r="A106" s="40"/>
      <c r="B106" s="86">
        <f>'3. Investeringen'!B87</f>
        <v>73</v>
      </c>
      <c r="C106" s="86" t="str">
        <f>'3. Investeringen'!G87</f>
        <v>Nieuwe investeringen AD</v>
      </c>
      <c r="D106" s="86">
        <f>'3. Investeringen'!K87</f>
        <v>2011</v>
      </c>
      <c r="E106" s="121">
        <f>'3. Investeringen'!N87</f>
        <v>2011</v>
      </c>
      <c r="F106" s="86">
        <f>'3. Investeringen'!O87</f>
        <v>-204700.13114908201</v>
      </c>
      <c r="G106" s="86">
        <f>'3. Investeringen'!P87</f>
        <v>0</v>
      </c>
      <c r="I106" s="86">
        <f>'6. Investeringen per jaar'!I87</f>
        <v>1</v>
      </c>
      <c r="K106" s="86">
        <f>'8. Afschrijvingen voor GAW'!AO101</f>
        <v>-2624.3606557574617</v>
      </c>
      <c r="L106" s="86">
        <f>'8. Afschrijvingen voor GAW'!AP101</f>
        <v>-5385.1880656143112</v>
      </c>
      <c r="M106" s="86">
        <f>'8. Afschrijvingen voor GAW'!AQ101</f>
        <v>-5509.0473911234403</v>
      </c>
      <c r="N106" s="86">
        <f>'8. Afschrijvingen voor GAW'!AR101</f>
        <v>-5663.3007180748973</v>
      </c>
      <c r="O106" s="86">
        <f>'8. Afschrijvingen voor GAW'!AS101</f>
        <v>-5719.9337252556461</v>
      </c>
      <c r="P106" s="86">
        <f>'8. Afschrijvingen voor GAW'!AT101</f>
        <v>-5765.6931950576909</v>
      </c>
      <c r="Q106" s="86">
        <f>'8. Afschrijvingen voor GAW'!AU101</f>
        <v>-5777.2245814478065</v>
      </c>
      <c r="R106" s="86">
        <f>'8. Afschrijvingen voor GAW'!AV101</f>
        <v>-5858.1057255880769</v>
      </c>
      <c r="S106" s="86">
        <f>'8. Afschrijvingen voor GAW'!AW101</f>
        <v>-5981.1259458254253</v>
      </c>
      <c r="T106" s="86">
        <f>'8. Afschrijvingen voor GAW'!AX101</f>
        <v>-6148.5974723085374</v>
      </c>
      <c r="U106" s="86">
        <f>'8. Afschrijvingen voor GAW'!AY101</f>
        <v>-6191.6376546146967</v>
      </c>
      <c r="V106" s="86">
        <f>'8. Afschrijvingen voor GAW'!AZ101</f>
        <v>-7429.965185537636</v>
      </c>
      <c r="W106" s="86">
        <f>'8. Afschrijvingen voor GAW'!BA101</f>
        <v>-7117.1245461465778</v>
      </c>
      <c r="X106" s="86">
        <f>'8. Afschrijvingen voor GAW'!BB101</f>
        <v>-6817.4561442035647</v>
      </c>
      <c r="Y106" s="86">
        <f>'8. Afschrijvingen voor GAW'!BC101</f>
        <v>-6530.4053591844686</v>
      </c>
      <c r="Z106" s="86">
        <f>'8. Afschrijvingen voor GAW'!BD101</f>
        <v>-6255.4409230082792</v>
      </c>
      <c r="AB106" s="122"/>
      <c r="AC106" s="87">
        <f t="shared" si="22"/>
        <v>-202075.77049332455</v>
      </c>
      <c r="AD106" s="87">
        <f t="shared" si="7"/>
        <v>-201944.55246053668</v>
      </c>
      <c r="AE106" s="87">
        <f t="shared" si="8"/>
        <v>-201080.22977600558</v>
      </c>
      <c r="AF106" s="87">
        <f t="shared" si="9"/>
        <v>-201047.17549165885</v>
      </c>
      <c r="AG106" s="87">
        <f t="shared" si="10"/>
        <v>-197337.71352131979</v>
      </c>
      <c r="AH106" s="87">
        <f t="shared" si="11"/>
        <v>-193150.72203443266</v>
      </c>
      <c r="AI106" s="87">
        <f t="shared" si="12"/>
        <v>-187759.79889705373</v>
      </c>
      <c r="AJ106" s="87">
        <f t="shared" si="13"/>
        <v>-184530.33035602441</v>
      </c>
      <c r="AK106" s="87">
        <f t="shared" si="14"/>
        <v>-182424.34134767548</v>
      </c>
      <c r="AL106" s="87">
        <f t="shared" si="15"/>
        <v>-181383.62543310187</v>
      </c>
      <c r="AM106" s="87">
        <f t="shared" si="16"/>
        <v>-176461.67315651887</v>
      </c>
      <c r="AN106" s="87">
        <f t="shared" si="17"/>
        <v>-169031.70797098122</v>
      </c>
      <c r="AO106" s="87">
        <f t="shared" si="18"/>
        <v>-161914.58342483465</v>
      </c>
      <c r="AP106" s="87">
        <f t="shared" si="19"/>
        <v>-155097.12728063107</v>
      </c>
      <c r="AQ106" s="87">
        <f t="shared" si="20"/>
        <v>-148566.72192144662</v>
      </c>
      <c r="AR106" s="87">
        <f t="shared" si="21"/>
        <v>-142311.28099843833</v>
      </c>
    </row>
    <row r="107" spans="1:44" s="20" customFormat="1" x14ac:dyDescent="0.2">
      <c r="A107" s="40"/>
      <c r="B107" s="86">
        <f>'3. Investeringen'!B88</f>
        <v>74</v>
      </c>
      <c r="C107" s="86" t="str">
        <f>'3. Investeringen'!G88</f>
        <v>Nieuwe investeringen AD</v>
      </c>
      <c r="D107" s="86">
        <f>'3. Investeringen'!K88</f>
        <v>2011</v>
      </c>
      <c r="E107" s="121">
        <f>'3. Investeringen'!N88</f>
        <v>2011</v>
      </c>
      <c r="F107" s="86">
        <f>'3. Investeringen'!O88</f>
        <v>-307015.57006740599</v>
      </c>
      <c r="G107" s="86">
        <f>'3. Investeringen'!P88</f>
        <v>0</v>
      </c>
      <c r="I107" s="86">
        <f>'6. Investeringen per jaar'!I88</f>
        <v>1</v>
      </c>
      <c r="K107" s="86">
        <f>'8. Afschrijvingen voor GAW'!AO102</f>
        <v>-3936.0970521462305</v>
      </c>
      <c r="L107" s="86">
        <f>'8. Afschrijvingen voor GAW'!AP102</f>
        <v>-8076.8711510040657</v>
      </c>
      <c r="M107" s="86">
        <f>'8. Afschrijvingen voor GAW'!AQ102</f>
        <v>-8262.6391874771598</v>
      </c>
      <c r="N107" s="86">
        <f>'8. Afschrijvingen voor GAW'!AR102</f>
        <v>-8493.9930847265205</v>
      </c>
      <c r="O107" s="86">
        <f>'8. Afschrijvingen voor GAW'!AS102</f>
        <v>-8578.9330155737862</v>
      </c>
      <c r="P107" s="86">
        <f>'8. Afschrijvingen voor GAW'!AT102</f>
        <v>-8647.5644796983761</v>
      </c>
      <c r="Q107" s="86">
        <f>'8. Afschrijvingen voor GAW'!AU102</f>
        <v>-8664.8596086577727</v>
      </c>
      <c r="R107" s="86">
        <f>'8. Afschrijvingen voor GAW'!AV102</f>
        <v>-8786.167643178982</v>
      </c>
      <c r="S107" s="86">
        <f>'8. Afschrijvingen voor GAW'!AW102</f>
        <v>-8970.6771636857393</v>
      </c>
      <c r="T107" s="86">
        <f>'8. Afschrijvingen voor GAW'!AX102</f>
        <v>-9221.8561242689393</v>
      </c>
      <c r="U107" s="86">
        <f>'8. Afschrijvingen voor GAW'!AY102</f>
        <v>-9286.4091171388227</v>
      </c>
      <c r="V107" s="86">
        <f>'8. Afschrijvingen voor GAW'!AZ102</f>
        <v>-11143.690940566587</v>
      </c>
      <c r="W107" s="86">
        <f>'8. Afschrijvingen voor GAW'!BA102</f>
        <v>-10674.482900963783</v>
      </c>
      <c r="X107" s="86">
        <f>'8. Afschrijvingen voor GAW'!BB102</f>
        <v>-10225.030989344255</v>
      </c>
      <c r="Y107" s="86">
        <f>'8. Afschrijvingen voor GAW'!BC102</f>
        <v>-9794.5033687402847</v>
      </c>
      <c r="Z107" s="86">
        <f>'8. Afschrijvingen voor GAW'!BD102</f>
        <v>-9382.1032268985891</v>
      </c>
      <c r="AB107" s="122"/>
      <c r="AC107" s="87">
        <f t="shared" si="22"/>
        <v>-303079.47301525978</v>
      </c>
      <c r="AD107" s="87">
        <f t="shared" si="7"/>
        <v>-302882.66816265247</v>
      </c>
      <c r="AE107" s="87">
        <f t="shared" si="8"/>
        <v>-301586.33034291625</v>
      </c>
      <c r="AF107" s="87">
        <f t="shared" si="9"/>
        <v>-301536.75450779143</v>
      </c>
      <c r="AG107" s="87">
        <f t="shared" si="10"/>
        <v>-295973.18903729558</v>
      </c>
      <c r="AH107" s="87">
        <f t="shared" si="11"/>
        <v>-289693.41006989556</v>
      </c>
      <c r="AI107" s="87">
        <f t="shared" si="12"/>
        <v>-281607.93728137756</v>
      </c>
      <c r="AJ107" s="87">
        <f t="shared" si="13"/>
        <v>-276764.28076013783</v>
      </c>
      <c r="AK107" s="87">
        <f t="shared" si="14"/>
        <v>-273605.65349241497</v>
      </c>
      <c r="AL107" s="87">
        <f t="shared" si="15"/>
        <v>-272044.75566593366</v>
      </c>
      <c r="AM107" s="87">
        <f t="shared" si="16"/>
        <v>-264662.65983845631</v>
      </c>
      <c r="AN107" s="87">
        <f t="shared" si="17"/>
        <v>-253518.96889788972</v>
      </c>
      <c r="AO107" s="87">
        <f t="shared" si="18"/>
        <v>-242844.48599692594</v>
      </c>
      <c r="AP107" s="87">
        <f t="shared" si="19"/>
        <v>-232619.45500758168</v>
      </c>
      <c r="AQ107" s="87">
        <f t="shared" si="20"/>
        <v>-222824.95163884139</v>
      </c>
      <c r="AR107" s="87">
        <f t="shared" si="21"/>
        <v>-213442.8484119428</v>
      </c>
    </row>
    <row r="108" spans="1:44" s="20" customFormat="1" x14ac:dyDescent="0.2">
      <c r="A108" s="40"/>
      <c r="B108" s="86">
        <f>'3. Investeringen'!B89</f>
        <v>75</v>
      </c>
      <c r="C108" s="86" t="str">
        <f>'3. Investeringen'!G89</f>
        <v>Nieuwe investeringen AD</v>
      </c>
      <c r="D108" s="86">
        <f>'3. Investeringen'!K89</f>
        <v>2012</v>
      </c>
      <c r="E108" s="121">
        <f>'3. Investeringen'!N89</f>
        <v>2012</v>
      </c>
      <c r="F108" s="86">
        <f>'3. Investeringen'!O89</f>
        <v>-50420.957584387899</v>
      </c>
      <c r="G108" s="86">
        <f>'3. Investeringen'!P89</f>
        <v>0</v>
      </c>
      <c r="I108" s="86">
        <f>'6. Investeringen per jaar'!I89</f>
        <v>1</v>
      </c>
      <c r="K108" s="86">
        <f>'8. Afschrijvingen voor GAW'!AO103</f>
        <v>0</v>
      </c>
      <c r="L108" s="86">
        <f>'8. Afschrijvingen voor GAW'!AP103</f>
        <v>-646.42253313317815</v>
      </c>
      <c r="M108" s="86">
        <f>'8. Afschrijvingen voor GAW'!AQ103</f>
        <v>-1322.5805027904826</v>
      </c>
      <c r="N108" s="86">
        <f>'8. Afschrijvingen voor GAW'!AR103</f>
        <v>-1359.6127568686163</v>
      </c>
      <c r="O108" s="86">
        <f>'8. Afschrijvingen voor GAW'!AS103</f>
        <v>-1373.2088844373025</v>
      </c>
      <c r="P108" s="86">
        <f>'8. Afschrijvingen voor GAW'!AT103</f>
        <v>-1384.1945555128007</v>
      </c>
      <c r="Q108" s="86">
        <f>'8. Afschrijvingen voor GAW'!AU103</f>
        <v>-1386.9629446238262</v>
      </c>
      <c r="R108" s="86">
        <f>'8. Afschrijvingen voor GAW'!AV103</f>
        <v>-1406.3804258485598</v>
      </c>
      <c r="S108" s="86">
        <f>'8. Afschrijvingen voor GAW'!AW103</f>
        <v>-1435.9144147913792</v>
      </c>
      <c r="T108" s="86">
        <f>'8. Afschrijvingen voor GAW'!AX103</f>
        <v>-1476.1200184055378</v>
      </c>
      <c r="U108" s="86">
        <f>'8. Afschrijvingen voor GAW'!AY103</f>
        <v>-1486.4528585343764</v>
      </c>
      <c r="V108" s="86">
        <f>'8. Afschrijvingen voor GAW'!AZ103</f>
        <v>-1783.7434302412512</v>
      </c>
      <c r="W108" s="86">
        <f>'8. Afschrijvingen voor GAW'!BA103</f>
        <v>-1711.1843754517765</v>
      </c>
      <c r="X108" s="86">
        <f>'8. Afschrijvingen voor GAW'!BB103</f>
        <v>-1641.5768754333992</v>
      </c>
      <c r="Y108" s="86">
        <f>'8. Afschrijvingen voor GAW'!BC103</f>
        <v>-1574.8008669411934</v>
      </c>
      <c r="Z108" s="86">
        <f>'8. Afschrijvingen voor GAW'!BD103</f>
        <v>-1510.7411706588396</v>
      </c>
      <c r="AB108" s="122"/>
      <c r="AC108" s="87">
        <f t="shared" si="22"/>
        <v>0</v>
      </c>
      <c r="AD108" s="87">
        <f t="shared" si="7"/>
        <v>-49774.535051254723</v>
      </c>
      <c r="AE108" s="87">
        <f t="shared" si="8"/>
        <v>-49596.768854643087</v>
      </c>
      <c r="AF108" s="87">
        <f t="shared" si="9"/>
        <v>-49625.865625704479</v>
      </c>
      <c r="AG108" s="87">
        <f t="shared" si="10"/>
        <v>-48748.915397524222</v>
      </c>
      <c r="AH108" s="87">
        <f t="shared" si="11"/>
        <v>-47754.71216519161</v>
      </c>
      <c r="AI108" s="87">
        <f t="shared" si="12"/>
        <v>-46463.258644898167</v>
      </c>
      <c r="AJ108" s="87">
        <f t="shared" si="13"/>
        <v>-45707.363840078178</v>
      </c>
      <c r="AK108" s="87">
        <f t="shared" si="14"/>
        <v>-45231.304065928438</v>
      </c>
      <c r="AL108" s="87">
        <f t="shared" si="15"/>
        <v>-45021.660561368903</v>
      </c>
      <c r="AM108" s="87">
        <f t="shared" si="16"/>
        <v>-43850.359326764097</v>
      </c>
      <c r="AN108" s="87">
        <f t="shared" si="17"/>
        <v>-42066.615896522846</v>
      </c>
      <c r="AO108" s="87">
        <f t="shared" si="18"/>
        <v>-40355.43152107107</v>
      </c>
      <c r="AP108" s="87">
        <f t="shared" si="19"/>
        <v>-38713.854645637672</v>
      </c>
      <c r="AQ108" s="87">
        <f t="shared" si="20"/>
        <v>-37139.053778696478</v>
      </c>
      <c r="AR108" s="87">
        <f t="shared" si="21"/>
        <v>-35628.312608037639</v>
      </c>
    </row>
    <row r="109" spans="1:44" s="20" customFormat="1" x14ac:dyDescent="0.2">
      <c r="A109" s="40"/>
      <c r="B109" s="86">
        <f>'3. Investeringen'!B90</f>
        <v>76</v>
      </c>
      <c r="C109" s="86" t="str">
        <f>'3. Investeringen'!G90</f>
        <v>Nieuwe investeringen AD</v>
      </c>
      <c r="D109" s="86">
        <f>'3. Investeringen'!K90</f>
        <v>2012</v>
      </c>
      <c r="E109" s="121">
        <f>'3. Investeringen'!N90</f>
        <v>2012</v>
      </c>
      <c r="F109" s="86">
        <f>'3. Investeringen'!O90</f>
        <v>-44415.098401111602</v>
      </c>
      <c r="G109" s="86">
        <f>'3. Investeringen'!P90</f>
        <v>0</v>
      </c>
      <c r="I109" s="86">
        <f>'6. Investeringen per jaar'!I90</f>
        <v>1</v>
      </c>
      <c r="K109" s="86">
        <f>'8. Afschrijvingen voor GAW'!AO104</f>
        <v>0</v>
      </c>
      <c r="L109" s="86">
        <f>'8. Afschrijvingen voor GAW'!AP104</f>
        <v>-569.4243384757898</v>
      </c>
      <c r="M109" s="86">
        <f>'8. Afschrijvingen voor GAW'!AQ104</f>
        <v>-1165.0421965214657</v>
      </c>
      <c r="N109" s="86">
        <f>'8. Afschrijvingen voor GAW'!AR104</f>
        <v>-1197.663378024067</v>
      </c>
      <c r="O109" s="86">
        <f>'8. Afschrijvingen voor GAW'!AS104</f>
        <v>-1209.6400118043075</v>
      </c>
      <c r="P109" s="86">
        <f>'8. Afschrijvingen voor GAW'!AT104</f>
        <v>-1219.317131898742</v>
      </c>
      <c r="Q109" s="86">
        <f>'8. Afschrijvingen voor GAW'!AU104</f>
        <v>-1221.7557661625394</v>
      </c>
      <c r="R109" s="86">
        <f>'8. Afschrijvingen voor GAW'!AV104</f>
        <v>-1238.8603468888148</v>
      </c>
      <c r="S109" s="86">
        <f>'8. Afschrijvingen voor GAW'!AW104</f>
        <v>-1264.8764141734798</v>
      </c>
      <c r="T109" s="86">
        <f>'8. Afschrijvingen voor GAW'!AX104</f>
        <v>-1300.2929537703371</v>
      </c>
      <c r="U109" s="86">
        <f>'8. Afschrijvingen voor GAW'!AY104</f>
        <v>-1309.3950044467294</v>
      </c>
      <c r="V109" s="86">
        <f>'8. Afschrijvingen voor GAW'!AZ104</f>
        <v>-1571.2740053360751</v>
      </c>
      <c r="W109" s="86">
        <f>'8. Afschrijvingen voor GAW'!BA104</f>
        <v>-1507.3577746105398</v>
      </c>
      <c r="X109" s="86">
        <f>'8. Afschrijvingen voor GAW'!BB104</f>
        <v>-1446.041526151806</v>
      </c>
      <c r="Y109" s="86">
        <f>'8. Afschrijvingen voor GAW'!BC104</f>
        <v>-1387.2194979693597</v>
      </c>
      <c r="Z109" s="86">
        <f>'8. Afschrijvingen voor GAW'!BD104</f>
        <v>-1330.7902302553518</v>
      </c>
      <c r="AB109" s="122"/>
      <c r="AC109" s="87">
        <f t="shared" si="22"/>
        <v>0</v>
      </c>
      <c r="AD109" s="87">
        <f t="shared" si="7"/>
        <v>-43845.674062635815</v>
      </c>
      <c r="AE109" s="87">
        <f t="shared" si="8"/>
        <v>-43689.08236955497</v>
      </c>
      <c r="AF109" s="87">
        <f t="shared" si="9"/>
        <v>-43714.713297878443</v>
      </c>
      <c r="AG109" s="87">
        <f t="shared" si="10"/>
        <v>-42942.220419052916</v>
      </c>
      <c r="AH109" s="87">
        <f t="shared" si="11"/>
        <v>-42066.441050506597</v>
      </c>
      <c r="AI109" s="87">
        <f t="shared" si="12"/>
        <v>-40928.818166445068</v>
      </c>
      <c r="AJ109" s="87">
        <f t="shared" si="13"/>
        <v>-40262.961273886482</v>
      </c>
      <c r="AK109" s="87">
        <f t="shared" si="14"/>
        <v>-39843.607046464618</v>
      </c>
      <c r="AL109" s="87">
        <f t="shared" si="15"/>
        <v>-39658.935089995291</v>
      </c>
      <c r="AM109" s="87">
        <f t="shared" si="16"/>
        <v>-38627.152631178527</v>
      </c>
      <c r="AN109" s="87">
        <f t="shared" si="17"/>
        <v>-37055.878625842452</v>
      </c>
      <c r="AO109" s="87">
        <f t="shared" si="18"/>
        <v>-35548.520851231915</v>
      </c>
      <c r="AP109" s="87">
        <f t="shared" si="19"/>
        <v>-34102.479325080109</v>
      </c>
      <c r="AQ109" s="87">
        <f t="shared" si="20"/>
        <v>-32715.259827110749</v>
      </c>
      <c r="AR109" s="87">
        <f t="shared" si="21"/>
        <v>-31384.469596855397</v>
      </c>
    </row>
    <row r="110" spans="1:44" s="20" customFormat="1" x14ac:dyDescent="0.2">
      <c r="A110" s="40"/>
      <c r="B110" s="86">
        <f>'3. Investeringen'!B91</f>
        <v>77</v>
      </c>
      <c r="C110" s="86" t="str">
        <f>'3. Investeringen'!G91</f>
        <v>Nieuwe investeringen AD</v>
      </c>
      <c r="D110" s="86">
        <f>'3. Investeringen'!K91</f>
        <v>2013</v>
      </c>
      <c r="E110" s="121">
        <f>'3. Investeringen'!N91</f>
        <v>2013</v>
      </c>
      <c r="F110" s="86">
        <f>'3. Investeringen'!O91</f>
        <v>524284.394374597</v>
      </c>
      <c r="G110" s="86">
        <f>'3. Investeringen'!P91</f>
        <v>0</v>
      </c>
      <c r="I110" s="86">
        <f>'6. Investeringen per jaar'!I91</f>
        <v>1</v>
      </c>
      <c r="K110" s="86">
        <f>'8. Afschrijvingen voor GAW'!AO105</f>
        <v>0</v>
      </c>
      <c r="L110" s="86">
        <f>'8. Afschrijvingen voor GAW'!AP105</f>
        <v>0</v>
      </c>
      <c r="M110" s="86">
        <f>'8. Afschrijvingen voor GAW'!AQ105</f>
        <v>6721.5947996743207</v>
      </c>
      <c r="N110" s="86">
        <f>'8. Afschrijvingen voor GAW'!AR105</f>
        <v>13819.598908130401</v>
      </c>
      <c r="O110" s="86">
        <f>'8. Afschrijvingen voor GAW'!AS105</f>
        <v>13957.794897211706</v>
      </c>
      <c r="P110" s="86">
        <f>'8. Afschrijvingen voor GAW'!AT105</f>
        <v>14069.4572563894</v>
      </c>
      <c r="Q110" s="86">
        <f>'8. Afschrijvingen voor GAW'!AU105</f>
        <v>14097.596170902179</v>
      </c>
      <c r="R110" s="86">
        <f>'8. Afschrijvingen voor GAW'!AV105</f>
        <v>14294.962517294811</v>
      </c>
      <c r="S110" s="86">
        <f>'8. Afschrijvingen voor GAW'!AW105</f>
        <v>14595.156730158002</v>
      </c>
      <c r="T110" s="86">
        <f>'8. Afschrijvingen voor GAW'!AX105</f>
        <v>15003.821118602425</v>
      </c>
      <c r="U110" s="86">
        <f>'8. Afschrijvingen voor GAW'!AY105</f>
        <v>15108.847866432641</v>
      </c>
      <c r="V110" s="86">
        <f>'8. Afschrijvingen voor GAW'!AZ105</f>
        <v>18130.617439719168</v>
      </c>
      <c r="W110" s="86">
        <f>'8. Afschrijvingen voor GAW'!BA105</f>
        <v>17417.28167159907</v>
      </c>
      <c r="X110" s="86">
        <f>'8. Afschrijvingen voor GAW'!BB105</f>
        <v>16732.011573044354</v>
      </c>
      <c r="Y110" s="86">
        <f>'8. Afschrijvingen voor GAW'!BC105</f>
        <v>16073.70292099015</v>
      </c>
      <c r="Z110" s="86">
        <f>'8. Afschrijvingen voor GAW'!BD105</f>
        <v>15441.29493721349</v>
      </c>
      <c r="AB110" s="122"/>
      <c r="AC110" s="87">
        <f t="shared" si="22"/>
        <v>0</v>
      </c>
      <c r="AD110" s="87">
        <f t="shared" si="7"/>
        <v>0</v>
      </c>
      <c r="AE110" s="87">
        <f t="shared" si="8"/>
        <v>517562.79957492265</v>
      </c>
      <c r="AF110" s="87">
        <f t="shared" si="9"/>
        <v>518234.95905489009</v>
      </c>
      <c r="AG110" s="87">
        <f t="shared" si="10"/>
        <v>509459.51374822727</v>
      </c>
      <c r="AH110" s="87">
        <f t="shared" si="11"/>
        <v>499465.73260182369</v>
      </c>
      <c r="AI110" s="87">
        <f t="shared" si="12"/>
        <v>486367.06789612514</v>
      </c>
      <c r="AJ110" s="87">
        <f t="shared" si="13"/>
        <v>478881.24432937609</v>
      </c>
      <c r="AK110" s="87">
        <f t="shared" si="14"/>
        <v>474342.59373013495</v>
      </c>
      <c r="AL110" s="87">
        <f t="shared" si="15"/>
        <v>472620.36523597635</v>
      </c>
      <c r="AM110" s="87">
        <f t="shared" si="16"/>
        <v>460819.85992619552</v>
      </c>
      <c r="AN110" s="87">
        <f t="shared" si="17"/>
        <v>442689.24248647637</v>
      </c>
      <c r="AO110" s="87">
        <f t="shared" si="18"/>
        <v>425271.9608148773</v>
      </c>
      <c r="AP110" s="87">
        <f t="shared" si="19"/>
        <v>408539.94924183295</v>
      </c>
      <c r="AQ110" s="87">
        <f t="shared" si="20"/>
        <v>392466.24632084282</v>
      </c>
      <c r="AR110" s="87">
        <f t="shared" si="21"/>
        <v>377024.95138362935</v>
      </c>
    </row>
    <row r="111" spans="1:44" s="20" customFormat="1" x14ac:dyDescent="0.2">
      <c r="A111" s="40"/>
      <c r="B111" s="86">
        <f>'3. Investeringen'!B92</f>
        <v>78</v>
      </c>
      <c r="C111" s="86" t="str">
        <f>'3. Investeringen'!G92</f>
        <v>Nieuwe investeringen AD</v>
      </c>
      <c r="D111" s="86">
        <f>'3. Investeringen'!K92</f>
        <v>2013</v>
      </c>
      <c r="E111" s="121">
        <f>'3. Investeringen'!N92</f>
        <v>2013</v>
      </c>
      <c r="F111" s="86">
        <f>'3. Investeringen'!O92</f>
        <v>-21077.034677409378</v>
      </c>
      <c r="G111" s="86">
        <f>'3. Investeringen'!P92</f>
        <v>0</v>
      </c>
      <c r="I111" s="86">
        <f>'6. Investeringen per jaar'!I92</f>
        <v>1</v>
      </c>
      <c r="K111" s="86">
        <f>'8. Afschrijvingen voor GAW'!AO106</f>
        <v>0</v>
      </c>
      <c r="L111" s="86">
        <f>'8. Afschrijvingen voor GAW'!AP106</f>
        <v>0</v>
      </c>
      <c r="M111" s="86">
        <f>'8. Afschrijvingen voor GAW'!AQ106</f>
        <v>-270.21839330012023</v>
      </c>
      <c r="N111" s="86">
        <f>'8. Afschrijvingen voor GAW'!AR106</f>
        <v>-555.5690166250472</v>
      </c>
      <c r="O111" s="86">
        <f>'8. Afschrijvingen voor GAW'!AS106</f>
        <v>-561.12470679129774</v>
      </c>
      <c r="P111" s="86">
        <f>'8. Afschrijvingen voor GAW'!AT106</f>
        <v>-565.61370444562806</v>
      </c>
      <c r="Q111" s="86">
        <f>'8. Afschrijvingen voor GAW'!AU106</f>
        <v>-566.74493185451934</v>
      </c>
      <c r="R111" s="86">
        <f>'8. Afschrijvingen voor GAW'!AV106</f>
        <v>-574.67936090048261</v>
      </c>
      <c r="S111" s="86">
        <f>'8. Afschrijvingen voor GAW'!AW106</f>
        <v>-586.7476274793928</v>
      </c>
      <c r="T111" s="86">
        <f>'8. Afschrijvingen voor GAW'!AX106</f>
        <v>-603.17656104881587</v>
      </c>
      <c r="U111" s="86">
        <f>'8. Afschrijvingen voor GAW'!AY106</f>
        <v>-607.39879697615743</v>
      </c>
      <c r="V111" s="86">
        <f>'8. Afschrijvingen voor GAW'!AZ106</f>
        <v>-728.87855637138887</v>
      </c>
      <c r="W111" s="86">
        <f>'8. Afschrijvingen voor GAW'!BA106</f>
        <v>-700.20136726825217</v>
      </c>
      <c r="X111" s="86">
        <f>'8. Afschrijvingen voor GAW'!BB106</f>
        <v>-672.65246101507512</v>
      </c>
      <c r="Y111" s="86">
        <f>'8. Afschrijvingen voor GAW'!BC106</f>
        <v>-646.18744615546552</v>
      </c>
      <c r="Z111" s="86">
        <f>'8. Afschrijvingen voor GAW'!BD106</f>
        <v>-620.7636777821358</v>
      </c>
      <c r="AB111" s="122"/>
      <c r="AC111" s="87">
        <f t="shared" si="22"/>
        <v>0</v>
      </c>
      <c r="AD111" s="87">
        <f t="shared" si="7"/>
        <v>0</v>
      </c>
      <c r="AE111" s="87">
        <f t="shared" si="8"/>
        <v>-20806.816284109256</v>
      </c>
      <c r="AF111" s="87">
        <f t="shared" si="9"/>
        <v>-20833.838123439269</v>
      </c>
      <c r="AG111" s="87">
        <f t="shared" si="10"/>
        <v>-20481.051797882363</v>
      </c>
      <c r="AH111" s="87">
        <f t="shared" si="11"/>
        <v>-20079.286507819794</v>
      </c>
      <c r="AI111" s="87">
        <f t="shared" si="12"/>
        <v>-19552.700148980915</v>
      </c>
      <c r="AJ111" s="87">
        <f t="shared" si="13"/>
        <v>-19251.758590166166</v>
      </c>
      <c r="AK111" s="87">
        <f t="shared" si="14"/>
        <v>-19069.297893080264</v>
      </c>
      <c r="AL111" s="87">
        <f t="shared" si="15"/>
        <v>-19000.061673037697</v>
      </c>
      <c r="AM111" s="87">
        <f t="shared" si="16"/>
        <v>-18525.6633077728</v>
      </c>
      <c r="AN111" s="87">
        <f t="shared" si="17"/>
        <v>-17796.78475140141</v>
      </c>
      <c r="AO111" s="87">
        <f t="shared" si="18"/>
        <v>-17096.583384133159</v>
      </c>
      <c r="AP111" s="87">
        <f t="shared" si="19"/>
        <v>-16423.930923118085</v>
      </c>
      <c r="AQ111" s="87">
        <f t="shared" si="20"/>
        <v>-15777.74347696262</v>
      </c>
      <c r="AR111" s="87">
        <f t="shared" si="21"/>
        <v>-15156.979799180484</v>
      </c>
    </row>
    <row r="112" spans="1:44" s="20" customFormat="1" x14ac:dyDescent="0.2">
      <c r="A112" s="40"/>
      <c r="B112" s="86">
        <f>'3. Investeringen'!B93</f>
        <v>79</v>
      </c>
      <c r="C112" s="86" t="str">
        <f>'3. Investeringen'!G93</f>
        <v>Nieuwe investeringen AD</v>
      </c>
      <c r="D112" s="86">
        <f>'3. Investeringen'!K93</f>
        <v>2014</v>
      </c>
      <c r="E112" s="121">
        <f>'3. Investeringen'!N93</f>
        <v>2014</v>
      </c>
      <c r="F112" s="86">
        <f>'3. Investeringen'!O93</f>
        <v>-8278.3099045164126</v>
      </c>
      <c r="G112" s="86">
        <f>'3. Investeringen'!P93</f>
        <v>0</v>
      </c>
      <c r="I112" s="86">
        <f>'6. Investeringen per jaar'!I93</f>
        <v>1</v>
      </c>
      <c r="K112" s="86">
        <f>'8. Afschrijvingen voor GAW'!AO107</f>
        <v>0</v>
      </c>
      <c r="L112" s="86">
        <f>'8. Afschrijvingen voor GAW'!AP107</f>
        <v>0</v>
      </c>
      <c r="M112" s="86">
        <f>'8. Afschrijvingen voor GAW'!AQ107</f>
        <v>0</v>
      </c>
      <c r="N112" s="86">
        <f>'8. Afschrijvingen voor GAW'!AR107</f>
        <v>-106.13217826303094</v>
      </c>
      <c r="O112" s="86">
        <f>'8. Afschrijvingen voor GAW'!AS107</f>
        <v>-214.38700009132251</v>
      </c>
      <c r="P112" s="86">
        <f>'8. Afschrijvingen voor GAW'!AT107</f>
        <v>-216.1020960920531</v>
      </c>
      <c r="Q112" s="86">
        <f>'8. Afschrijvingen voor GAW'!AU107</f>
        <v>-216.53430028423722</v>
      </c>
      <c r="R112" s="86">
        <f>'8. Afschrijvingen voor GAW'!AV107</f>
        <v>-219.56578048821655</v>
      </c>
      <c r="S112" s="86">
        <f>'8. Afschrijvingen voor GAW'!AW107</f>
        <v>-224.1766618784691</v>
      </c>
      <c r="T112" s="86">
        <f>'8. Afschrijvingen voor GAW'!AX107</f>
        <v>-230.45360841106623</v>
      </c>
      <c r="U112" s="86">
        <f>'8. Afschrijvingen voor GAW'!AY107</f>
        <v>-232.06678366994365</v>
      </c>
      <c r="V112" s="86">
        <f>'8. Afschrijvingen voor GAW'!AZ107</f>
        <v>-278.48014040393235</v>
      </c>
      <c r="W112" s="86">
        <f>'8. Afschrijvingen voor GAW'!BA107</f>
        <v>-267.87137315044919</v>
      </c>
      <c r="X112" s="86">
        <f>'8. Afschrijvingen voor GAW'!BB107</f>
        <v>-257.66674941138444</v>
      </c>
      <c r="Y112" s="86">
        <f>'8. Afschrijvingen voor GAW'!BC107</f>
        <v>-247.8508732433317</v>
      </c>
      <c r="Z112" s="86">
        <f>'8. Afschrijvingen voor GAW'!BD107</f>
        <v>-238.40893521501434</v>
      </c>
      <c r="AB112" s="122"/>
      <c r="AC112" s="87">
        <f t="shared" si="22"/>
        <v>0</v>
      </c>
      <c r="AD112" s="87">
        <f t="shared" si="7"/>
        <v>0</v>
      </c>
      <c r="AE112" s="87">
        <f t="shared" si="8"/>
        <v>0</v>
      </c>
      <c r="AF112" s="87">
        <f t="shared" si="9"/>
        <v>-8172.1777262533815</v>
      </c>
      <c r="AG112" s="87">
        <f t="shared" si="10"/>
        <v>-8039.512503424593</v>
      </c>
      <c r="AH112" s="87">
        <f t="shared" si="11"/>
        <v>-7887.7265073599365</v>
      </c>
      <c r="AI112" s="87">
        <f t="shared" si="12"/>
        <v>-7686.9676600904186</v>
      </c>
      <c r="AJ112" s="87">
        <f t="shared" si="13"/>
        <v>-7575.019426843468</v>
      </c>
      <c r="AK112" s="87">
        <f t="shared" si="14"/>
        <v>-7509.9181729287102</v>
      </c>
      <c r="AL112" s="87">
        <f t="shared" si="15"/>
        <v>-7489.7422733596486</v>
      </c>
      <c r="AM112" s="87">
        <f t="shared" si="16"/>
        <v>-7310.1036856032215</v>
      </c>
      <c r="AN112" s="87">
        <f t="shared" si="17"/>
        <v>-7031.6235451992889</v>
      </c>
      <c r="AO112" s="87">
        <f t="shared" si="18"/>
        <v>-6763.7521720488394</v>
      </c>
      <c r="AP112" s="87">
        <f t="shared" si="19"/>
        <v>-6506.0854226374549</v>
      </c>
      <c r="AQ112" s="87">
        <f t="shared" si="20"/>
        <v>-6258.234549394123</v>
      </c>
      <c r="AR112" s="87">
        <f t="shared" si="21"/>
        <v>-6019.8256141791089</v>
      </c>
    </row>
    <row r="113" spans="1:44" s="20" customFormat="1" x14ac:dyDescent="0.2">
      <c r="A113" s="40"/>
      <c r="B113" s="86">
        <f>'3. Investeringen'!B94</f>
        <v>80</v>
      </c>
      <c r="C113" s="86" t="str">
        <f>'3. Investeringen'!G94</f>
        <v>Nieuwe investeringen AD</v>
      </c>
      <c r="D113" s="86">
        <f>'3. Investeringen'!K94</f>
        <v>2014</v>
      </c>
      <c r="E113" s="121">
        <f>'3. Investeringen'!N94</f>
        <v>2014</v>
      </c>
      <c r="F113" s="86">
        <f>'3. Investeringen'!O94</f>
        <v>-61443.547313665651</v>
      </c>
      <c r="G113" s="86">
        <f>'3. Investeringen'!P94</f>
        <v>0</v>
      </c>
      <c r="I113" s="86">
        <f>'6. Investeringen per jaar'!I94</f>
        <v>1</v>
      </c>
      <c r="K113" s="86">
        <f>'8. Afschrijvingen voor GAW'!AO108</f>
        <v>0</v>
      </c>
      <c r="L113" s="86">
        <f>'8. Afschrijvingen voor GAW'!AP108</f>
        <v>0</v>
      </c>
      <c r="M113" s="86">
        <f>'8. Afschrijvingen voor GAW'!AQ108</f>
        <v>0</v>
      </c>
      <c r="N113" s="86">
        <f>'8. Afschrijvingen voor GAW'!AR108</f>
        <v>-787.7377860726366</v>
      </c>
      <c r="O113" s="86">
        <f>'8. Afschrijvingen voor GAW'!AS108</f>
        <v>-1591.2303278667259</v>
      </c>
      <c r="P113" s="86">
        <f>'8. Afschrijvingen voor GAW'!AT108</f>
        <v>-1603.96017048966</v>
      </c>
      <c r="Q113" s="86">
        <f>'8. Afschrijvingen voor GAW'!AU108</f>
        <v>-1607.1680908306394</v>
      </c>
      <c r="R113" s="86">
        <f>'8. Afschrijvingen voor GAW'!AV108</f>
        <v>-1629.6684441022683</v>
      </c>
      <c r="S113" s="86">
        <f>'8. Afschrijvingen voor GAW'!AW108</f>
        <v>-1663.891481428416</v>
      </c>
      <c r="T113" s="86">
        <f>'8. Afschrijvingen voor GAW'!AX108</f>
        <v>-1710.4804429084115</v>
      </c>
      <c r="U113" s="86">
        <f>'8. Afschrijvingen voor GAW'!AY108</f>
        <v>-1722.4538060087702</v>
      </c>
      <c r="V113" s="86">
        <f>'8. Afschrijvingen voor GAW'!AZ108</f>
        <v>-2066.9445672105239</v>
      </c>
      <c r="W113" s="86">
        <f>'8. Afschrijvingen voor GAW'!BA108</f>
        <v>-1988.2038217929801</v>
      </c>
      <c r="X113" s="86">
        <f>'8. Afschrijvingen voor GAW'!BB108</f>
        <v>-1912.4627238199141</v>
      </c>
      <c r="Y113" s="86">
        <f>'8. Afschrijvingen voor GAW'!BC108</f>
        <v>-1839.6070010077274</v>
      </c>
      <c r="Z113" s="86">
        <f>'8. Afschrijvingen voor GAW'!BD108</f>
        <v>-1769.526734302671</v>
      </c>
      <c r="AB113" s="122"/>
      <c r="AC113" s="87">
        <f t="shared" si="22"/>
        <v>0</v>
      </c>
      <c r="AD113" s="87">
        <f t="shared" si="7"/>
        <v>0</v>
      </c>
      <c r="AE113" s="87">
        <f t="shared" si="8"/>
        <v>0</v>
      </c>
      <c r="AF113" s="87">
        <f t="shared" si="9"/>
        <v>-60655.809527593017</v>
      </c>
      <c r="AG113" s="87">
        <f t="shared" si="10"/>
        <v>-59671.137295002227</v>
      </c>
      <c r="AH113" s="87">
        <f t="shared" si="11"/>
        <v>-58544.546222872581</v>
      </c>
      <c r="AI113" s="87">
        <f t="shared" si="12"/>
        <v>-57054.467224487686</v>
      </c>
      <c r="AJ113" s="87">
        <f t="shared" si="13"/>
        <v>-56223.56132152825</v>
      </c>
      <c r="AK113" s="87">
        <f t="shared" si="14"/>
        <v>-55740.364627851923</v>
      </c>
      <c r="AL113" s="87">
        <f t="shared" si="15"/>
        <v>-55590.614394523371</v>
      </c>
      <c r="AM113" s="87">
        <f t="shared" si="16"/>
        <v>-54257.294889276258</v>
      </c>
      <c r="AN113" s="87">
        <f t="shared" si="17"/>
        <v>-52190.350322065737</v>
      </c>
      <c r="AO113" s="87">
        <f t="shared" si="18"/>
        <v>-50202.146500272756</v>
      </c>
      <c r="AP113" s="87">
        <f t="shared" si="19"/>
        <v>-48289.683776452839</v>
      </c>
      <c r="AQ113" s="87">
        <f t="shared" si="20"/>
        <v>-46450.076775445108</v>
      </c>
      <c r="AR113" s="87">
        <f t="shared" si="21"/>
        <v>-44680.550041142436</v>
      </c>
    </row>
    <row r="114" spans="1:44" s="20" customFormat="1" x14ac:dyDescent="0.2">
      <c r="A114" s="40"/>
      <c r="B114" s="86">
        <f>'3. Investeringen'!B95</f>
        <v>81</v>
      </c>
      <c r="C114" s="86" t="str">
        <f>'3. Investeringen'!G95</f>
        <v>Nieuwe investeringen AD</v>
      </c>
      <c r="D114" s="86">
        <f>'3. Investeringen'!K95</f>
        <v>2015</v>
      </c>
      <c r="E114" s="121">
        <f>'3. Investeringen'!N95</f>
        <v>2015</v>
      </c>
      <c r="F114" s="86">
        <f>'3. Investeringen'!O95</f>
        <v>712788.46815794532</v>
      </c>
      <c r="G114" s="86">
        <f>'3. Investeringen'!P95</f>
        <v>0</v>
      </c>
      <c r="I114" s="86">
        <f>'6. Investeringen per jaar'!I95</f>
        <v>1</v>
      </c>
      <c r="K114" s="86">
        <f>'8. Afschrijvingen voor GAW'!AO109</f>
        <v>0</v>
      </c>
      <c r="L114" s="86">
        <f>'8. Afschrijvingen voor GAW'!AP109</f>
        <v>0</v>
      </c>
      <c r="M114" s="86">
        <f>'8. Afschrijvingen voor GAW'!AQ109</f>
        <v>0</v>
      </c>
      <c r="N114" s="86">
        <f>'8. Afschrijvingen voor GAW'!AR109</f>
        <v>0</v>
      </c>
      <c r="O114" s="86">
        <f>'8. Afschrijvingen voor GAW'!AS109</f>
        <v>9138.3136943326317</v>
      </c>
      <c r="P114" s="86">
        <f>'8. Afschrijvingen voor GAW'!AT109</f>
        <v>18422.840407774587</v>
      </c>
      <c r="Q114" s="86">
        <f>'8. Afschrijvingen voor GAW'!AU109</f>
        <v>18459.686088590137</v>
      </c>
      <c r="R114" s="86">
        <f>'8. Afschrijvingen voor GAW'!AV109</f>
        <v>18718.121693830395</v>
      </c>
      <c r="S114" s="86">
        <f>'8. Afschrijvingen voor GAW'!AW109</f>
        <v>19111.202249400834</v>
      </c>
      <c r="T114" s="86">
        <f>'8. Afschrijvingen voor GAW'!AX109</f>
        <v>19646.315912384056</v>
      </c>
      <c r="U114" s="86">
        <f>'8. Afschrijvingen voor GAW'!AY109</f>
        <v>19783.840123770744</v>
      </c>
      <c r="V114" s="86">
        <f>'8. Afschrijvingen voor GAW'!AZ109</f>
        <v>23740.608148524894</v>
      </c>
      <c r="W114" s="86">
        <f>'8. Afschrijvingen voor GAW'!BA109</f>
        <v>22864.031847656286</v>
      </c>
      <c r="X114" s="86">
        <f>'8. Afschrijvingen voor GAW'!BB109</f>
        <v>22019.821440973592</v>
      </c>
      <c r="Y114" s="86">
        <f>'8. Afschrijvingen voor GAW'!BC109</f>
        <v>21206.781880076102</v>
      </c>
      <c r="Z114" s="86">
        <f>'8. Afschrijvingen voor GAW'!BD109</f>
        <v>20423.762241427139</v>
      </c>
      <c r="AB114" s="122"/>
      <c r="AC114" s="87">
        <f t="shared" si="22"/>
        <v>0</v>
      </c>
      <c r="AD114" s="87">
        <f t="shared" ref="AD114:AD125" si="23">$I114*IF($D114&lt;2011,IF(AD$33=$E114,$G114*L$28-L114,
AC114*L$28-L114),
IF(AD$33=$E114,$F114-L114,
AC114*L$28-L114))</f>
        <v>0</v>
      </c>
      <c r="AE114" s="87">
        <f t="shared" ref="AE114:AE125" si="24">$I114*IF($D114&lt;2011,IF(AE$33=$E114,$G114*M$28-M114,
AD114*M$28-M114),
IF(AE$33=$E114,$F114-M114,
AD114*M$28-M114))</f>
        <v>0</v>
      </c>
      <c r="AF114" s="87">
        <f t="shared" ref="AF114:AF125" si="25">$I114*IF($D114&lt;2011,IF(AF$33=$E114,$G114*N$28-N114,
AE114*N$28-N114),
IF(AF$33=$E114,$F114-N114,
AE114*N$28-N114))</f>
        <v>0</v>
      </c>
      <c r="AG114" s="87">
        <f t="shared" ref="AG114:AG125" si="26">$I114*IF($D114&lt;2011,IF(AG$33=$E114,$G114*O$28-O114,
AF114*O$28-O114),
IF(AG$33=$E114,$F114-O114,
AF114*O$28-O114))</f>
        <v>703650.15446361271</v>
      </c>
      <c r="AH114" s="87">
        <f t="shared" ref="AH114:AH125" si="27">$I114*IF($D114&lt;2011,IF(AH$33=$E114,$G114*P$28-P114,
AG114*P$28-P114),
IF(AH$33=$E114,$F114-P114,
AG114*P$28-P114))</f>
        <v>690856.51529154705</v>
      </c>
      <c r="AI114" s="87">
        <f t="shared" ref="AI114:AI125" si="28">$I114*IF($D114&lt;2011,IF(AI$33=$E114,$G114*Q$28-Q114,
AH114*Q$28-Q114),
IF(AI$33=$E114,$F114-Q114,
AH114*Q$28-Q114))</f>
        <v>673778.54223353998</v>
      </c>
      <c r="AJ114" s="87">
        <f t="shared" ref="AJ114:AJ125" si="29">$I114*IF($D114&lt;2011,IF(AJ$33=$E114,$G114*R$28-R114,
AI114*R$28-R114),
IF(AJ$33=$E114,$F114-R114,
AI114*R$28-R114))</f>
        <v>664493.32013097918</v>
      </c>
      <c r="AK114" s="87">
        <f t="shared" ref="AK114:AK125" si="30">$I114*IF($D114&lt;2011,IF(AK$33=$E114,$G114*S$28-S114,
AJ114*S$28-S114),
IF(AK$33=$E114,$F114-S114,
AJ114*S$28-S114))</f>
        <v>659336.47760432889</v>
      </c>
      <c r="AL114" s="87">
        <f t="shared" ref="AL114:AL125" si="31">$I114*IF($D114&lt;2011,IF(AL$33=$E114,$G114*T$28-T114,
AK114*T$28-T114),
IF(AL$33=$E114,$F114-T114,
AK114*T$28-T114))</f>
        <v>658151.58306486602</v>
      </c>
      <c r="AM114" s="87">
        <f t="shared" ref="AM114:AM125" si="32">$I114*IF($D114&lt;2011,IF(AM$33=$E114,$G114*U$28-U114,
AL114*U$28-U114),
IF(AM$33=$E114,$F114-U114,
AL114*U$28-U114))</f>
        <v>642974.8040225493</v>
      </c>
      <c r="AN114" s="87">
        <f t="shared" ref="AN114:AN125" si="33">$I114*IF($D114&lt;2011,IF(AN$33=$E114,$G114*V$28-V114,
AM114*V$28-V114),
IF(AN$33=$E114,$F114-V114,
AM114*V$28-V114))</f>
        <v>619234.19587402442</v>
      </c>
      <c r="AO114" s="87">
        <f t="shared" ref="AO114:AO125" si="34">$I114*IF($D114&lt;2011,IF(AO$33=$E114,$G114*W$28-W114,
AN114*W$28-W114),
IF(AO$33=$E114,$F114-W114,
AN114*W$28-W114))</f>
        <v>596370.16402636818</v>
      </c>
      <c r="AP114" s="87">
        <f t="shared" ref="AP114:AP125" si="35">$I114*IF($D114&lt;2011,IF(AP$33=$E114,$G114*X$28-X114,
AO114*X$28-X114),
IF(AP$33=$E114,$F114-X114,
AO114*X$28-X114))</f>
        <v>574350.34258539462</v>
      </c>
      <c r="AQ114" s="87">
        <f t="shared" ref="AQ114:AQ125" si="36">$I114*IF($D114&lt;2011,IF(AQ$33=$E114,$G114*Y$28-Y114,
AP114*Y$28-Y114),
IF(AQ$33=$E114,$F114-Y114,
AP114*Y$28-Y114))</f>
        <v>553143.56070531858</v>
      </c>
      <c r="AR114" s="87">
        <f t="shared" ref="AR114:AR125" si="37">$I114*IF($D114&lt;2011,IF(AR$33=$E114,$G114*Z$28-Z114,
AQ114*Z$28-Z114),
IF(AR$33=$E114,$F114-Z114,
AQ114*Z$28-Z114))</f>
        <v>532719.79846389149</v>
      </c>
    </row>
    <row r="115" spans="1:44" s="20" customFormat="1" x14ac:dyDescent="0.2">
      <c r="A115" s="40"/>
      <c r="B115" s="86">
        <f>'3. Investeringen'!B96</f>
        <v>82</v>
      </c>
      <c r="C115" s="86" t="str">
        <f>'3. Investeringen'!G96</f>
        <v>Nieuwe investeringen AD</v>
      </c>
      <c r="D115" s="86">
        <f>'3. Investeringen'!K96</f>
        <v>2015</v>
      </c>
      <c r="E115" s="121">
        <f>'3. Investeringen'!N96</f>
        <v>2015</v>
      </c>
      <c r="F115" s="86">
        <f>'3. Investeringen'!O96</f>
        <v>4581.1444796699288</v>
      </c>
      <c r="G115" s="86">
        <f>'3. Investeringen'!P96</f>
        <v>0</v>
      </c>
      <c r="I115" s="86">
        <f>'6. Investeringen per jaar'!I96</f>
        <v>1</v>
      </c>
      <c r="K115" s="86">
        <f>'8. Afschrijvingen voor GAW'!AO110</f>
        <v>0</v>
      </c>
      <c r="L115" s="86">
        <f>'8. Afschrijvingen voor GAW'!AP110</f>
        <v>0</v>
      </c>
      <c r="M115" s="86">
        <f>'8. Afschrijvingen voor GAW'!AQ110</f>
        <v>0</v>
      </c>
      <c r="N115" s="86">
        <f>'8. Afschrijvingen voor GAW'!AR110</f>
        <v>0</v>
      </c>
      <c r="O115" s="86">
        <f>'8. Afschrijvingen voor GAW'!AS110</f>
        <v>58.732621534229857</v>
      </c>
      <c r="P115" s="86">
        <f>'8. Afschrijvingen voor GAW'!AT110</f>
        <v>118.4049650130074</v>
      </c>
      <c r="Q115" s="86">
        <f>'8. Afschrijvingen voor GAW'!AU110</f>
        <v>118.64177494303341</v>
      </c>
      <c r="R115" s="86">
        <f>'8. Afschrijvingen voor GAW'!AV110</f>
        <v>120.30275979223586</v>
      </c>
      <c r="S115" s="86">
        <f>'8. Afschrijvingen voor GAW'!AW110</f>
        <v>122.82911774787281</v>
      </c>
      <c r="T115" s="86">
        <f>'8. Afschrijvingen voor GAW'!AX110</f>
        <v>126.26833304481326</v>
      </c>
      <c r="U115" s="86">
        <f>'8. Afschrijvingen voor GAW'!AY110</f>
        <v>127.15221137612694</v>
      </c>
      <c r="V115" s="86">
        <f>'8. Afschrijvingen voor GAW'!AZ110</f>
        <v>152.5826536513523</v>
      </c>
      <c r="W115" s="86">
        <f>'8. Afschrijvingen voor GAW'!BA110</f>
        <v>146.94883259345625</v>
      </c>
      <c r="X115" s="86">
        <f>'8. Afschrijvingen voor GAW'!BB110</f>
        <v>141.52302954385172</v>
      </c>
      <c r="Y115" s="86">
        <f>'8. Afschrijvingen voor GAW'!BC110</f>
        <v>136.29756383761719</v>
      </c>
      <c r="Z115" s="86">
        <f>'8. Afschrijvingen voor GAW'!BD110</f>
        <v>131.26503840361286</v>
      </c>
      <c r="AB115" s="122"/>
      <c r="AC115" s="87">
        <f t="shared" si="22"/>
        <v>0</v>
      </c>
      <c r="AD115" s="87">
        <f t="shared" si="23"/>
        <v>0</v>
      </c>
      <c r="AE115" s="87">
        <f t="shared" si="24"/>
        <v>0</v>
      </c>
      <c r="AF115" s="87">
        <f t="shared" si="25"/>
        <v>0</v>
      </c>
      <c r="AG115" s="87">
        <f t="shared" si="26"/>
        <v>4522.4118581356988</v>
      </c>
      <c r="AH115" s="87">
        <f t="shared" si="27"/>
        <v>4440.186187987777</v>
      </c>
      <c r="AI115" s="87">
        <f t="shared" si="28"/>
        <v>4330.4247854207188</v>
      </c>
      <c r="AJ115" s="87">
        <f t="shared" si="29"/>
        <v>4270.7479726243737</v>
      </c>
      <c r="AK115" s="87">
        <f t="shared" si="30"/>
        <v>4237.6045623016116</v>
      </c>
      <c r="AL115" s="87">
        <f t="shared" si="31"/>
        <v>4229.9891570012433</v>
      </c>
      <c r="AM115" s="87">
        <f t="shared" si="32"/>
        <v>4132.4468697241246</v>
      </c>
      <c r="AN115" s="87">
        <f t="shared" si="33"/>
        <v>3979.8642160727723</v>
      </c>
      <c r="AO115" s="87">
        <f t="shared" si="34"/>
        <v>3832.915383479316</v>
      </c>
      <c r="AP115" s="87">
        <f t="shared" si="35"/>
        <v>3691.3923539354641</v>
      </c>
      <c r="AQ115" s="87">
        <f t="shared" si="36"/>
        <v>3555.0947900978472</v>
      </c>
      <c r="AR115" s="87">
        <f t="shared" si="37"/>
        <v>3423.8297516942343</v>
      </c>
    </row>
    <row r="116" spans="1:44" s="20" customFormat="1" x14ac:dyDescent="0.2">
      <c r="A116" s="40"/>
      <c r="B116" s="86">
        <f>'3. Investeringen'!B97</f>
        <v>83</v>
      </c>
      <c r="C116" s="86" t="str">
        <f>'3. Investeringen'!G97</f>
        <v>Nieuwe investeringen AD</v>
      </c>
      <c r="D116" s="86">
        <f>'3. Investeringen'!K97</f>
        <v>2016</v>
      </c>
      <c r="E116" s="121">
        <f>'3. Investeringen'!N97</f>
        <v>2016</v>
      </c>
      <c r="F116" s="86">
        <f>'3. Investeringen'!O97</f>
        <v>486253.93428181799</v>
      </c>
      <c r="G116" s="86">
        <f>'3. Investeringen'!P97</f>
        <v>0</v>
      </c>
      <c r="I116" s="86">
        <f>'6. Investeringen per jaar'!I97</f>
        <v>1</v>
      </c>
      <c r="K116" s="86">
        <f>'8. Afschrijvingen voor GAW'!AO111</f>
        <v>0</v>
      </c>
      <c r="L116" s="86">
        <f>'8. Afschrijvingen voor GAW'!AP111</f>
        <v>0</v>
      </c>
      <c r="M116" s="86">
        <f>'8. Afschrijvingen voor GAW'!AQ111</f>
        <v>0</v>
      </c>
      <c r="N116" s="86">
        <f>'8. Afschrijvingen voor GAW'!AR111</f>
        <v>0</v>
      </c>
      <c r="O116" s="86">
        <f>'8. Afschrijvingen voor GAW'!AS111</f>
        <v>0</v>
      </c>
      <c r="P116" s="86">
        <f>'8. Afschrijvingen voor GAW'!AT111</f>
        <v>6234.0247984848456</v>
      </c>
      <c r="Q116" s="86">
        <f>'8. Afschrijvingen voor GAW'!AU111</f>
        <v>12492.985696163631</v>
      </c>
      <c r="R116" s="86">
        <f>'8. Afschrijvingen voor GAW'!AV111</f>
        <v>12667.887495909921</v>
      </c>
      <c r="S116" s="86">
        <f>'8. Afschrijvingen voor GAW'!AW111</f>
        <v>12933.913133324028</v>
      </c>
      <c r="T116" s="86">
        <f>'8. Afschrijvingen voor GAW'!AX111</f>
        <v>13296.062701057099</v>
      </c>
      <c r="U116" s="86">
        <f>'8. Afschrijvingen voor GAW'!AY111</f>
        <v>13389.135139964495</v>
      </c>
      <c r="V116" s="86">
        <f>'8. Afschrijvingen voor GAW'!AZ111</f>
        <v>16066.962167957396</v>
      </c>
      <c r="W116" s="86">
        <f>'8. Afschrijvingen voor GAW'!BA111</f>
        <v>15491.429194776834</v>
      </c>
      <c r="X116" s="86">
        <f>'8. Afschrijvingen voor GAW'!BB111</f>
        <v>14936.512328098259</v>
      </c>
      <c r="Y116" s="86">
        <f>'8. Afschrijvingen voor GAW'!BC111</f>
        <v>14401.473080524593</v>
      </c>
      <c r="Z116" s="86">
        <f>'8. Afschrijvingen voor GAW'!BD111</f>
        <v>13885.599417938636</v>
      </c>
      <c r="AB116" s="122"/>
      <c r="AC116" s="87">
        <f t="shared" si="22"/>
        <v>0</v>
      </c>
      <c r="AD116" s="87">
        <f t="shared" si="23"/>
        <v>0</v>
      </c>
      <c r="AE116" s="87">
        <f t="shared" si="24"/>
        <v>0</v>
      </c>
      <c r="AF116" s="87">
        <f t="shared" si="25"/>
        <v>0</v>
      </c>
      <c r="AG116" s="87">
        <f t="shared" si="26"/>
        <v>0</v>
      </c>
      <c r="AH116" s="87">
        <f t="shared" si="27"/>
        <v>480019.90948333312</v>
      </c>
      <c r="AI116" s="87">
        <f t="shared" si="28"/>
        <v>468486.96360613615</v>
      </c>
      <c r="AJ116" s="87">
        <f t="shared" si="29"/>
        <v>462377.89360071212</v>
      </c>
      <c r="AK116" s="87">
        <f t="shared" si="30"/>
        <v>459153.91623300302</v>
      </c>
      <c r="AL116" s="87">
        <f t="shared" si="31"/>
        <v>458714.16318646999</v>
      </c>
      <c r="AM116" s="87">
        <f t="shared" si="32"/>
        <v>448536.02718881069</v>
      </c>
      <c r="AN116" s="87">
        <f t="shared" si="33"/>
        <v>432469.0650208533</v>
      </c>
      <c r="AO116" s="87">
        <f t="shared" si="34"/>
        <v>416977.6358260765</v>
      </c>
      <c r="AP116" s="87">
        <f t="shared" si="35"/>
        <v>402041.12349797826</v>
      </c>
      <c r="AQ116" s="87">
        <f t="shared" si="36"/>
        <v>387639.65041745367</v>
      </c>
      <c r="AR116" s="87">
        <f t="shared" si="37"/>
        <v>373754.05099951505</v>
      </c>
    </row>
    <row r="117" spans="1:44" s="20" customFormat="1" x14ac:dyDescent="0.2">
      <c r="A117" s="40"/>
      <c r="B117" s="86">
        <f>'3. Investeringen'!B98</f>
        <v>84</v>
      </c>
      <c r="C117" s="86" t="str">
        <f>'3. Investeringen'!G98</f>
        <v>Nieuwe investeringen AD</v>
      </c>
      <c r="D117" s="86">
        <f>'3. Investeringen'!K98</f>
        <v>2016</v>
      </c>
      <c r="E117" s="121">
        <f>'3. Investeringen'!N98</f>
        <v>2016</v>
      </c>
      <c r="F117" s="86">
        <f>'3. Investeringen'!O98</f>
        <v>9493.9980174646371</v>
      </c>
      <c r="G117" s="86">
        <f>'3. Investeringen'!P98</f>
        <v>0</v>
      </c>
      <c r="I117" s="86">
        <f>'6. Investeringen per jaar'!I98</f>
        <v>1</v>
      </c>
      <c r="K117" s="86">
        <f>'8. Afschrijvingen voor GAW'!AO112</f>
        <v>0</v>
      </c>
      <c r="L117" s="86">
        <f>'8. Afschrijvingen voor GAW'!AP112</f>
        <v>0</v>
      </c>
      <c r="M117" s="86">
        <f>'8. Afschrijvingen voor GAW'!AQ112</f>
        <v>0</v>
      </c>
      <c r="N117" s="86">
        <f>'8. Afschrijvingen voor GAW'!AR112</f>
        <v>0</v>
      </c>
      <c r="O117" s="86">
        <f>'8. Afschrijvingen voor GAW'!AS112</f>
        <v>0</v>
      </c>
      <c r="P117" s="86">
        <f>'8. Afschrijvingen voor GAW'!AT112</f>
        <v>121.71792330082869</v>
      </c>
      <c r="Q117" s="86">
        <f>'8. Afschrijvingen voor GAW'!AU112</f>
        <v>243.92271829486069</v>
      </c>
      <c r="R117" s="86">
        <f>'8. Afschrijvingen voor GAW'!AV112</f>
        <v>247.33763635098873</v>
      </c>
      <c r="S117" s="86">
        <f>'8. Afschrijvingen voor GAW'!AW112</f>
        <v>252.53172671435945</v>
      </c>
      <c r="T117" s="86">
        <f>'8. Afschrijvingen voor GAW'!AX112</f>
        <v>259.60261506236151</v>
      </c>
      <c r="U117" s="86">
        <f>'8. Afschrijvingen voor GAW'!AY112</f>
        <v>261.41983336779799</v>
      </c>
      <c r="V117" s="86">
        <f>'8. Afschrijvingen voor GAW'!AZ112</f>
        <v>313.70380004135757</v>
      </c>
      <c r="W117" s="86">
        <f>'8. Afschrijvingen voor GAW'!BA112</f>
        <v>302.4666489951</v>
      </c>
      <c r="X117" s="86">
        <f>'8. Afschrijvingen voor GAW'!BB112</f>
        <v>291.63202276243976</v>
      </c>
      <c r="Y117" s="86">
        <f>'8. Afschrijvingen voor GAW'!BC112</f>
        <v>281.18550254408365</v>
      </c>
      <c r="Z117" s="86">
        <f>'8. Afschrijvingen voor GAW'!BD112</f>
        <v>271.11318603504185</v>
      </c>
      <c r="AB117" s="122"/>
      <c r="AC117" s="87">
        <f t="shared" si="22"/>
        <v>0</v>
      </c>
      <c r="AD117" s="87">
        <f t="shared" si="23"/>
        <v>0</v>
      </c>
      <c r="AE117" s="87">
        <f t="shared" si="24"/>
        <v>0</v>
      </c>
      <c r="AF117" s="87">
        <f t="shared" si="25"/>
        <v>0</v>
      </c>
      <c r="AG117" s="87">
        <f t="shared" si="26"/>
        <v>0</v>
      </c>
      <c r="AH117" s="87">
        <f t="shared" si="27"/>
        <v>9372.2800941638088</v>
      </c>
      <c r="AI117" s="87">
        <f t="shared" si="28"/>
        <v>9147.1019360572773</v>
      </c>
      <c r="AJ117" s="87">
        <f t="shared" si="29"/>
        <v>9027.8237268110897</v>
      </c>
      <c r="AK117" s="87">
        <f t="shared" si="30"/>
        <v>8964.8762983597626</v>
      </c>
      <c r="AL117" s="87">
        <f t="shared" si="31"/>
        <v>8956.2902196514733</v>
      </c>
      <c r="AM117" s="87">
        <f t="shared" si="32"/>
        <v>8757.5644178212351</v>
      </c>
      <c r="AN117" s="87">
        <f t="shared" si="33"/>
        <v>8443.8606177798774</v>
      </c>
      <c r="AO117" s="87">
        <f t="shared" si="34"/>
        <v>8141.3939687847778</v>
      </c>
      <c r="AP117" s="87">
        <f t="shared" si="35"/>
        <v>7849.7619460223377</v>
      </c>
      <c r="AQ117" s="87">
        <f t="shared" si="36"/>
        <v>7568.5764434782541</v>
      </c>
      <c r="AR117" s="87">
        <f t="shared" si="37"/>
        <v>7297.4632574432126</v>
      </c>
    </row>
    <row r="118" spans="1:44" s="20" customFormat="1" x14ac:dyDescent="0.2">
      <c r="A118" s="40"/>
      <c r="B118" s="86">
        <f>'3. Investeringen'!B99</f>
        <v>85</v>
      </c>
      <c r="C118" s="86" t="str">
        <f>'3. Investeringen'!G99</f>
        <v>Nieuwe investeringen AD</v>
      </c>
      <c r="D118" s="86">
        <f>'3. Investeringen'!K99</f>
        <v>2017</v>
      </c>
      <c r="E118" s="121">
        <f>'3. Investeringen'!N99</f>
        <v>2017</v>
      </c>
      <c r="F118" s="86">
        <f>'3. Investeringen'!O99</f>
        <v>639232.57575999992</v>
      </c>
      <c r="G118" s="86">
        <f>'3. Investeringen'!P99</f>
        <v>0</v>
      </c>
      <c r="I118" s="86">
        <f>'6. Investeringen per jaar'!I99</f>
        <v>1</v>
      </c>
      <c r="K118" s="86">
        <f>'8. Afschrijvingen voor GAW'!AO113</f>
        <v>0</v>
      </c>
      <c r="L118" s="86">
        <f>'8. Afschrijvingen voor GAW'!AP113</f>
        <v>0</v>
      </c>
      <c r="M118" s="86">
        <f>'8. Afschrijvingen voor GAW'!AQ113</f>
        <v>0</v>
      </c>
      <c r="N118" s="86">
        <f>'8. Afschrijvingen voor GAW'!AR113</f>
        <v>0</v>
      </c>
      <c r="O118" s="86">
        <f>'8. Afschrijvingen voor GAW'!AS113</f>
        <v>0</v>
      </c>
      <c r="P118" s="86">
        <f>'8. Afschrijvingen voor GAW'!AT113</f>
        <v>0</v>
      </c>
      <c r="Q118" s="86">
        <f>'8. Afschrijvingen voor GAW'!AU113</f>
        <v>8195.2894328205111</v>
      </c>
      <c r="R118" s="86">
        <f>'8. Afschrijvingen voor GAW'!AV113</f>
        <v>16620.046969759998</v>
      </c>
      <c r="S118" s="86">
        <f>'8. Afschrijvingen voor GAW'!AW113</f>
        <v>16969.067956124956</v>
      </c>
      <c r="T118" s="86">
        <f>'8. Afschrijvingen voor GAW'!AX113</f>
        <v>17444.201858896457</v>
      </c>
      <c r="U118" s="86">
        <f>'8. Afschrijvingen voor GAW'!AY113</f>
        <v>17566.311271908729</v>
      </c>
      <c r="V118" s="86">
        <f>'8. Afschrijvingen voor GAW'!AZ113</f>
        <v>21079.573526290475</v>
      </c>
      <c r="W118" s="86">
        <f>'8. Afschrijvingen voor GAW'!BA113</f>
        <v>20346.370968854284</v>
      </c>
      <c r="X118" s="86">
        <f>'8. Afschrijvingen voor GAW'!BB113</f>
        <v>19638.671109068044</v>
      </c>
      <c r="Y118" s="86">
        <f>'8. Afschrijvingen voor GAW'!BC113</f>
        <v>18955.586896578723</v>
      </c>
      <c r="Z118" s="86">
        <f>'8. Afschrijvingen voor GAW'!BD113</f>
        <v>18296.262134958597</v>
      </c>
      <c r="AB118" s="122"/>
      <c r="AC118" s="87">
        <f t="shared" si="22"/>
        <v>0</v>
      </c>
      <c r="AD118" s="87">
        <f t="shared" si="23"/>
        <v>0</v>
      </c>
      <c r="AE118" s="87">
        <f t="shared" si="24"/>
        <v>0</v>
      </c>
      <c r="AF118" s="87">
        <f t="shared" si="25"/>
        <v>0</v>
      </c>
      <c r="AG118" s="87">
        <f t="shared" si="26"/>
        <v>0</v>
      </c>
      <c r="AH118" s="87">
        <f t="shared" si="27"/>
        <v>0</v>
      </c>
      <c r="AI118" s="87">
        <f t="shared" si="28"/>
        <v>631037.2863271794</v>
      </c>
      <c r="AJ118" s="87">
        <f t="shared" si="29"/>
        <v>623251.76136599993</v>
      </c>
      <c r="AK118" s="87">
        <f t="shared" si="30"/>
        <v>619370.98039856087</v>
      </c>
      <c r="AL118" s="87">
        <f t="shared" si="31"/>
        <v>619269.16599082423</v>
      </c>
      <c r="AM118" s="87">
        <f t="shared" si="32"/>
        <v>606037.73888085119</v>
      </c>
      <c r="AN118" s="87">
        <f t="shared" si="33"/>
        <v>584958.16535456071</v>
      </c>
      <c r="AO118" s="87">
        <f t="shared" si="34"/>
        <v>564611.79438570642</v>
      </c>
      <c r="AP118" s="87">
        <f t="shared" si="35"/>
        <v>544973.12327663833</v>
      </c>
      <c r="AQ118" s="87">
        <f t="shared" si="36"/>
        <v>526017.53638005955</v>
      </c>
      <c r="AR118" s="87">
        <f t="shared" si="37"/>
        <v>507721.27424510097</v>
      </c>
    </row>
    <row r="119" spans="1:44" s="20" customFormat="1" x14ac:dyDescent="0.2">
      <c r="A119" s="40"/>
      <c r="B119" s="86">
        <f>'3. Investeringen'!B100</f>
        <v>86</v>
      </c>
      <c r="C119" s="86" t="str">
        <f>'3. Investeringen'!G100</f>
        <v>Nieuwe investeringen AD</v>
      </c>
      <c r="D119" s="86">
        <f>'3. Investeringen'!K100</f>
        <v>2017</v>
      </c>
      <c r="E119" s="121">
        <f>'3. Investeringen'!N100</f>
        <v>2017</v>
      </c>
      <c r="F119" s="86">
        <f>'3. Investeringen'!O100</f>
        <v>35165.379577107044</v>
      </c>
      <c r="G119" s="86">
        <f>'3. Investeringen'!P100</f>
        <v>0</v>
      </c>
      <c r="I119" s="86">
        <f>'6. Investeringen per jaar'!I100</f>
        <v>1</v>
      </c>
      <c r="K119" s="86">
        <f>'8. Afschrijvingen voor GAW'!AO114</f>
        <v>0</v>
      </c>
      <c r="L119" s="86">
        <f>'8. Afschrijvingen voor GAW'!AP114</f>
        <v>0</v>
      </c>
      <c r="M119" s="86">
        <f>'8. Afschrijvingen voor GAW'!AQ114</f>
        <v>0</v>
      </c>
      <c r="N119" s="86">
        <f>'8. Afschrijvingen voor GAW'!AR114</f>
        <v>0</v>
      </c>
      <c r="O119" s="86">
        <f>'8. Afschrijvingen voor GAW'!AS114</f>
        <v>0</v>
      </c>
      <c r="P119" s="86">
        <f>'8. Afschrijvingen voor GAW'!AT114</f>
        <v>0</v>
      </c>
      <c r="Q119" s="86">
        <f>'8. Afschrijvingen voor GAW'!AU114</f>
        <v>450.83819970650057</v>
      </c>
      <c r="R119" s="86">
        <f>'8. Afschrijvingen voor GAW'!AV114</f>
        <v>914.2998690047832</v>
      </c>
      <c r="S119" s="86">
        <f>'8. Afschrijvingen voor GAW'!AW114</f>
        <v>933.50016625388355</v>
      </c>
      <c r="T119" s="86">
        <f>'8. Afschrijvingen voor GAW'!AX114</f>
        <v>959.63817090899238</v>
      </c>
      <c r="U119" s="86">
        <f>'8. Afschrijvingen voor GAW'!AY114</f>
        <v>966.35563810535518</v>
      </c>
      <c r="V119" s="86">
        <f>'8. Afschrijvingen voor GAW'!AZ114</f>
        <v>1159.6267657264261</v>
      </c>
      <c r="W119" s="86">
        <f>'8. Afschrijvingen voor GAW'!BA114</f>
        <v>1119.2919217011593</v>
      </c>
      <c r="X119" s="86">
        <f>'8. Afschrijvingen voor GAW'!BB114</f>
        <v>1080.3600287724232</v>
      </c>
      <c r="Y119" s="86">
        <f>'8. Afschrijvingen voor GAW'!BC114</f>
        <v>1042.7822886412084</v>
      </c>
      <c r="Z119" s="86">
        <f>'8. Afschrijvingen voor GAW'!BD114</f>
        <v>1006.5116003406448</v>
      </c>
      <c r="AB119" s="122"/>
      <c r="AC119" s="87">
        <f t="shared" si="22"/>
        <v>0</v>
      </c>
      <c r="AD119" s="87">
        <f t="shared" si="23"/>
        <v>0</v>
      </c>
      <c r="AE119" s="87">
        <f t="shared" si="24"/>
        <v>0</v>
      </c>
      <c r="AF119" s="87">
        <f t="shared" si="25"/>
        <v>0</v>
      </c>
      <c r="AG119" s="87">
        <f t="shared" si="26"/>
        <v>0</v>
      </c>
      <c r="AH119" s="87">
        <f t="shared" si="27"/>
        <v>0</v>
      </c>
      <c r="AI119" s="87">
        <f t="shared" si="28"/>
        <v>34714.541377400543</v>
      </c>
      <c r="AJ119" s="87">
        <f t="shared" si="29"/>
        <v>34286.245087679366</v>
      </c>
      <c r="AK119" s="87">
        <f t="shared" si="30"/>
        <v>34072.756068266746</v>
      </c>
      <c r="AL119" s="87">
        <f t="shared" si="31"/>
        <v>34067.155067269225</v>
      </c>
      <c r="AM119" s="87">
        <f t="shared" si="32"/>
        <v>33339.269514634747</v>
      </c>
      <c r="AN119" s="87">
        <f t="shared" si="33"/>
        <v>32179.642748908322</v>
      </c>
      <c r="AO119" s="87">
        <f t="shared" si="34"/>
        <v>31060.350827207163</v>
      </c>
      <c r="AP119" s="87">
        <f t="shared" si="35"/>
        <v>29979.990798434741</v>
      </c>
      <c r="AQ119" s="87">
        <f t="shared" si="36"/>
        <v>28937.208509793534</v>
      </c>
      <c r="AR119" s="87">
        <f t="shared" si="37"/>
        <v>27930.69690945289</v>
      </c>
    </row>
    <row r="120" spans="1:44" s="20" customFormat="1" x14ac:dyDescent="0.2">
      <c r="A120" s="40"/>
      <c r="B120" s="86">
        <f>'3. Investeringen'!B101</f>
        <v>87</v>
      </c>
      <c r="C120" s="86" t="str">
        <f>'3. Investeringen'!G101</f>
        <v>Nieuwe investeringen AD</v>
      </c>
      <c r="D120" s="86">
        <f>'3. Investeringen'!K101</f>
        <v>2018</v>
      </c>
      <c r="E120" s="121">
        <f>'3. Investeringen'!N101</f>
        <v>2018</v>
      </c>
      <c r="F120" s="86">
        <f>'3. Investeringen'!O101</f>
        <v>457335.240491</v>
      </c>
      <c r="G120" s="86">
        <f>'3. Investeringen'!P101</f>
        <v>0</v>
      </c>
      <c r="I120" s="86">
        <f>'6. Investeringen per jaar'!I101</f>
        <v>1</v>
      </c>
      <c r="K120" s="86">
        <f>'8. Afschrijvingen voor GAW'!AO115</f>
        <v>0</v>
      </c>
      <c r="L120" s="86">
        <f>'8. Afschrijvingen voor GAW'!AP115</f>
        <v>0</v>
      </c>
      <c r="M120" s="86">
        <f>'8. Afschrijvingen voor GAW'!AQ115</f>
        <v>0</v>
      </c>
      <c r="N120" s="86">
        <f>'8. Afschrijvingen voor GAW'!AR115</f>
        <v>0</v>
      </c>
      <c r="O120" s="86">
        <f>'8. Afschrijvingen voor GAW'!AS115</f>
        <v>0</v>
      </c>
      <c r="P120" s="86">
        <f>'8. Afschrijvingen voor GAW'!AT115</f>
        <v>0</v>
      </c>
      <c r="Q120" s="86">
        <f>'8. Afschrijvingen voor GAW'!AU115</f>
        <v>0</v>
      </c>
      <c r="R120" s="86">
        <f>'8. Afschrijvingen voor GAW'!AV115</f>
        <v>5863.2723139871796</v>
      </c>
      <c r="S120" s="86">
        <f>'8. Afschrijvingen voor GAW'!AW115</f>
        <v>11972.802065161819</v>
      </c>
      <c r="T120" s="86">
        <f>'8. Afschrijvingen voor GAW'!AX115</f>
        <v>12308.040522986352</v>
      </c>
      <c r="U120" s="86">
        <f>'8. Afschrijvingen voor GAW'!AY115</f>
        <v>12394.196806647253</v>
      </c>
      <c r="V120" s="86">
        <f>'8. Afschrijvingen voor GAW'!AZ115</f>
        <v>14873.036167976703</v>
      </c>
      <c r="W120" s="86">
        <f>'8. Afschrijvingen voor GAW'!BA115</f>
        <v>14370.28564962256</v>
      </c>
      <c r="X120" s="86">
        <f>'8. Afschrijvingen voor GAW'!BB115</f>
        <v>13884.529514987431</v>
      </c>
      <c r="Y120" s="86">
        <f>'8. Afschrijvingen voor GAW'!BC115</f>
        <v>13415.193306030111</v>
      </c>
      <c r="Z120" s="86">
        <f>'8. Afschrijvingen voor GAW'!BD115</f>
        <v>12961.721983009375</v>
      </c>
      <c r="AB120" s="122"/>
      <c r="AC120" s="87">
        <f t="shared" si="22"/>
        <v>0</v>
      </c>
      <c r="AD120" s="87">
        <f t="shared" si="23"/>
        <v>0</v>
      </c>
      <c r="AE120" s="87">
        <f t="shared" si="24"/>
        <v>0</v>
      </c>
      <c r="AF120" s="87">
        <f t="shared" si="25"/>
        <v>0</v>
      </c>
      <c r="AG120" s="87">
        <f t="shared" si="26"/>
        <v>0</v>
      </c>
      <c r="AH120" s="87">
        <f t="shared" si="27"/>
        <v>0</v>
      </c>
      <c r="AI120" s="87">
        <f t="shared" si="28"/>
        <v>0</v>
      </c>
      <c r="AJ120" s="87">
        <f t="shared" si="29"/>
        <v>451471.96817701281</v>
      </c>
      <c r="AK120" s="87">
        <f t="shared" si="30"/>
        <v>448980.07744356821</v>
      </c>
      <c r="AL120" s="87">
        <f t="shared" si="31"/>
        <v>449243.47908900183</v>
      </c>
      <c r="AM120" s="87">
        <f t="shared" si="32"/>
        <v>439993.98663597758</v>
      </c>
      <c r="AN120" s="87">
        <f t="shared" si="33"/>
        <v>425120.9504680009</v>
      </c>
      <c r="AO120" s="87">
        <f t="shared" si="34"/>
        <v>410750.66481837834</v>
      </c>
      <c r="AP120" s="87">
        <f t="shared" si="35"/>
        <v>396866.13530339091</v>
      </c>
      <c r="AQ120" s="87">
        <f t="shared" si="36"/>
        <v>383450.94199736079</v>
      </c>
      <c r="AR120" s="87">
        <f t="shared" si="37"/>
        <v>370489.22001435142</v>
      </c>
    </row>
    <row r="121" spans="1:44" s="20" customFormat="1" x14ac:dyDescent="0.2">
      <c r="A121" s="40"/>
      <c r="B121" s="86">
        <f>'3. Investeringen'!B102</f>
        <v>88</v>
      </c>
      <c r="C121" s="86" t="str">
        <f>'3. Investeringen'!G102</f>
        <v>Nieuwe investeringen AD</v>
      </c>
      <c r="D121" s="86">
        <f>'3. Investeringen'!K102</f>
        <v>2018</v>
      </c>
      <c r="E121" s="121">
        <f>'3. Investeringen'!N102</f>
        <v>2018</v>
      </c>
      <c r="F121" s="86">
        <f>'3. Investeringen'!O102</f>
        <v>123131.85124086311</v>
      </c>
      <c r="G121" s="86">
        <f>'3. Investeringen'!P102</f>
        <v>0</v>
      </c>
      <c r="I121" s="86">
        <f>'6. Investeringen per jaar'!I102</f>
        <v>1</v>
      </c>
      <c r="K121" s="86">
        <f>'8. Afschrijvingen voor GAW'!AO116</f>
        <v>0</v>
      </c>
      <c r="L121" s="86">
        <f>'8. Afschrijvingen voor GAW'!AP116</f>
        <v>0</v>
      </c>
      <c r="M121" s="86">
        <f>'8. Afschrijvingen voor GAW'!AQ116</f>
        <v>0</v>
      </c>
      <c r="N121" s="86">
        <f>'8. Afschrijvingen voor GAW'!AR116</f>
        <v>0</v>
      </c>
      <c r="O121" s="86">
        <f>'8. Afschrijvingen voor GAW'!AS116</f>
        <v>0</v>
      </c>
      <c r="P121" s="86">
        <f>'8. Afschrijvingen voor GAW'!AT116</f>
        <v>0</v>
      </c>
      <c r="Q121" s="86">
        <f>'8. Afschrijvingen voor GAW'!AU116</f>
        <v>0</v>
      </c>
      <c r="R121" s="86">
        <f>'8. Afschrijvingen voor GAW'!AV116</f>
        <v>1578.6134774469629</v>
      </c>
      <c r="S121" s="86">
        <f>'8. Afschrijvingen voor GAW'!AW116</f>
        <v>3223.5287209466978</v>
      </c>
      <c r="T121" s="86">
        <f>'8. Afschrijvingen voor GAW'!AX116</f>
        <v>3313.7875251332057</v>
      </c>
      <c r="U121" s="86">
        <f>'8. Afschrijvingen voor GAW'!AY116</f>
        <v>3336.9840378091376</v>
      </c>
      <c r="V121" s="86">
        <f>'8. Afschrijvingen voor GAW'!AZ116</f>
        <v>4004.3808453709648</v>
      </c>
      <c r="W121" s="86">
        <f>'8. Afschrijvingen voor GAW'!BA116</f>
        <v>3869.0214928513828</v>
      </c>
      <c r="X121" s="86">
        <f>'8. Afschrijvingen voor GAW'!BB116</f>
        <v>3738.2376677409138</v>
      </c>
      <c r="Y121" s="86">
        <f>'8. Afschrijvingen voor GAW'!BC116</f>
        <v>3611.8747043243193</v>
      </c>
      <c r="Z121" s="86">
        <f>'8. Afschrijvingen voor GAW'!BD116</f>
        <v>3489.7831650232156</v>
      </c>
      <c r="AB121" s="122"/>
      <c r="AC121" s="87">
        <f t="shared" si="22"/>
        <v>0</v>
      </c>
      <c r="AD121" s="87">
        <f t="shared" si="23"/>
        <v>0</v>
      </c>
      <c r="AE121" s="87">
        <f t="shared" si="24"/>
        <v>0</v>
      </c>
      <c r="AF121" s="87">
        <f t="shared" si="25"/>
        <v>0</v>
      </c>
      <c r="AG121" s="87">
        <f t="shared" si="26"/>
        <v>0</v>
      </c>
      <c r="AH121" s="87">
        <f t="shared" si="27"/>
        <v>0</v>
      </c>
      <c r="AI121" s="87">
        <f t="shared" si="28"/>
        <v>0</v>
      </c>
      <c r="AJ121" s="87">
        <f t="shared" si="29"/>
        <v>121553.23776341614</v>
      </c>
      <c r="AK121" s="87">
        <f t="shared" si="30"/>
        <v>120882.32703550118</v>
      </c>
      <c r="AL121" s="87">
        <f t="shared" si="31"/>
        <v>120953.24466736201</v>
      </c>
      <c r="AM121" s="87">
        <f t="shared" si="32"/>
        <v>118462.93334222441</v>
      </c>
      <c r="AN121" s="87">
        <f t="shared" si="33"/>
        <v>114458.55249685344</v>
      </c>
      <c r="AO121" s="87">
        <f t="shared" si="34"/>
        <v>110589.53100400206</v>
      </c>
      <c r="AP121" s="87">
        <f t="shared" si="35"/>
        <v>106851.29333626114</v>
      </c>
      <c r="AQ121" s="87">
        <f t="shared" si="36"/>
        <v>103239.41863193682</v>
      </c>
      <c r="AR121" s="87">
        <f t="shared" si="37"/>
        <v>99749.635466913605</v>
      </c>
    </row>
    <row r="122" spans="1:44" s="20" customFormat="1" x14ac:dyDescent="0.2">
      <c r="A122" s="40"/>
      <c r="B122" s="86">
        <f>'3. Investeringen'!B103</f>
        <v>89</v>
      </c>
      <c r="C122" s="86" t="str">
        <f>'3. Investeringen'!G103</f>
        <v>Nieuwe investeringen AD</v>
      </c>
      <c r="D122" s="86">
        <f>'3. Investeringen'!K103</f>
        <v>2019</v>
      </c>
      <c r="E122" s="121">
        <f>'3. Investeringen'!N103</f>
        <v>2019</v>
      </c>
      <c r="F122" s="86">
        <f>'3. Investeringen'!O103</f>
        <v>988183.64975201664</v>
      </c>
      <c r="G122" s="86">
        <f>'3. Investeringen'!P103</f>
        <v>0</v>
      </c>
      <c r="I122" s="86">
        <f>'6. Investeringen per jaar'!I103</f>
        <v>1</v>
      </c>
      <c r="K122" s="86">
        <f>'8. Afschrijvingen voor GAW'!AO117</f>
        <v>0</v>
      </c>
      <c r="L122" s="86">
        <f>'8. Afschrijvingen voor GAW'!AP117</f>
        <v>0</v>
      </c>
      <c r="M122" s="86">
        <f>'8. Afschrijvingen voor GAW'!AQ117</f>
        <v>0</v>
      </c>
      <c r="N122" s="86">
        <f>'8. Afschrijvingen voor GAW'!AR117</f>
        <v>0</v>
      </c>
      <c r="O122" s="86">
        <f>'8. Afschrijvingen voor GAW'!AS117</f>
        <v>0</v>
      </c>
      <c r="P122" s="86">
        <f>'8. Afschrijvingen voor GAW'!AT117</f>
        <v>0</v>
      </c>
      <c r="Q122" s="86">
        <f>'8. Afschrijvingen voor GAW'!AU117</f>
        <v>0</v>
      </c>
      <c r="R122" s="86">
        <f>'8. Afschrijvingen voor GAW'!AV117</f>
        <v>0</v>
      </c>
      <c r="S122" s="86">
        <f>'8. Afschrijvingen voor GAW'!AW117</f>
        <v>12669.02115066688</v>
      </c>
      <c r="T122" s="86">
        <f>'8. Afschrijvingen voor GAW'!AX117</f>
        <v>26047.507485771108</v>
      </c>
      <c r="U122" s="86">
        <f>'8. Afschrijvingen voor GAW'!AY117</f>
        <v>26229.840038171504</v>
      </c>
      <c r="V122" s="86">
        <f>'8. Afschrijvingen voor GAW'!AZ117</f>
        <v>31475.808045805803</v>
      </c>
      <c r="W122" s="86">
        <f>'8. Afschrijvingen voor GAW'!BA117</f>
        <v>30440.986959368354</v>
      </c>
      <c r="X122" s="86">
        <f>'8. Afschrijvingen voor GAW'!BB117</f>
        <v>29440.187388101447</v>
      </c>
      <c r="Y122" s="86">
        <f>'8. Afschrijvingen voor GAW'!BC117</f>
        <v>28472.290816437839</v>
      </c>
      <c r="Z122" s="86">
        <f>'8. Afschrijvingen voor GAW'!BD117</f>
        <v>27536.215501924813</v>
      </c>
      <c r="AB122" s="122"/>
      <c r="AC122" s="87">
        <f t="shared" si="22"/>
        <v>0</v>
      </c>
      <c r="AD122" s="87">
        <f t="shared" si="23"/>
        <v>0</v>
      </c>
      <c r="AE122" s="87">
        <f t="shared" si="24"/>
        <v>0</v>
      </c>
      <c r="AF122" s="87">
        <f t="shared" si="25"/>
        <v>0</v>
      </c>
      <c r="AG122" s="87">
        <f t="shared" si="26"/>
        <v>0</v>
      </c>
      <c r="AH122" s="87">
        <f t="shared" si="27"/>
        <v>0</v>
      </c>
      <c r="AI122" s="87">
        <f t="shared" si="28"/>
        <v>0</v>
      </c>
      <c r="AJ122" s="87">
        <f t="shared" si="29"/>
        <v>0</v>
      </c>
      <c r="AK122" s="87">
        <f t="shared" si="30"/>
        <v>975514.62860134977</v>
      </c>
      <c r="AL122" s="87">
        <f t="shared" si="31"/>
        <v>976781.53071641654</v>
      </c>
      <c r="AM122" s="87">
        <f t="shared" si="32"/>
        <v>957389.16139325988</v>
      </c>
      <c r="AN122" s="87">
        <f t="shared" si="33"/>
        <v>925913.3533474541</v>
      </c>
      <c r="AO122" s="87">
        <f t="shared" si="34"/>
        <v>895472.36638808576</v>
      </c>
      <c r="AP122" s="87">
        <f t="shared" si="35"/>
        <v>866032.17899998429</v>
      </c>
      <c r="AQ122" s="87">
        <f t="shared" si="36"/>
        <v>837559.88818354649</v>
      </c>
      <c r="AR122" s="87">
        <f t="shared" si="37"/>
        <v>810023.67268162163</v>
      </c>
    </row>
    <row r="123" spans="1:44" s="20" customFormat="1" x14ac:dyDescent="0.2">
      <c r="A123" s="40"/>
      <c r="B123" s="86">
        <f>'3. Investeringen'!B104</f>
        <v>90</v>
      </c>
      <c r="C123" s="86" t="str">
        <f>'3. Investeringen'!G104</f>
        <v>Nieuwe investeringen AD</v>
      </c>
      <c r="D123" s="86">
        <f>'3. Investeringen'!K104</f>
        <v>2019</v>
      </c>
      <c r="E123" s="121">
        <f>'3. Investeringen'!N104</f>
        <v>2019</v>
      </c>
      <c r="F123" s="86">
        <f>'3. Investeringen'!O104</f>
        <v>3127.0125615943548</v>
      </c>
      <c r="G123" s="86">
        <f>'3. Investeringen'!P104</f>
        <v>0</v>
      </c>
      <c r="I123" s="86">
        <f>'6. Investeringen per jaar'!I104</f>
        <v>1</v>
      </c>
      <c r="K123" s="86">
        <f>'8. Afschrijvingen voor GAW'!AO118</f>
        <v>0</v>
      </c>
      <c r="L123" s="86">
        <f>'8. Afschrijvingen voor GAW'!AP118</f>
        <v>0</v>
      </c>
      <c r="M123" s="86">
        <f>'8. Afschrijvingen voor GAW'!AQ118</f>
        <v>0</v>
      </c>
      <c r="N123" s="86">
        <f>'8. Afschrijvingen voor GAW'!AR118</f>
        <v>0</v>
      </c>
      <c r="O123" s="86">
        <f>'8. Afschrijvingen voor GAW'!AS118</f>
        <v>0</v>
      </c>
      <c r="P123" s="86">
        <f>'8. Afschrijvingen voor GAW'!AT118</f>
        <v>0</v>
      </c>
      <c r="Q123" s="86">
        <f>'8. Afschrijvingen voor GAW'!AU118</f>
        <v>0</v>
      </c>
      <c r="R123" s="86">
        <f>'8. Afschrijvingen voor GAW'!AV118</f>
        <v>0</v>
      </c>
      <c r="S123" s="86">
        <f>'8. Afschrijvingen voor GAW'!AW118</f>
        <v>40.089904635825064</v>
      </c>
      <c r="T123" s="86">
        <f>'8. Afschrijvingen voor GAW'!AX118</f>
        <v>82.424843931256333</v>
      </c>
      <c r="U123" s="86">
        <f>'8. Afschrijvingen voor GAW'!AY118</f>
        <v>83.001817838775125</v>
      </c>
      <c r="V123" s="86">
        <f>'8. Afschrijvingen voor GAW'!AZ118</f>
        <v>99.602181406530136</v>
      </c>
      <c r="W123" s="86">
        <f>'8. Afschrijvingen voor GAW'!BA118</f>
        <v>96.327589141109968</v>
      </c>
      <c r="X123" s="86">
        <f>'8. Afschrijvingen voor GAW'!BB118</f>
        <v>93.16065470359402</v>
      </c>
      <c r="Y123" s="86">
        <f>'8. Afschrijvingen voor GAW'!BC118</f>
        <v>90.097838658544347</v>
      </c>
      <c r="Z123" s="86">
        <f>'8. Afschrijvingen voor GAW'!BD118</f>
        <v>87.135717935523715</v>
      </c>
      <c r="AB123" s="122"/>
      <c r="AC123" s="87">
        <f t="shared" si="22"/>
        <v>0</v>
      </c>
      <c r="AD123" s="87">
        <f t="shared" si="23"/>
        <v>0</v>
      </c>
      <c r="AE123" s="87">
        <f t="shared" si="24"/>
        <v>0</v>
      </c>
      <c r="AF123" s="87">
        <f t="shared" si="25"/>
        <v>0</v>
      </c>
      <c r="AG123" s="87">
        <f t="shared" si="26"/>
        <v>0</v>
      </c>
      <c r="AH123" s="87">
        <f t="shared" si="27"/>
        <v>0</v>
      </c>
      <c r="AI123" s="87">
        <f t="shared" si="28"/>
        <v>0</v>
      </c>
      <c r="AJ123" s="87">
        <f t="shared" si="29"/>
        <v>0</v>
      </c>
      <c r="AK123" s="87">
        <f t="shared" si="30"/>
        <v>3086.9226569585298</v>
      </c>
      <c r="AL123" s="87">
        <f t="shared" si="31"/>
        <v>3090.9316474221123</v>
      </c>
      <c r="AM123" s="87">
        <f t="shared" si="32"/>
        <v>3029.5663511152916</v>
      </c>
      <c r="AN123" s="87">
        <f t="shared" si="33"/>
        <v>2929.9641697087613</v>
      </c>
      <c r="AO123" s="87">
        <f t="shared" si="34"/>
        <v>2833.6365805676514</v>
      </c>
      <c r="AP123" s="87">
        <f t="shared" si="35"/>
        <v>2740.4759258640574</v>
      </c>
      <c r="AQ123" s="87">
        <f t="shared" si="36"/>
        <v>2650.3780872055131</v>
      </c>
      <c r="AR123" s="87">
        <f t="shared" si="37"/>
        <v>2563.2423692699895</v>
      </c>
    </row>
    <row r="124" spans="1:44" s="20" customFormat="1" x14ac:dyDescent="0.2">
      <c r="A124" s="40"/>
      <c r="B124" s="86">
        <f>'3. Investeringen'!B105</f>
        <v>91</v>
      </c>
      <c r="C124" s="86" t="str">
        <f>'3. Investeringen'!G105</f>
        <v>Overgenomen netten TD</v>
      </c>
      <c r="D124" s="86">
        <f>'3. Investeringen'!K105</f>
        <v>2015</v>
      </c>
      <c r="E124" s="121">
        <f>'3. Investeringen'!N105</f>
        <v>2015</v>
      </c>
      <c r="F124" s="86">
        <f>'3. Investeringen'!O105</f>
        <v>84482.727272727279</v>
      </c>
      <c r="G124" s="86">
        <f>'3. Investeringen'!P105</f>
        <v>0</v>
      </c>
      <c r="I124" s="86">
        <f>'6. Investeringen per jaar'!I105</f>
        <v>1</v>
      </c>
      <c r="K124" s="86">
        <f>'8. Afschrijvingen voor GAW'!AO119</f>
        <v>0</v>
      </c>
      <c r="L124" s="86">
        <f>'8. Afschrijvingen voor GAW'!AP119</f>
        <v>0</v>
      </c>
      <c r="M124" s="86">
        <f>'8. Afschrijvingen voor GAW'!AQ119</f>
        <v>0</v>
      </c>
      <c r="N124" s="86">
        <f>'8. Afschrijvingen voor GAW'!AR119</f>
        <v>0</v>
      </c>
      <c r="O124" s="86">
        <f>'8. Afschrijvingen voor GAW'!AS119</f>
        <v>8448.2727272727279</v>
      </c>
      <c r="P124" s="86">
        <f>'8. Afschrijvingen voor GAW'!AT119</f>
        <v>17031.71781818182</v>
      </c>
      <c r="Q124" s="86">
        <f>'8. Afschrijvingen voor GAW'!AU119</f>
        <v>17065.781253818182</v>
      </c>
      <c r="R124" s="86">
        <f>'8. Afschrijvingen voor GAW'!AV119</f>
        <v>17304.702191371638</v>
      </c>
      <c r="S124" s="86">
        <f>'8. Afschrijvingen voor GAW'!AW119</f>
        <v>17668.100937390442</v>
      </c>
      <c r="T124" s="86">
        <f>'8. Afschrijvingen voor GAW'!AX119</f>
        <v>9081.4038818186873</v>
      </c>
      <c r="U124" s="86">
        <f>'8. Afschrijvingen voor GAW'!AY119</f>
        <v>0</v>
      </c>
      <c r="V124" s="86">
        <f>'8. Afschrijvingen voor GAW'!AZ119</f>
        <v>0</v>
      </c>
      <c r="W124" s="86">
        <f>'8. Afschrijvingen voor GAW'!BA119</f>
        <v>0</v>
      </c>
      <c r="X124" s="86">
        <f>'8. Afschrijvingen voor GAW'!BB119</f>
        <v>0</v>
      </c>
      <c r="Y124" s="86">
        <f>'8. Afschrijvingen voor GAW'!BC119</f>
        <v>0</v>
      </c>
      <c r="Z124" s="86">
        <f>'8. Afschrijvingen voor GAW'!BD119</f>
        <v>0</v>
      </c>
      <c r="AB124" s="122"/>
      <c r="AC124" s="87">
        <f t="shared" si="22"/>
        <v>0</v>
      </c>
      <c r="AD124" s="87">
        <f t="shared" si="23"/>
        <v>0</v>
      </c>
      <c r="AE124" s="87">
        <f t="shared" si="24"/>
        <v>0</v>
      </c>
      <c r="AF124" s="87">
        <f t="shared" si="25"/>
        <v>0</v>
      </c>
      <c r="AG124" s="87">
        <f t="shared" si="26"/>
        <v>76034.454545454559</v>
      </c>
      <c r="AH124" s="87">
        <f t="shared" si="27"/>
        <v>59611.012363636386</v>
      </c>
      <c r="AI124" s="87">
        <f t="shared" si="28"/>
        <v>42664.453134545474</v>
      </c>
      <c r="AJ124" s="87">
        <f t="shared" si="29"/>
        <v>25957.053287057475</v>
      </c>
      <c r="AK124" s="87">
        <f t="shared" si="30"/>
        <v>8834.0504686952372</v>
      </c>
      <c r="AL124" s="87">
        <f t="shared" si="31"/>
        <v>1.6370904631912708E-11</v>
      </c>
      <c r="AM124" s="87">
        <f t="shared" si="32"/>
        <v>1.6485500964336095E-11</v>
      </c>
      <c r="AN124" s="87">
        <f t="shared" si="33"/>
        <v>1.6485500964336095E-11</v>
      </c>
      <c r="AO124" s="87">
        <f t="shared" si="34"/>
        <v>1.6485500964336095E-11</v>
      </c>
      <c r="AP124" s="87">
        <f t="shared" si="35"/>
        <v>1.6485500964336095E-11</v>
      </c>
      <c r="AQ124" s="87">
        <f t="shared" si="36"/>
        <v>1.6485500964336095E-11</v>
      </c>
      <c r="AR124" s="87">
        <f t="shared" si="37"/>
        <v>1.6485500964336095E-11</v>
      </c>
    </row>
    <row r="125" spans="1:44" s="20" customFormat="1" x14ac:dyDescent="0.2">
      <c r="A125" s="40"/>
      <c r="B125" s="86">
        <f>'3. Investeringen'!B106</f>
        <v>92</v>
      </c>
      <c r="C125" s="86" t="str">
        <f>'3. Investeringen'!G106</f>
        <v>Overgenomen netten TD</v>
      </c>
      <c r="D125" s="86">
        <f>'3. Investeringen'!K106</f>
        <v>2015</v>
      </c>
      <c r="E125" s="121">
        <f>'3. Investeringen'!N106</f>
        <v>2015</v>
      </c>
      <c r="F125" s="86">
        <f>'3. Investeringen'!O106</f>
        <v>175000</v>
      </c>
      <c r="G125" s="86">
        <f>'3. Investeringen'!P106</f>
        <v>0</v>
      </c>
      <c r="I125" s="86">
        <f>'6. Investeringen per jaar'!I106</f>
        <v>1</v>
      </c>
      <c r="K125" s="86">
        <f>'8. Afschrijvingen voor GAW'!AO120</f>
        <v>0</v>
      </c>
      <c r="L125" s="86">
        <f>'8. Afschrijvingen voor GAW'!AP120</f>
        <v>0</v>
      </c>
      <c r="M125" s="86">
        <f>'8. Afschrijvingen voor GAW'!AQ120</f>
        <v>0</v>
      </c>
      <c r="N125" s="86">
        <f>'8. Afschrijvingen voor GAW'!AR120</f>
        <v>0</v>
      </c>
      <c r="O125" s="86">
        <f>'8. Afschrijvingen voor GAW'!AS120</f>
        <v>5833.333333333333</v>
      </c>
      <c r="P125" s="86">
        <f>'8. Afschrijvingen voor GAW'!AT120</f>
        <v>11760</v>
      </c>
      <c r="Q125" s="86">
        <f>'8. Afschrijvingen voor GAW'!AU120</f>
        <v>11783.52</v>
      </c>
      <c r="R125" s="86">
        <f>'8. Afschrijvingen voor GAW'!AV120</f>
        <v>11948.489279999998</v>
      </c>
      <c r="S125" s="86">
        <f>'8. Afschrijvingen voor GAW'!AW120</f>
        <v>12199.407554879999</v>
      </c>
      <c r="T125" s="86">
        <f>'8. Afschrijvingen voor GAW'!AX120</f>
        <v>12540.990966416639</v>
      </c>
      <c r="U125" s="86">
        <f>'8. Afschrijvingen voor GAW'!AY120</f>
        <v>12628.777903181553</v>
      </c>
      <c r="V125" s="86">
        <f>'8. Afschrijvingen voor GAW'!AZ120</f>
        <v>15154.533483817866</v>
      </c>
      <c r="W125" s="86">
        <f>'8. Afschrijvingen voor GAW'!BA120</f>
        <v>13015.069933161225</v>
      </c>
      <c r="X125" s="86">
        <f>'8. Afschrijvingen voor GAW'!BB120</f>
        <v>12180.770578471403</v>
      </c>
      <c r="Y125" s="86">
        <f>'8. Afschrijvingen voor GAW'!BC120</f>
        <v>12180.770578471403</v>
      </c>
      <c r="Z125" s="86">
        <f>'8. Afschrijvingen voor GAW'!BD120</f>
        <v>12180.770578471403</v>
      </c>
      <c r="AB125" s="122"/>
      <c r="AC125" s="87">
        <f t="shared" si="22"/>
        <v>0</v>
      </c>
      <c r="AD125" s="87">
        <f t="shared" si="23"/>
        <v>0</v>
      </c>
      <c r="AE125" s="87">
        <f t="shared" si="24"/>
        <v>0</v>
      </c>
      <c r="AF125" s="87">
        <f t="shared" si="25"/>
        <v>0</v>
      </c>
      <c r="AG125" s="87">
        <f t="shared" si="26"/>
        <v>169166.66666666666</v>
      </c>
      <c r="AH125" s="87">
        <f t="shared" si="27"/>
        <v>158760</v>
      </c>
      <c r="AI125" s="87">
        <f t="shared" si="28"/>
        <v>147294</v>
      </c>
      <c r="AJ125" s="87">
        <f t="shared" si="29"/>
        <v>137407.62672</v>
      </c>
      <c r="AK125" s="87">
        <f t="shared" si="30"/>
        <v>128093.77932623999</v>
      </c>
      <c r="AL125" s="87">
        <f t="shared" si="31"/>
        <v>119139.41418095809</v>
      </c>
      <c r="AM125" s="87">
        <f t="shared" si="32"/>
        <v>107344.61217704322</v>
      </c>
      <c r="AN125" s="87">
        <f t="shared" si="33"/>
        <v>92190.078693225354</v>
      </c>
      <c r="AO125" s="87">
        <f t="shared" si="34"/>
        <v>79175.008760064127</v>
      </c>
      <c r="AP125" s="87">
        <f t="shared" si="35"/>
        <v>66994.238181592722</v>
      </c>
      <c r="AQ125" s="87">
        <f t="shared" si="36"/>
        <v>54813.467603121317</v>
      </c>
      <c r="AR125" s="87">
        <f t="shared" si="37"/>
        <v>42632.697024649911</v>
      </c>
    </row>
    <row r="126" spans="1:44" x14ac:dyDescent="0.2">
      <c r="B126" s="86">
        <f>'3. Investeringen'!B107</f>
        <v>93</v>
      </c>
      <c r="C126" s="86" t="str">
        <f>'3. Investeringen'!G107</f>
        <v>Nieuwe investeringen TD</v>
      </c>
      <c r="D126" s="86">
        <f>'3. Investeringen'!K107</f>
        <v>2020</v>
      </c>
      <c r="E126" s="121">
        <f>'3. Investeringen'!N107</f>
        <v>2020</v>
      </c>
      <c r="F126" s="86">
        <f>'3. Investeringen'!O107</f>
        <v>171727.05456363637</v>
      </c>
      <c r="G126" s="86">
        <f>'3. Investeringen'!P107</f>
        <v>0</v>
      </c>
      <c r="H126" s="20"/>
      <c r="I126" s="86">
        <f>'6. Investeringen per jaar'!I107</f>
        <v>1</v>
      </c>
      <c r="J126" s="20"/>
      <c r="K126" s="86">
        <f>'8. Afschrijvingen voor GAW'!AO121</f>
        <v>0</v>
      </c>
      <c r="L126" s="86">
        <f>'8. Afschrijvingen voor GAW'!AP121</f>
        <v>0</v>
      </c>
      <c r="M126" s="86">
        <f>'8. Afschrijvingen voor GAW'!AQ121</f>
        <v>0</v>
      </c>
      <c r="N126" s="86">
        <f>'8. Afschrijvingen voor GAW'!AR121</f>
        <v>0</v>
      </c>
      <c r="O126" s="86">
        <f>'8. Afschrijvingen voor GAW'!AS121</f>
        <v>0</v>
      </c>
      <c r="P126" s="86">
        <f>'8. Afschrijvingen voor GAW'!AT121</f>
        <v>0</v>
      </c>
      <c r="Q126" s="86">
        <f>'8. Afschrijvingen voor GAW'!AU121</f>
        <v>0</v>
      </c>
      <c r="R126" s="86">
        <f>'8. Afschrijvingen voor GAW'!AV121</f>
        <v>0</v>
      </c>
      <c r="S126" s="86">
        <f>'8. Afschrijvingen voor GAW'!AW121</f>
        <v>0</v>
      </c>
      <c r="T126" s="86">
        <f>'8. Afschrijvingen voor GAW'!AX121</f>
        <v>1561.1550414876033</v>
      </c>
      <c r="U126" s="86">
        <f>'8. Afschrijvingen voor GAW'!AY121</f>
        <v>3144.1662535560331</v>
      </c>
      <c r="V126" s="86">
        <f>'8. Afschrijvingen voor GAW'!AZ121</f>
        <v>3772.999504267239</v>
      </c>
      <c r="W126" s="86">
        <f>'8. Afschrijvingen voor GAW'!BA121</f>
        <v>3688.371478003301</v>
      </c>
      <c r="X126" s="86">
        <f>'8. Afschrijvingen voor GAW'!BB121</f>
        <v>3605.6416504593012</v>
      </c>
      <c r="Y126" s="86">
        <f>'8. Afschrijvingen voor GAW'!BC121</f>
        <v>3524.7674452153542</v>
      </c>
      <c r="Z126" s="86">
        <f>'8. Afschrijvingen voor GAW'!BD121</f>
        <v>3445.7072408366921</v>
      </c>
      <c r="AA126" s="20"/>
      <c r="AB126" s="122"/>
      <c r="AC126" s="87">
        <f t="shared" ref="AC126:AC131" si="38">$I126*IF($D126&lt;2011,IF(AC$33=$E126,$G126*K$28-K126,
AB126*K$28-K126),
IF(AC$33=$E126,$F126-K126,
AB126*K$28-K126))</f>
        <v>0</v>
      </c>
      <c r="AD126" s="87">
        <f t="shared" ref="AD126:AD131" si="39">$I126*IF($D126&lt;2011,IF(AD$33=$E126,$G126*L$28-L126,
AC126*L$28-L126),
IF(AD$33=$E126,$F126-L126,
AC126*L$28-L126))</f>
        <v>0</v>
      </c>
      <c r="AE126" s="87">
        <f t="shared" ref="AE126:AE131" si="40">$I126*IF($D126&lt;2011,IF(AE$33=$E126,$G126*M$28-M126,
AD126*M$28-M126),
IF(AE$33=$E126,$F126-M126,
AD126*M$28-M126))</f>
        <v>0</v>
      </c>
      <c r="AF126" s="87">
        <f t="shared" ref="AF126:AF131" si="41">$I126*IF($D126&lt;2011,IF(AF$33=$E126,$G126*N$28-N126,
AE126*N$28-N126),
IF(AF$33=$E126,$F126-N126,
AE126*N$28-N126))</f>
        <v>0</v>
      </c>
      <c r="AG126" s="87">
        <f t="shared" ref="AG126:AG131" si="42">$I126*IF($D126&lt;2011,IF(AG$33=$E126,$G126*O$28-O126,
AF126*O$28-O126),
IF(AG$33=$E126,$F126-O126,
AF126*O$28-O126))</f>
        <v>0</v>
      </c>
      <c r="AH126" s="87">
        <f t="shared" ref="AH126:AH131" si="43">$I126*IF($D126&lt;2011,IF(AH$33=$E126,$G126*P$28-P126,
AG126*P$28-P126),
IF(AH$33=$E126,$F126-P126,
AG126*P$28-P126))</f>
        <v>0</v>
      </c>
      <c r="AI126" s="87">
        <f t="shared" ref="AI126:AI131" si="44">$I126*IF($D126&lt;2011,IF(AI$33=$E126,$G126*Q$28-Q126,
AH126*Q$28-Q126),
IF(AI$33=$E126,$F126-Q126,
AH126*Q$28-Q126))</f>
        <v>0</v>
      </c>
      <c r="AJ126" s="87">
        <f t="shared" ref="AJ126:AJ131" si="45">$I126*IF($D126&lt;2011,IF(AJ$33=$E126,$G126*R$28-R126,
AI126*R$28-R126),
IF(AJ$33=$E126,$F126-R126,
AI126*R$28-R126))</f>
        <v>0</v>
      </c>
      <c r="AK126" s="87">
        <f t="shared" ref="AK126:AK131" si="46">$I126*IF($D126&lt;2011,IF(AK$33=$E126,$G126*S$28-S126,
AJ126*S$28-S126),
IF(AK$33=$E126,$F126-S126,
AJ126*S$28-S126))</f>
        <v>0</v>
      </c>
      <c r="AL126" s="87">
        <f t="shared" ref="AL126:AL131" si="47">$I126*IF($D126&lt;2011,IF(AL$33=$E126,$G126*T$28-T126,
AK126*T$28-T126),
IF(AL$33=$E126,$F126-T126,
AK126*T$28-T126))</f>
        <v>170165.89952214877</v>
      </c>
      <c r="AM126" s="87">
        <f t="shared" ref="AM126:AM131" si="48">$I126*IF($D126&lt;2011,IF(AM$33=$E126,$G126*U$28-U126,
AL126*U$28-U126),
IF(AM$33=$E126,$F126-U126,
AL126*U$28-U126))</f>
        <v>168212.89456524776</v>
      </c>
      <c r="AN126" s="87">
        <f t="shared" ref="AN126:AN131" si="49">$I126*IF($D126&lt;2011,IF(AN$33=$E126,$G126*V$28-V126,
AM126*V$28-V126),
IF(AN$33=$E126,$F126-V126,
AM126*V$28-V126))</f>
        <v>164439.89506098052</v>
      </c>
      <c r="AO126" s="87">
        <f t="shared" ref="AO126:AO131" si="50">$I126*IF($D126&lt;2011,IF(AO$33=$E126,$G126*W$28-W126,
AN126*W$28-W126),
IF(AO$33=$E126,$F126-W126,
AN126*W$28-W126))</f>
        <v>160751.52358297721</v>
      </c>
      <c r="AP126" s="87">
        <f t="shared" ref="AP126:AP131" si="51">$I126*IF($D126&lt;2011,IF(AP$33=$E126,$G126*X$28-X126,
AO126*X$28-X126),
IF(AP$33=$E126,$F126-X126,
AO126*X$28-X126))</f>
        <v>157145.88193251792</v>
      </c>
      <c r="AQ126" s="87">
        <f t="shared" ref="AQ126:AQ131" si="52">$I126*IF($D126&lt;2011,IF(AQ$33=$E126,$G126*Y$28-Y126,
AP126*Y$28-Y126),
IF(AQ$33=$E126,$F126-Y126,
AP126*Y$28-Y126))</f>
        <v>153621.11448730258</v>
      </c>
      <c r="AR126" s="87">
        <f t="shared" ref="AR126:AR131" si="53">$I126*IF($D126&lt;2011,IF(AR$33=$E126,$G126*Z$28-Z126,
AQ126*Z$28-Z126),
IF(AR$33=$E126,$F126-Z126,
AQ126*Z$28-Z126))</f>
        <v>150175.40724646588</v>
      </c>
    </row>
    <row r="127" spans="1:44" x14ac:dyDescent="0.2">
      <c r="B127" s="86">
        <f>'3. Investeringen'!B108</f>
        <v>94</v>
      </c>
      <c r="C127" s="86" t="str">
        <f>'3. Investeringen'!G108</f>
        <v>Nieuwe investeringen TD</v>
      </c>
      <c r="D127" s="86">
        <f>'3. Investeringen'!K108</f>
        <v>2020</v>
      </c>
      <c r="E127" s="121">
        <f>'3. Investeringen'!N108</f>
        <v>2020</v>
      </c>
      <c r="F127" s="86">
        <f>'3. Investeringen'!O108</f>
        <v>1725474.3250545457</v>
      </c>
      <c r="G127" s="86">
        <f>'3. Investeringen'!P108</f>
        <v>0</v>
      </c>
      <c r="H127" s="20"/>
      <c r="I127" s="86">
        <f>'6. Investeringen per jaar'!I108</f>
        <v>1</v>
      </c>
      <c r="J127" s="20"/>
      <c r="K127" s="86">
        <f>'8. Afschrijvingen voor GAW'!AO122</f>
        <v>0</v>
      </c>
      <c r="L127" s="86">
        <f>'8. Afschrijvingen voor GAW'!AP122</f>
        <v>0</v>
      </c>
      <c r="M127" s="86">
        <f>'8. Afschrijvingen voor GAW'!AQ122</f>
        <v>0</v>
      </c>
      <c r="N127" s="86">
        <f>'8. Afschrijvingen voor GAW'!AR122</f>
        <v>0</v>
      </c>
      <c r="O127" s="86">
        <f>'8. Afschrijvingen voor GAW'!AS122</f>
        <v>0</v>
      </c>
      <c r="P127" s="86">
        <f>'8. Afschrijvingen voor GAW'!AT122</f>
        <v>0</v>
      </c>
      <c r="Q127" s="86">
        <f>'8. Afschrijvingen voor GAW'!AU122</f>
        <v>0</v>
      </c>
      <c r="R127" s="86">
        <f>'8. Afschrijvingen voor GAW'!AV122</f>
        <v>0</v>
      </c>
      <c r="S127" s="86">
        <f>'8. Afschrijvingen voor GAW'!AW122</f>
        <v>0</v>
      </c>
      <c r="T127" s="86">
        <f>'8. Afschrijvingen voor GAW'!AX122</f>
        <v>19171.936945050507</v>
      </c>
      <c r="U127" s="86">
        <f>'8. Afschrijvingen voor GAW'!AY122</f>
        <v>38612.281007331716</v>
      </c>
      <c r="V127" s="86">
        <f>'8. Afschrijvingen voor GAW'!AZ122</f>
        <v>46334.737208798062</v>
      </c>
      <c r="W127" s="86">
        <f>'8. Afschrijvingen voor GAW'!BA122</f>
        <v>45056.537561658806</v>
      </c>
      <c r="X127" s="86">
        <f>'8. Afschrijvingen voor GAW'!BB122</f>
        <v>43813.598594440627</v>
      </c>
      <c r="Y127" s="86">
        <f>'8. Afschrijvingen voor GAW'!BC122</f>
        <v>42604.947598731917</v>
      </c>
      <c r="Z127" s="86">
        <f>'8. Afschrijvingen voor GAW'!BD122</f>
        <v>41429.638699456555</v>
      </c>
      <c r="AA127" s="20"/>
      <c r="AB127" s="122"/>
      <c r="AC127" s="87">
        <f t="shared" si="38"/>
        <v>0</v>
      </c>
      <c r="AD127" s="87">
        <f t="shared" si="39"/>
        <v>0</v>
      </c>
      <c r="AE127" s="87">
        <f t="shared" si="40"/>
        <v>0</v>
      </c>
      <c r="AF127" s="87">
        <f t="shared" si="41"/>
        <v>0</v>
      </c>
      <c r="AG127" s="87">
        <f t="shared" si="42"/>
        <v>0</v>
      </c>
      <c r="AH127" s="87">
        <f t="shared" si="43"/>
        <v>0</v>
      </c>
      <c r="AI127" s="87">
        <f t="shared" si="44"/>
        <v>0</v>
      </c>
      <c r="AJ127" s="87">
        <f t="shared" si="45"/>
        <v>0</v>
      </c>
      <c r="AK127" s="87">
        <f t="shared" si="46"/>
        <v>0</v>
      </c>
      <c r="AL127" s="87">
        <f t="shared" si="47"/>
        <v>1706302.3881094952</v>
      </c>
      <c r="AM127" s="87">
        <f t="shared" si="48"/>
        <v>1679634.2238189296</v>
      </c>
      <c r="AN127" s="87">
        <f t="shared" si="49"/>
        <v>1633299.4866101316</v>
      </c>
      <c r="AO127" s="87">
        <f t="shared" si="50"/>
        <v>1588242.9490484728</v>
      </c>
      <c r="AP127" s="87">
        <f t="shared" si="51"/>
        <v>1544429.3504540322</v>
      </c>
      <c r="AQ127" s="87">
        <f t="shared" si="52"/>
        <v>1501824.4028553003</v>
      </c>
      <c r="AR127" s="87">
        <f t="shared" si="53"/>
        <v>1460394.7641558438</v>
      </c>
    </row>
    <row r="128" spans="1:44" x14ac:dyDescent="0.2">
      <c r="B128" s="86">
        <f>'3. Investeringen'!B109</f>
        <v>95</v>
      </c>
      <c r="C128" s="86" t="str">
        <f>'3. Investeringen'!G109</f>
        <v>Nieuwe investeringen TD</v>
      </c>
      <c r="D128" s="86">
        <f>'3. Investeringen'!K109</f>
        <v>2020</v>
      </c>
      <c r="E128" s="121">
        <f>'3. Investeringen'!N109</f>
        <v>2020</v>
      </c>
      <c r="F128" s="86">
        <f>'3. Investeringen'!O109</f>
        <v>60834.798545454549</v>
      </c>
      <c r="G128" s="86">
        <f>'3. Investeringen'!P109</f>
        <v>0</v>
      </c>
      <c r="H128" s="20"/>
      <c r="I128" s="86">
        <f>'6. Investeringen per jaar'!I109</f>
        <v>1</v>
      </c>
      <c r="J128" s="20"/>
      <c r="K128" s="86">
        <f>'8. Afschrijvingen voor GAW'!AO123</f>
        <v>0</v>
      </c>
      <c r="L128" s="86">
        <f>'8. Afschrijvingen voor GAW'!AP123</f>
        <v>0</v>
      </c>
      <c r="M128" s="86">
        <f>'8. Afschrijvingen voor GAW'!AQ123</f>
        <v>0</v>
      </c>
      <c r="N128" s="86">
        <f>'8. Afschrijvingen voor GAW'!AR123</f>
        <v>0</v>
      </c>
      <c r="O128" s="86">
        <f>'8. Afschrijvingen voor GAW'!AS123</f>
        <v>0</v>
      </c>
      <c r="P128" s="86">
        <f>'8. Afschrijvingen voor GAW'!AT123</f>
        <v>0</v>
      </c>
      <c r="Q128" s="86">
        <f>'8. Afschrijvingen voor GAW'!AU123</f>
        <v>0</v>
      </c>
      <c r="R128" s="86">
        <f>'8. Afschrijvingen voor GAW'!AV123</f>
        <v>0</v>
      </c>
      <c r="S128" s="86">
        <f>'8. Afschrijvingen voor GAW'!AW123</f>
        <v>0</v>
      </c>
      <c r="T128" s="86">
        <f>'8. Afschrijvingen voor GAW'!AX123</f>
        <v>1013.9133090909091</v>
      </c>
      <c r="U128" s="86">
        <f>'8. Afschrijvingen voor GAW'!AY123</f>
        <v>2042.0214045090909</v>
      </c>
      <c r="V128" s="86">
        <f>'8. Afschrijvingen voor GAW'!AZ123</f>
        <v>2450.425685410909</v>
      </c>
      <c r="W128" s="86">
        <f>'8. Afschrijvingen voor GAW'!BA123</f>
        <v>2347.2498670778182</v>
      </c>
      <c r="X128" s="86">
        <f>'8. Afschrijvingen voor GAW'!BB123</f>
        <v>2248.418293727173</v>
      </c>
      <c r="Y128" s="86">
        <f>'8. Afschrijvingen voor GAW'!BC123</f>
        <v>2153.7480497807655</v>
      </c>
      <c r="Z128" s="86">
        <f>'8. Afschrijvingen voor GAW'!BD123</f>
        <v>2063.0639213689442</v>
      </c>
      <c r="AA128" s="20"/>
      <c r="AB128" s="122"/>
      <c r="AC128" s="87">
        <f t="shared" si="38"/>
        <v>0</v>
      </c>
      <c r="AD128" s="87">
        <f t="shared" si="39"/>
        <v>0</v>
      </c>
      <c r="AE128" s="87">
        <f t="shared" si="40"/>
        <v>0</v>
      </c>
      <c r="AF128" s="87">
        <f t="shared" si="41"/>
        <v>0</v>
      </c>
      <c r="AG128" s="87">
        <f t="shared" si="42"/>
        <v>0</v>
      </c>
      <c r="AH128" s="87">
        <f t="shared" si="43"/>
        <v>0</v>
      </c>
      <c r="AI128" s="87">
        <f t="shared" si="44"/>
        <v>0</v>
      </c>
      <c r="AJ128" s="87">
        <f t="shared" si="45"/>
        <v>0</v>
      </c>
      <c r="AK128" s="87">
        <f t="shared" si="46"/>
        <v>0</v>
      </c>
      <c r="AL128" s="87">
        <f t="shared" si="47"/>
        <v>59820.88523636364</v>
      </c>
      <c r="AM128" s="87">
        <f t="shared" si="48"/>
        <v>58197.610028509087</v>
      </c>
      <c r="AN128" s="87">
        <f t="shared" si="49"/>
        <v>55747.184343098175</v>
      </c>
      <c r="AO128" s="87">
        <f t="shared" si="50"/>
        <v>53399.93447602036</v>
      </c>
      <c r="AP128" s="87">
        <f t="shared" si="51"/>
        <v>51151.516182293184</v>
      </c>
      <c r="AQ128" s="87">
        <f t="shared" si="52"/>
        <v>48997.768132512421</v>
      </c>
      <c r="AR128" s="87">
        <f t="shared" si="53"/>
        <v>46934.704211143478</v>
      </c>
    </row>
    <row r="129" spans="2:44" x14ac:dyDescent="0.2">
      <c r="B129" s="86">
        <f>'3. Investeringen'!B110</f>
        <v>96</v>
      </c>
      <c r="C129" s="86" t="str">
        <f>'3. Investeringen'!G110</f>
        <v>Nieuwe investeringen TD</v>
      </c>
      <c r="D129" s="86">
        <f>'3. Investeringen'!K110</f>
        <v>2020</v>
      </c>
      <c r="E129" s="121">
        <f>'3. Investeringen'!N110</f>
        <v>2020</v>
      </c>
      <c r="F129" s="86">
        <f>'3. Investeringen'!O110</f>
        <v>268339.66363636364</v>
      </c>
      <c r="G129" s="86">
        <f>'3. Investeringen'!P110</f>
        <v>0</v>
      </c>
      <c r="H129" s="20"/>
      <c r="I129" s="86">
        <f>'6. Investeringen per jaar'!I110</f>
        <v>1</v>
      </c>
      <c r="J129" s="20"/>
      <c r="K129" s="86">
        <f>'8. Afschrijvingen voor GAW'!AO124</f>
        <v>0</v>
      </c>
      <c r="L129" s="86">
        <f>'8. Afschrijvingen voor GAW'!AP124</f>
        <v>0</v>
      </c>
      <c r="M129" s="86">
        <f>'8. Afschrijvingen voor GAW'!AQ124</f>
        <v>0</v>
      </c>
      <c r="N129" s="86">
        <f>'8. Afschrijvingen voor GAW'!AR124</f>
        <v>0</v>
      </c>
      <c r="O129" s="86">
        <f>'8. Afschrijvingen voor GAW'!AS124</f>
        <v>0</v>
      </c>
      <c r="P129" s="86">
        <f>'8. Afschrijvingen voor GAW'!AT124</f>
        <v>0</v>
      </c>
      <c r="Q129" s="86">
        <f>'8. Afschrijvingen voor GAW'!AU124</f>
        <v>0</v>
      </c>
      <c r="R129" s="86">
        <f>'8. Afschrijvingen voor GAW'!AV124</f>
        <v>0</v>
      </c>
      <c r="S129" s="86">
        <f>'8. Afschrijvingen voor GAW'!AW124</f>
        <v>0</v>
      </c>
      <c r="T129" s="86">
        <f>'8. Afschrijvingen voor GAW'!AX124</f>
        <v>26833.966363636366</v>
      </c>
      <c r="U129" s="86">
        <f>'8. Afschrijvingen voor GAW'!AY124</f>
        <v>54043.60825636363</v>
      </c>
      <c r="V129" s="86">
        <f>'8. Afschrijvingen voor GAW'!AZ124</f>
        <v>64852.329907636347</v>
      </c>
      <c r="W129" s="86">
        <f>'8. Afschrijvingen voor GAW'!BA124</f>
        <v>49720.119595854536</v>
      </c>
      <c r="X129" s="86">
        <f>'8. Afschrijvingen voor GAW'!BB124</f>
        <v>49720.119595854536</v>
      </c>
      <c r="Y129" s="86">
        <f>'8. Afschrijvingen voor GAW'!BC124</f>
        <v>24860.059797927268</v>
      </c>
      <c r="Z129" s="86">
        <f>'8. Afschrijvingen voor GAW'!BD124</f>
        <v>0</v>
      </c>
      <c r="AA129" s="20"/>
      <c r="AB129" s="122"/>
      <c r="AC129" s="87">
        <f t="shared" si="38"/>
        <v>0</v>
      </c>
      <c r="AD129" s="87">
        <f t="shared" si="39"/>
        <v>0</v>
      </c>
      <c r="AE129" s="87">
        <f t="shared" si="40"/>
        <v>0</v>
      </c>
      <c r="AF129" s="87">
        <f t="shared" si="41"/>
        <v>0</v>
      </c>
      <c r="AG129" s="87">
        <f t="shared" si="42"/>
        <v>0</v>
      </c>
      <c r="AH129" s="87">
        <f t="shared" si="43"/>
        <v>0</v>
      </c>
      <c r="AI129" s="87">
        <f t="shared" si="44"/>
        <v>0</v>
      </c>
      <c r="AJ129" s="87">
        <f t="shared" si="45"/>
        <v>0</v>
      </c>
      <c r="AK129" s="87">
        <f t="shared" si="46"/>
        <v>0</v>
      </c>
      <c r="AL129" s="87">
        <f t="shared" si="47"/>
        <v>241505.69727272727</v>
      </c>
      <c r="AM129" s="87">
        <f t="shared" si="48"/>
        <v>189152.62889727269</v>
      </c>
      <c r="AN129" s="87">
        <f t="shared" si="49"/>
        <v>124300.29898963634</v>
      </c>
      <c r="AO129" s="87">
        <f t="shared" si="50"/>
        <v>74580.179393781815</v>
      </c>
      <c r="AP129" s="87">
        <f t="shared" si="51"/>
        <v>24860.059797927279</v>
      </c>
      <c r="AQ129" s="87">
        <f t="shared" si="52"/>
        <v>1.0913936421275139E-11</v>
      </c>
      <c r="AR129" s="87">
        <f t="shared" si="53"/>
        <v>1.0913936421275139E-11</v>
      </c>
    </row>
    <row r="130" spans="2:44" x14ac:dyDescent="0.2">
      <c r="B130" s="86">
        <f>'3. Investeringen'!B111</f>
        <v>97</v>
      </c>
      <c r="C130" s="86" t="str">
        <f>'3. Investeringen'!G111</f>
        <v>Nieuwe investeringen AD</v>
      </c>
      <c r="D130" s="86">
        <f>'3. Investeringen'!K111</f>
        <v>2020</v>
      </c>
      <c r="E130" s="121">
        <f>'3. Investeringen'!N111</f>
        <v>2020</v>
      </c>
      <c r="F130" s="86">
        <f>'3. Investeringen'!O111</f>
        <v>798667.13873070269</v>
      </c>
      <c r="G130" s="86">
        <f>'3. Investeringen'!P111</f>
        <v>0</v>
      </c>
      <c r="H130" s="20"/>
      <c r="I130" s="86">
        <f>'6. Investeringen per jaar'!I111</f>
        <v>1</v>
      </c>
      <c r="J130" s="20"/>
      <c r="K130" s="86">
        <f>'8. Afschrijvingen voor GAW'!AO125</f>
        <v>0</v>
      </c>
      <c r="L130" s="86">
        <f>'8. Afschrijvingen voor GAW'!AP125</f>
        <v>0</v>
      </c>
      <c r="M130" s="86">
        <f>'8. Afschrijvingen voor GAW'!AQ125</f>
        <v>0</v>
      </c>
      <c r="N130" s="86">
        <f>'8. Afschrijvingen voor GAW'!AR125</f>
        <v>0</v>
      </c>
      <c r="O130" s="86">
        <f>'8. Afschrijvingen voor GAW'!AS125</f>
        <v>0</v>
      </c>
      <c r="P130" s="86">
        <f>'8. Afschrijvingen voor GAW'!AT125</f>
        <v>0</v>
      </c>
      <c r="Q130" s="86">
        <f>'8. Afschrijvingen voor GAW'!AU125</f>
        <v>0</v>
      </c>
      <c r="R130" s="86">
        <f>'8. Afschrijvingen voor GAW'!AV125</f>
        <v>0</v>
      </c>
      <c r="S130" s="86">
        <f>'8. Afschrijvingen voor GAW'!AW125</f>
        <v>0</v>
      </c>
      <c r="T130" s="86">
        <f>'8. Afschrijvingen voor GAW'!AX125</f>
        <v>10239.322291419265</v>
      </c>
      <c r="U130" s="86">
        <f>'8. Afschrijvingen voor GAW'!AY125</f>
        <v>20621.995094918399</v>
      </c>
      <c r="V130" s="86">
        <f>'8. Afschrijvingen voor GAW'!AZ125</f>
        <v>24746.394113902079</v>
      </c>
      <c r="W130" s="86">
        <f>'8. Afschrijvingen voor GAW'!BA125</f>
        <v>23954.509502257213</v>
      </c>
      <c r="X130" s="86">
        <f>'8. Afschrijvingen voor GAW'!BB125</f>
        <v>23187.965198184982</v>
      </c>
      <c r="Y130" s="86">
        <f>'8. Afschrijvingen voor GAW'!BC125</f>
        <v>22445.950311843058</v>
      </c>
      <c r="Z130" s="86">
        <f>'8. Afschrijvingen voor GAW'!BD125</f>
        <v>21727.679901864085</v>
      </c>
      <c r="AA130" s="20"/>
      <c r="AB130" s="122"/>
      <c r="AC130" s="87">
        <f t="shared" si="38"/>
        <v>0</v>
      </c>
      <c r="AD130" s="87">
        <f t="shared" si="39"/>
        <v>0</v>
      </c>
      <c r="AE130" s="87">
        <f t="shared" si="40"/>
        <v>0</v>
      </c>
      <c r="AF130" s="87">
        <f t="shared" si="41"/>
        <v>0</v>
      </c>
      <c r="AG130" s="87">
        <f t="shared" si="42"/>
        <v>0</v>
      </c>
      <c r="AH130" s="87">
        <f t="shared" si="43"/>
        <v>0</v>
      </c>
      <c r="AI130" s="87">
        <f t="shared" si="44"/>
        <v>0</v>
      </c>
      <c r="AJ130" s="87">
        <f t="shared" si="45"/>
        <v>0</v>
      </c>
      <c r="AK130" s="87">
        <f t="shared" si="46"/>
        <v>0</v>
      </c>
      <c r="AL130" s="87">
        <f t="shared" si="47"/>
        <v>788427.81643928343</v>
      </c>
      <c r="AM130" s="87">
        <f t="shared" si="48"/>
        <v>773324.81605943991</v>
      </c>
      <c r="AN130" s="87">
        <f t="shared" si="49"/>
        <v>748578.42194553779</v>
      </c>
      <c r="AO130" s="87">
        <f t="shared" si="50"/>
        <v>724623.91244328057</v>
      </c>
      <c r="AP130" s="87">
        <f t="shared" si="51"/>
        <v>701435.94724509562</v>
      </c>
      <c r="AQ130" s="87">
        <f t="shared" si="52"/>
        <v>678989.99693325255</v>
      </c>
      <c r="AR130" s="87">
        <f t="shared" si="53"/>
        <v>657262.31703138852</v>
      </c>
    </row>
    <row r="131" spans="2:44" x14ac:dyDescent="0.2">
      <c r="B131" s="86">
        <f>'3. Investeringen'!B112</f>
        <v>98</v>
      </c>
      <c r="C131" s="86" t="str">
        <f>'3. Investeringen'!G112</f>
        <v>Nieuwe investeringen AD</v>
      </c>
      <c r="D131" s="86">
        <f>'3. Investeringen'!K112</f>
        <v>2020</v>
      </c>
      <c r="E131" s="121">
        <f>'3. Investeringen'!N112</f>
        <v>2020</v>
      </c>
      <c r="F131" s="86">
        <f>'3. Investeringen'!O112</f>
        <v>146837.33981038281</v>
      </c>
      <c r="G131" s="86">
        <f>'3. Investeringen'!P112</f>
        <v>0</v>
      </c>
      <c r="H131" s="20"/>
      <c r="I131" s="86">
        <f>'6. Investeringen per jaar'!I112</f>
        <v>1</v>
      </c>
      <c r="J131" s="20"/>
      <c r="K131" s="86">
        <f>'8. Afschrijvingen voor GAW'!AO126</f>
        <v>0</v>
      </c>
      <c r="L131" s="86">
        <f>'8. Afschrijvingen voor GAW'!AP126</f>
        <v>0</v>
      </c>
      <c r="M131" s="86">
        <f>'8. Afschrijvingen voor GAW'!AQ126</f>
        <v>0</v>
      </c>
      <c r="N131" s="86">
        <f>'8. Afschrijvingen voor GAW'!AR126</f>
        <v>0</v>
      </c>
      <c r="O131" s="86">
        <f>'8. Afschrijvingen voor GAW'!AS126</f>
        <v>0</v>
      </c>
      <c r="P131" s="86">
        <f>'8. Afschrijvingen voor GAW'!AT126</f>
        <v>0</v>
      </c>
      <c r="Q131" s="86">
        <f>'8. Afschrijvingen voor GAW'!AU126</f>
        <v>0</v>
      </c>
      <c r="R131" s="86">
        <f>'8. Afschrijvingen voor GAW'!AV126</f>
        <v>0</v>
      </c>
      <c r="S131" s="86">
        <f>'8. Afschrijvingen voor GAW'!AW126</f>
        <v>0</v>
      </c>
      <c r="T131" s="86">
        <f>'8. Afschrijvingen voor GAW'!AX126</f>
        <v>1882.5299975690104</v>
      </c>
      <c r="U131" s="86">
        <f>'8. Afschrijvingen voor GAW'!AY126</f>
        <v>3791.4154151039866</v>
      </c>
      <c r="V131" s="86">
        <f>'8. Afschrijvingen voor GAW'!AZ126</f>
        <v>4549.6984981247833</v>
      </c>
      <c r="W131" s="86">
        <f>'8. Afschrijvingen voor GAW'!BA126</f>
        <v>4404.1081461847907</v>
      </c>
      <c r="X131" s="86">
        <f>'8. Afschrijvingen voor GAW'!BB126</f>
        <v>4263.1766855068763</v>
      </c>
      <c r="Y131" s="86">
        <f>'8. Afschrijvingen voor GAW'!BC126</f>
        <v>4126.7550315706567</v>
      </c>
      <c r="Z131" s="86">
        <f>'8. Afschrijvingen voor GAW'!BD126</f>
        <v>3994.6988705603953</v>
      </c>
      <c r="AA131" s="20"/>
      <c r="AB131" s="122"/>
      <c r="AC131" s="87">
        <f t="shared" si="38"/>
        <v>0</v>
      </c>
      <c r="AD131" s="87">
        <f t="shared" si="39"/>
        <v>0</v>
      </c>
      <c r="AE131" s="87">
        <f t="shared" si="40"/>
        <v>0</v>
      </c>
      <c r="AF131" s="87">
        <f t="shared" si="41"/>
        <v>0</v>
      </c>
      <c r="AG131" s="87">
        <f t="shared" si="42"/>
        <v>0</v>
      </c>
      <c r="AH131" s="87">
        <f t="shared" si="43"/>
        <v>0</v>
      </c>
      <c r="AI131" s="87">
        <f t="shared" si="44"/>
        <v>0</v>
      </c>
      <c r="AJ131" s="87">
        <f t="shared" si="45"/>
        <v>0</v>
      </c>
      <c r="AK131" s="87">
        <f t="shared" si="46"/>
        <v>0</v>
      </c>
      <c r="AL131" s="87">
        <f t="shared" si="47"/>
        <v>144954.80981281379</v>
      </c>
      <c r="AM131" s="87">
        <f t="shared" si="48"/>
        <v>142178.0780663995</v>
      </c>
      <c r="AN131" s="87">
        <f t="shared" si="49"/>
        <v>137628.37956827471</v>
      </c>
      <c r="AO131" s="87">
        <f t="shared" si="50"/>
        <v>133224.27142208992</v>
      </c>
      <c r="AP131" s="87">
        <f t="shared" si="51"/>
        <v>128961.09473658305</v>
      </c>
      <c r="AQ131" s="87">
        <f t="shared" si="52"/>
        <v>124834.33970501239</v>
      </c>
      <c r="AR131" s="87">
        <f t="shared" si="53"/>
        <v>120839.64083445199</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R29" sqref="R29"/>
    </sheetView>
  </sheetViews>
  <sheetFormatPr defaultRowHeight="12.75" x14ac:dyDescent="0.2"/>
  <cols>
    <col min="1" max="1" width="4.7109375" style="135" customWidth="1"/>
    <col min="2" max="2" width="19.140625" style="135" customWidth="1"/>
    <col min="3" max="3" width="20.7109375" style="135" customWidth="1"/>
    <col min="4" max="4" width="56.85546875" style="135" customWidth="1"/>
    <col min="5" max="5" width="29.85546875" style="135" customWidth="1"/>
    <col min="6" max="6" width="24.7109375" style="135" customWidth="1"/>
    <col min="7" max="7" width="37.28515625" style="135" customWidth="1"/>
    <col min="8" max="16384" width="9.140625" style="135"/>
  </cols>
  <sheetData>
    <row r="2" spans="2:8" s="76" customFormat="1" ht="18" x14ac:dyDescent="0.2">
      <c r="B2" s="76" t="s">
        <v>46</v>
      </c>
    </row>
    <row r="4" spans="2:8" s="77" customFormat="1" x14ac:dyDescent="0.2">
      <c r="B4" s="77" t="s">
        <v>14</v>
      </c>
    </row>
    <row r="6" spans="2:8" x14ac:dyDescent="0.2">
      <c r="B6" s="78" t="s">
        <v>166</v>
      </c>
    </row>
    <row r="7" spans="2:8" x14ac:dyDescent="0.2">
      <c r="B7" s="135" t="s">
        <v>209</v>
      </c>
      <c r="H7" s="80"/>
    </row>
    <row r="9" spans="2:8" s="77" customFormat="1" x14ac:dyDescent="0.2">
      <c r="B9" s="77" t="s">
        <v>52</v>
      </c>
    </row>
    <row r="54" spans="2:6" x14ac:dyDescent="0.2">
      <c r="B54" s="78"/>
    </row>
    <row r="56" spans="2:6" x14ac:dyDescent="0.2">
      <c r="B56" s="81"/>
    </row>
    <row r="60" spans="2:6" s="77" customFormat="1" x14ac:dyDescent="0.2">
      <c r="B60" s="77" t="s">
        <v>15</v>
      </c>
    </row>
    <row r="61" spans="2:6" x14ac:dyDescent="0.2">
      <c r="C61" s="82"/>
    </row>
    <row r="62" spans="2:6" x14ac:dyDescent="0.2">
      <c r="B62" s="83" t="s">
        <v>37</v>
      </c>
      <c r="C62" s="82"/>
      <c r="D62" s="83" t="s">
        <v>16</v>
      </c>
      <c r="F62" s="84"/>
    </row>
    <row r="63" spans="2:6" x14ac:dyDescent="0.2">
      <c r="C63" s="82"/>
    </row>
    <row r="64" spans="2:6" x14ac:dyDescent="0.2">
      <c r="B64" s="85">
        <v>123</v>
      </c>
      <c r="C64" s="82"/>
      <c r="D64" s="78" t="s">
        <v>62</v>
      </c>
    </row>
    <row r="65" spans="2:7" x14ac:dyDescent="0.2">
      <c r="B65" s="86">
        <f>B64</f>
        <v>123</v>
      </c>
      <c r="C65" s="82"/>
      <c r="D65" s="135" t="s">
        <v>17</v>
      </c>
    </row>
    <row r="66" spans="2:7" x14ac:dyDescent="0.2">
      <c r="B66" s="87">
        <f>B65+B64</f>
        <v>246</v>
      </c>
      <c r="C66" s="82"/>
      <c r="D66" s="135" t="s">
        <v>18</v>
      </c>
    </row>
    <row r="67" spans="2:7" x14ac:dyDescent="0.2">
      <c r="B67" s="88">
        <f>B65+B66</f>
        <v>369</v>
      </c>
      <c r="C67" s="82"/>
      <c r="D67" s="78" t="s">
        <v>63</v>
      </c>
      <c r="E67" s="84"/>
      <c r="F67" s="81"/>
    </row>
    <row r="68" spans="2:7" x14ac:dyDescent="0.2">
      <c r="B68" s="89"/>
      <c r="C68" s="82"/>
      <c r="D68" s="78" t="s">
        <v>19</v>
      </c>
      <c r="E68" s="84"/>
    </row>
    <row r="69" spans="2:7" x14ac:dyDescent="0.2">
      <c r="B69" s="82"/>
      <c r="C69" s="82"/>
    </row>
    <row r="70" spans="2:7" x14ac:dyDescent="0.2">
      <c r="B70" s="90" t="s">
        <v>20</v>
      </c>
      <c r="C70" s="82"/>
    </row>
    <row r="71" spans="2:7" x14ac:dyDescent="0.2">
      <c r="B71" s="91">
        <f>B67+16</f>
        <v>385</v>
      </c>
      <c r="C71" s="82"/>
      <c r="D71" s="135" t="s">
        <v>64</v>
      </c>
    </row>
    <row r="72" spans="2:7" x14ac:dyDescent="0.2">
      <c r="B72" s="92">
        <f>B65*PI()</f>
        <v>386.41589639154455</v>
      </c>
      <c r="C72" s="93"/>
      <c r="D72" s="135" t="s">
        <v>21</v>
      </c>
    </row>
    <row r="73" spans="2:7" x14ac:dyDescent="0.2">
      <c r="B73" s="93"/>
      <c r="C73" s="93"/>
    </row>
    <row r="74" spans="2:7" x14ac:dyDescent="0.2">
      <c r="B74" s="90" t="s">
        <v>22</v>
      </c>
      <c r="C74" s="94"/>
    </row>
    <row r="75" spans="2:7" x14ac:dyDescent="0.2">
      <c r="B75" s="95">
        <v>123</v>
      </c>
      <c r="C75" s="94"/>
      <c r="D75" s="78" t="s">
        <v>65</v>
      </c>
      <c r="G75" s="84"/>
    </row>
    <row r="76" spans="2:7" x14ac:dyDescent="0.2">
      <c r="B76" s="96">
        <v>124</v>
      </c>
      <c r="C76" s="94"/>
      <c r="D76" s="78" t="s">
        <v>67</v>
      </c>
    </row>
    <row r="77" spans="2:7" x14ac:dyDescent="0.2">
      <c r="B77" s="97">
        <f>B75-B76</f>
        <v>-1</v>
      </c>
      <c r="C77" s="98"/>
      <c r="D77" s="135" t="s">
        <v>51</v>
      </c>
    </row>
    <row r="80" spans="2:7" x14ac:dyDescent="0.2">
      <c r="B80" s="83" t="s">
        <v>32</v>
      </c>
    </row>
    <row r="81" spans="2:4" x14ac:dyDescent="0.2">
      <c r="B81" s="99"/>
    </row>
    <row r="82" spans="2:4" x14ac:dyDescent="0.2">
      <c r="B82" s="90" t="s">
        <v>38</v>
      </c>
    </row>
    <row r="83" spans="2:4" x14ac:dyDescent="0.2">
      <c r="B83" s="100" t="s">
        <v>31</v>
      </c>
      <c r="C83" s="82"/>
      <c r="D83" s="78" t="s">
        <v>41</v>
      </c>
    </row>
    <row r="84" spans="2:4" x14ac:dyDescent="0.2">
      <c r="B84" s="85" t="s">
        <v>29</v>
      </c>
      <c r="C84" s="82"/>
      <c r="D84" s="78" t="s">
        <v>33</v>
      </c>
    </row>
    <row r="85" spans="2:4" x14ac:dyDescent="0.2">
      <c r="B85" s="101" t="s">
        <v>30</v>
      </c>
      <c r="C85" s="82"/>
      <c r="D85" s="78" t="s">
        <v>34</v>
      </c>
    </row>
    <row r="86" spans="2:4" x14ac:dyDescent="0.2">
      <c r="B86" s="102" t="s">
        <v>30</v>
      </c>
      <c r="C86" s="82"/>
      <c r="D86" s="78" t="s">
        <v>36</v>
      </c>
    </row>
    <row r="87" spans="2:4" x14ac:dyDescent="0.2">
      <c r="C87" s="82"/>
      <c r="D87" s="78"/>
    </row>
    <row r="88" spans="2:4" x14ac:dyDescent="0.2">
      <c r="B88" s="90" t="s">
        <v>40</v>
      </c>
      <c r="C88" s="82"/>
      <c r="D88" s="78"/>
    </row>
    <row r="89" spans="2:4" x14ac:dyDescent="0.2">
      <c r="B89" s="103" t="s">
        <v>35</v>
      </c>
      <c r="C89" s="82"/>
      <c r="D89" s="78" t="s">
        <v>42</v>
      </c>
    </row>
    <row r="90" spans="2:4" x14ac:dyDescent="0.2">
      <c r="B90" s="104" t="s">
        <v>39</v>
      </c>
      <c r="D90" s="78"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5" zoomScaleNormal="85" workbookViewId="0">
      <pane ySplit="3" topLeftCell="A4" activePane="bottomLeft" state="frozen"/>
      <selection activeCell="A25" sqref="A25:XFD25"/>
      <selection pane="bottomLeft" activeCell="D15" sqref="D15"/>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7" customFormat="1" x14ac:dyDescent="0.2">
      <c r="B4" s="77" t="s">
        <v>24</v>
      </c>
    </row>
    <row r="6" spans="2:6" x14ac:dyDescent="0.2">
      <c r="B6" s="90" t="s">
        <v>57</v>
      </c>
    </row>
    <row r="7" spans="2:6" x14ac:dyDescent="0.2">
      <c r="B7" s="90" t="s">
        <v>58</v>
      </c>
    </row>
    <row r="9" spans="2:6" x14ac:dyDescent="0.2">
      <c r="B9" s="106" t="s">
        <v>47</v>
      </c>
      <c r="C9" s="35" t="s">
        <v>48</v>
      </c>
      <c r="D9" s="35" t="s">
        <v>49</v>
      </c>
      <c r="E9" s="35" t="s">
        <v>56</v>
      </c>
      <c r="F9" s="107" t="s">
        <v>53</v>
      </c>
    </row>
    <row r="10" spans="2:6" x14ac:dyDescent="0.2">
      <c r="B10" s="110"/>
      <c r="C10" s="110" t="s">
        <v>55</v>
      </c>
      <c r="D10" s="108" t="s">
        <v>25</v>
      </c>
      <c r="E10" s="108" t="s">
        <v>59</v>
      </c>
      <c r="F10" s="109"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7" customFormat="1" x14ac:dyDescent="0.2">
      <c r="B23" s="77" t="s">
        <v>45</v>
      </c>
    </row>
    <row r="25" spans="2:30" x14ac:dyDescent="0.2">
      <c r="B25" s="90" t="s">
        <v>43</v>
      </c>
    </row>
    <row r="26" spans="2:30" x14ac:dyDescent="0.2">
      <c r="B26" s="90" t="s">
        <v>44</v>
      </c>
    </row>
    <row r="28" spans="2:30" s="65" customFormat="1" x14ac:dyDescent="0.2">
      <c r="B28" s="133" t="s">
        <v>214</v>
      </c>
    </row>
    <row r="29" spans="2:30" ht="63" customHeight="1" x14ac:dyDescent="0.2">
      <c r="B29" s="173" t="s">
        <v>105</v>
      </c>
      <c r="C29" s="173"/>
      <c r="D29" s="173"/>
      <c r="E29" s="173"/>
      <c r="F29" s="173"/>
    </row>
    <row r="30" spans="2:30" s="65" customFormat="1" x14ac:dyDescent="0.2">
      <c r="B30" s="172" t="s">
        <v>223</v>
      </c>
    </row>
    <row r="31" spans="2:30" ht="165" customHeight="1" x14ac:dyDescent="0.2">
      <c r="B31" s="173" t="s">
        <v>213</v>
      </c>
      <c r="C31" s="173"/>
      <c r="D31" s="173"/>
      <c r="E31" s="173"/>
      <c r="F31" s="173"/>
      <c r="G31" s="173"/>
      <c r="H31" s="173"/>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07"/>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12.5703125" style="40" bestFit="1"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6" customFormat="1" ht="18" x14ac:dyDescent="0.2">
      <c r="B2" s="76" t="s">
        <v>193</v>
      </c>
    </row>
    <row r="4" spans="1:22" s="83" customFormat="1" x14ac:dyDescent="0.2">
      <c r="B4" s="83" t="s">
        <v>50</v>
      </c>
    </row>
    <row r="5" spans="1:22" s="65" customFormat="1" ht="25.5" customHeight="1" x14ac:dyDescent="0.2">
      <c r="B5" s="175" t="s">
        <v>216</v>
      </c>
      <c r="C5" s="175"/>
      <c r="D5" s="175"/>
      <c r="E5" s="175"/>
      <c r="F5" s="175"/>
      <c r="M5" s="68"/>
      <c r="N5" s="68"/>
      <c r="O5" s="68"/>
    </row>
    <row r="6" spans="1:22" s="65" customFormat="1" x14ac:dyDescent="0.2"/>
    <row r="7" spans="1:22" s="65" customFormat="1" x14ac:dyDescent="0.2">
      <c r="B7" s="164" t="s">
        <v>27</v>
      </c>
    </row>
    <row r="8" spans="1:22" s="65" customFormat="1" ht="39" customHeight="1" x14ac:dyDescent="0.2">
      <c r="B8" s="173" t="s">
        <v>208</v>
      </c>
      <c r="C8" s="173"/>
      <c r="D8" s="173"/>
      <c r="E8" s="173"/>
      <c r="F8" s="173"/>
    </row>
    <row r="9" spans="1:22" x14ac:dyDescent="0.2">
      <c r="Q9" s="40"/>
      <c r="R9" s="40"/>
      <c r="S9" s="40"/>
      <c r="T9" s="40"/>
      <c r="U9" s="40"/>
      <c r="V9" s="40"/>
    </row>
    <row r="10" spans="1:22" s="77" customFormat="1" x14ac:dyDescent="0.2">
      <c r="B10" s="77" t="s">
        <v>76</v>
      </c>
    </row>
    <row r="11" spans="1:22" x14ac:dyDescent="0.2">
      <c r="E11" s="50"/>
      <c r="F11" s="51"/>
      <c r="G11" s="54"/>
      <c r="H11" s="50"/>
      <c r="I11" s="55"/>
      <c r="J11" s="55"/>
      <c r="K11" s="50"/>
      <c r="L11" s="50"/>
      <c r="M11" s="48"/>
    </row>
    <row r="12" spans="1:22" s="83" customFormat="1" x14ac:dyDescent="0.2">
      <c r="B12" s="83"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3" customFormat="1" x14ac:dyDescent="0.2">
      <c r="B16" s="83" t="s">
        <v>126</v>
      </c>
    </row>
    <row r="17" spans="2:13" s="21" customFormat="1" x14ac:dyDescent="0.2">
      <c r="B17" s="36" t="s">
        <v>154</v>
      </c>
      <c r="C17" s="85">
        <v>1</v>
      </c>
      <c r="E17" s="52"/>
      <c r="F17" s="51"/>
      <c r="G17" s="54"/>
      <c r="H17" s="50"/>
      <c r="I17" s="55"/>
      <c r="J17" s="55"/>
      <c r="K17" s="52"/>
      <c r="L17" s="52"/>
      <c r="M17" s="44"/>
    </row>
    <row r="18" spans="2:13" s="39" customFormat="1" x14ac:dyDescent="0.2">
      <c r="B18" s="39" t="s">
        <v>146</v>
      </c>
      <c r="C18" s="85">
        <v>1</v>
      </c>
      <c r="E18" s="52"/>
      <c r="F18" s="51"/>
      <c r="G18" s="54"/>
      <c r="H18" s="50"/>
      <c r="I18" s="55"/>
      <c r="J18" s="55"/>
      <c r="K18" s="52"/>
      <c r="L18" s="52"/>
      <c r="M18" s="44"/>
    </row>
    <row r="19" spans="2:13" s="21" customFormat="1" x14ac:dyDescent="0.2">
      <c r="B19" s="36" t="s">
        <v>127</v>
      </c>
      <c r="C19" s="85">
        <v>1</v>
      </c>
      <c r="E19" s="52"/>
      <c r="F19" s="51"/>
      <c r="G19" s="54"/>
      <c r="H19" s="50"/>
      <c r="I19" s="55"/>
      <c r="J19" s="55"/>
      <c r="K19" s="52"/>
      <c r="L19" s="52"/>
      <c r="M19" s="44"/>
    </row>
    <row r="20" spans="2:13" s="21" customFormat="1" x14ac:dyDescent="0.2">
      <c r="B20" s="36" t="s">
        <v>147</v>
      </c>
      <c r="C20" s="85">
        <v>1</v>
      </c>
      <c r="E20" s="52"/>
      <c r="F20" s="51"/>
      <c r="G20" s="54"/>
      <c r="H20" s="50"/>
      <c r="I20" s="55"/>
      <c r="J20" s="55"/>
      <c r="K20" s="52"/>
      <c r="L20" s="52"/>
      <c r="M20" s="44"/>
    </row>
    <row r="21" spans="2:13" s="21" customFormat="1" x14ac:dyDescent="0.2">
      <c r="B21" s="40" t="s">
        <v>148</v>
      </c>
      <c r="C21" s="85">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c r="C24" s="85">
        <v>0</v>
      </c>
      <c r="E24" s="52"/>
      <c r="F24" s="51"/>
      <c r="G24" s="54"/>
      <c r="H24" s="50"/>
      <c r="I24" s="55"/>
      <c r="J24" s="55"/>
      <c r="K24" s="52"/>
      <c r="L24" s="52"/>
      <c r="M24" s="44"/>
    </row>
    <row r="25" spans="2:13" s="39" customFormat="1" x14ac:dyDescent="0.2">
      <c r="B25" s="45"/>
      <c r="C25" s="85">
        <v>0</v>
      </c>
      <c r="E25" s="52"/>
      <c r="F25" s="51"/>
      <c r="G25" s="54"/>
      <c r="H25" s="50"/>
      <c r="I25" s="55"/>
      <c r="J25" s="55"/>
      <c r="K25" s="52"/>
      <c r="L25" s="52"/>
      <c r="M25" s="44"/>
    </row>
    <row r="26" spans="2:13" s="39" customFormat="1" x14ac:dyDescent="0.2">
      <c r="B26" s="45"/>
      <c r="C26" s="85">
        <v>0</v>
      </c>
      <c r="E26" s="52"/>
      <c r="F26" s="51"/>
      <c r="G26" s="54"/>
      <c r="H26" s="50"/>
      <c r="I26" s="55"/>
      <c r="J26" s="55"/>
      <c r="K26" s="52"/>
      <c r="L26" s="52"/>
      <c r="M26" s="44"/>
    </row>
    <row r="27" spans="2:13" s="39" customFormat="1" x14ac:dyDescent="0.2">
      <c r="B27" s="45"/>
      <c r="C27" s="85">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3" customFormat="1" x14ac:dyDescent="0.2">
      <c r="B29" s="83" t="s">
        <v>101</v>
      </c>
    </row>
    <row r="30" spans="2:13" x14ac:dyDescent="0.2">
      <c r="B30" s="36" t="s">
        <v>129</v>
      </c>
      <c r="C30" s="85">
        <v>1</v>
      </c>
      <c r="E30" s="50"/>
      <c r="F30" s="51"/>
      <c r="G30" s="54"/>
      <c r="H30" s="50"/>
      <c r="I30" s="55"/>
      <c r="J30" s="55"/>
      <c r="K30" s="50"/>
      <c r="L30" s="50"/>
      <c r="M30" s="48"/>
    </row>
    <row r="31" spans="2:13" x14ac:dyDescent="0.2">
      <c r="B31" s="36" t="s">
        <v>128</v>
      </c>
      <c r="C31" s="85">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3" customFormat="1" x14ac:dyDescent="0.2">
      <c r="B33" s="83" t="s">
        <v>69</v>
      </c>
    </row>
    <row r="34" spans="1:22" x14ac:dyDescent="0.2">
      <c r="A34" s="40"/>
      <c r="B34" s="38" t="s">
        <v>130</v>
      </c>
      <c r="C34" s="85">
        <v>1</v>
      </c>
      <c r="E34" s="50"/>
      <c r="F34" s="51"/>
      <c r="G34" s="54"/>
      <c r="H34" s="50"/>
      <c r="I34" s="55"/>
      <c r="J34" s="55"/>
      <c r="K34" s="50"/>
      <c r="L34" s="50"/>
      <c r="M34" s="48"/>
    </row>
    <row r="35" spans="1:22" x14ac:dyDescent="0.2">
      <c r="B35" s="38" t="s">
        <v>131</v>
      </c>
      <c r="C35" s="85">
        <v>1</v>
      </c>
      <c r="E35" s="50"/>
      <c r="F35" s="51"/>
      <c r="G35" s="54"/>
      <c r="H35" s="50"/>
      <c r="I35" s="55"/>
      <c r="J35" s="55"/>
      <c r="K35" s="50"/>
      <c r="L35" s="50"/>
      <c r="M35" s="48"/>
    </row>
    <row r="36" spans="1:22" x14ac:dyDescent="0.2">
      <c r="B36" s="38" t="s">
        <v>132</v>
      </c>
      <c r="C36" s="85">
        <v>1</v>
      </c>
      <c r="E36" s="50"/>
      <c r="F36" s="51"/>
      <c r="G36" s="54"/>
      <c r="H36" s="50"/>
      <c r="I36" s="55"/>
      <c r="J36" s="55"/>
      <c r="K36" s="50"/>
      <c r="L36" s="50"/>
      <c r="M36" s="48"/>
    </row>
    <row r="37" spans="1:22" x14ac:dyDescent="0.2">
      <c r="A37" s="40"/>
      <c r="B37" s="38" t="s">
        <v>102</v>
      </c>
      <c r="C37" s="85">
        <v>1</v>
      </c>
      <c r="E37" s="50"/>
      <c r="F37" s="51"/>
      <c r="G37" s="54"/>
      <c r="H37" s="50"/>
      <c r="I37" s="55"/>
      <c r="J37" s="55"/>
      <c r="K37" s="50"/>
      <c r="L37" s="50"/>
      <c r="M37" s="48"/>
    </row>
    <row r="38" spans="1:22" x14ac:dyDescent="0.2">
      <c r="A38" s="40"/>
      <c r="B38" s="38" t="s">
        <v>133</v>
      </c>
      <c r="C38" s="85">
        <v>1</v>
      </c>
      <c r="E38" s="50"/>
      <c r="F38" s="51"/>
      <c r="G38" s="54"/>
      <c r="H38" s="50"/>
      <c r="I38" s="55"/>
      <c r="J38" s="55"/>
      <c r="K38" s="50"/>
      <c r="L38" s="50"/>
      <c r="M38" s="48"/>
    </row>
    <row r="39" spans="1:22" x14ac:dyDescent="0.2">
      <c r="A39" s="40"/>
      <c r="B39" s="38" t="s">
        <v>134</v>
      </c>
      <c r="C39" s="85">
        <v>1</v>
      </c>
      <c r="E39" s="50"/>
      <c r="F39" s="51"/>
      <c r="G39" s="54"/>
      <c r="H39" s="50"/>
      <c r="I39" s="55"/>
      <c r="J39" s="55"/>
      <c r="K39" s="50"/>
      <c r="L39" s="50"/>
      <c r="M39" s="48"/>
    </row>
    <row r="40" spans="1:22" x14ac:dyDescent="0.2">
      <c r="A40" s="40"/>
      <c r="B40" s="38" t="s">
        <v>135</v>
      </c>
      <c r="C40" s="85">
        <v>1</v>
      </c>
      <c r="E40" s="50"/>
      <c r="F40" s="51"/>
      <c r="G40" s="54"/>
      <c r="H40" s="50"/>
      <c r="I40" s="55"/>
      <c r="J40" s="55"/>
      <c r="K40" s="50"/>
      <c r="L40" s="50"/>
      <c r="M40" s="48"/>
    </row>
    <row r="41" spans="1:22" x14ac:dyDescent="0.2">
      <c r="A41" s="40"/>
      <c r="B41" s="38" t="s">
        <v>136</v>
      </c>
      <c r="C41" s="85">
        <v>1</v>
      </c>
      <c r="E41" s="50"/>
      <c r="F41" s="51"/>
      <c r="G41" s="54"/>
      <c r="H41" s="50"/>
      <c r="I41" s="55"/>
      <c r="J41" s="55"/>
      <c r="K41" s="50"/>
      <c r="L41" s="50"/>
      <c r="M41" s="48"/>
      <c r="P41" s="68"/>
      <c r="Q41" s="68"/>
      <c r="R41" s="68"/>
      <c r="S41" s="68"/>
      <c r="T41" s="68"/>
      <c r="U41" s="68"/>
    </row>
    <row r="42" spans="1:22" x14ac:dyDescent="0.2">
      <c r="A42" s="40"/>
      <c r="B42" s="38" t="s">
        <v>137</v>
      </c>
      <c r="C42" s="85">
        <v>1</v>
      </c>
      <c r="E42" s="50"/>
      <c r="F42" s="51"/>
      <c r="G42" s="54"/>
      <c r="H42" s="50"/>
      <c r="I42" s="55"/>
      <c r="J42" s="55"/>
      <c r="K42" s="50"/>
      <c r="L42" s="50"/>
      <c r="M42" s="48"/>
      <c r="P42" s="68"/>
      <c r="Q42" s="68"/>
      <c r="R42" s="68"/>
      <c r="S42" s="68"/>
      <c r="T42" s="68"/>
      <c r="U42" s="68"/>
    </row>
    <row r="43" spans="1:22" x14ac:dyDescent="0.2">
      <c r="A43" s="40"/>
      <c r="B43" s="38" t="s">
        <v>158</v>
      </c>
      <c r="C43" s="85">
        <v>1</v>
      </c>
      <c r="E43" s="50"/>
      <c r="F43" s="51"/>
      <c r="G43" s="54"/>
      <c r="H43" s="50"/>
      <c r="I43" s="55"/>
      <c r="J43" s="55"/>
      <c r="K43" s="50"/>
      <c r="L43" s="50"/>
      <c r="M43" s="48"/>
    </row>
    <row r="44" spans="1:22" hidden="1" x14ac:dyDescent="0.2">
      <c r="A44" s="40"/>
      <c r="B44" s="38" t="s">
        <v>139</v>
      </c>
      <c r="C44" s="85">
        <v>1</v>
      </c>
      <c r="E44" s="50"/>
      <c r="F44" s="51"/>
      <c r="G44" s="54"/>
      <c r="H44" s="50"/>
      <c r="I44" s="55"/>
      <c r="J44" s="55"/>
      <c r="K44" s="50"/>
      <c r="L44" s="50"/>
      <c r="M44" s="48"/>
    </row>
    <row r="45" spans="1:22" hidden="1" x14ac:dyDescent="0.2">
      <c r="A45" s="40"/>
      <c r="B45" s="38" t="s">
        <v>140</v>
      </c>
      <c r="C45" s="85">
        <v>1</v>
      </c>
      <c r="E45" s="50"/>
      <c r="F45" s="51"/>
      <c r="G45" s="54"/>
      <c r="H45" s="50"/>
      <c r="I45" s="55"/>
      <c r="J45" s="55"/>
      <c r="K45" s="50"/>
      <c r="L45" s="50"/>
      <c r="M45" s="48"/>
    </row>
    <row r="46" spans="1:22" x14ac:dyDescent="0.2">
      <c r="A46" s="40"/>
      <c r="B46" s="38" t="s">
        <v>141</v>
      </c>
      <c r="C46" s="85">
        <v>1</v>
      </c>
      <c r="E46" s="50"/>
      <c r="F46" s="51"/>
      <c r="G46" s="54"/>
      <c r="H46" s="50"/>
      <c r="I46" s="55"/>
      <c r="J46" s="55"/>
      <c r="K46" s="50"/>
      <c r="L46" s="50"/>
      <c r="M46" s="48"/>
    </row>
    <row r="47" spans="1:22" x14ac:dyDescent="0.2">
      <c r="A47" s="40"/>
      <c r="B47" s="38" t="s">
        <v>142</v>
      </c>
      <c r="C47" s="85">
        <v>1</v>
      </c>
      <c r="E47" s="50"/>
      <c r="F47" s="51"/>
      <c r="G47" s="54"/>
      <c r="H47" s="50"/>
      <c r="I47" s="55"/>
      <c r="J47" s="55"/>
      <c r="K47" s="50"/>
      <c r="L47" s="50"/>
      <c r="M47" s="48"/>
      <c r="P47" s="68"/>
      <c r="Q47" s="68"/>
      <c r="R47" s="68"/>
      <c r="S47" s="68"/>
      <c r="T47" s="68"/>
      <c r="U47" s="68"/>
      <c r="V47" s="68"/>
    </row>
    <row r="48" spans="1:22" x14ac:dyDescent="0.2">
      <c r="A48" s="40"/>
      <c r="B48" s="38" t="s">
        <v>143</v>
      </c>
      <c r="C48" s="85">
        <v>1</v>
      </c>
      <c r="E48" s="50"/>
      <c r="F48" s="51"/>
      <c r="G48" s="54"/>
      <c r="H48" s="50"/>
      <c r="I48" s="55"/>
      <c r="J48" s="40"/>
      <c r="K48" s="50"/>
      <c r="L48" s="50"/>
      <c r="M48" s="48"/>
      <c r="P48" s="68"/>
      <c r="Q48" s="68"/>
      <c r="R48" s="68"/>
      <c r="S48" s="68"/>
      <c r="T48" s="68"/>
      <c r="U48" s="68"/>
      <c r="V48" s="68"/>
    </row>
    <row r="49" spans="1:19" x14ac:dyDescent="0.2">
      <c r="A49" s="40"/>
      <c r="B49" s="38" t="s">
        <v>144</v>
      </c>
      <c r="C49" s="85">
        <v>1</v>
      </c>
      <c r="E49" s="50"/>
      <c r="F49" s="51"/>
      <c r="G49" s="54"/>
      <c r="H49" s="50"/>
      <c r="I49" s="55"/>
      <c r="J49" s="40"/>
      <c r="K49" s="50"/>
      <c r="L49" s="50"/>
      <c r="M49" s="48"/>
    </row>
    <row r="50" spans="1:19" x14ac:dyDescent="0.2">
      <c r="A50" s="40"/>
      <c r="B50" s="38" t="s">
        <v>156</v>
      </c>
      <c r="C50" s="85">
        <v>1</v>
      </c>
      <c r="E50" s="50"/>
      <c r="F50" s="51"/>
      <c r="G50" s="54"/>
      <c r="H50" s="50"/>
      <c r="I50" s="55"/>
      <c r="J50" s="40"/>
      <c r="K50" s="50"/>
      <c r="L50" s="50"/>
      <c r="M50" s="48"/>
    </row>
    <row r="51" spans="1:19" x14ac:dyDescent="0.2">
      <c r="A51" s="40"/>
      <c r="B51" s="38" t="s">
        <v>157</v>
      </c>
      <c r="C51" s="85">
        <v>1</v>
      </c>
      <c r="E51" s="50"/>
      <c r="F51" s="51"/>
      <c r="G51" s="54"/>
      <c r="H51" s="50"/>
      <c r="I51" s="55"/>
      <c r="J51" s="40"/>
      <c r="K51" s="50"/>
      <c r="L51" s="50"/>
      <c r="M51" s="48"/>
    </row>
    <row r="52" spans="1:19" x14ac:dyDescent="0.2">
      <c r="A52" s="40"/>
      <c r="B52" s="38" t="s">
        <v>155</v>
      </c>
      <c r="C52" s="85">
        <v>1</v>
      </c>
      <c r="E52" s="50"/>
      <c r="F52" s="51"/>
      <c r="G52" s="54"/>
      <c r="H52" s="50"/>
      <c r="I52" s="55"/>
      <c r="J52" s="67"/>
      <c r="K52" s="50"/>
      <c r="L52" s="50"/>
      <c r="M52" s="48"/>
    </row>
    <row r="54" spans="1:19" s="77" customFormat="1" x14ac:dyDescent="0.2">
      <c r="B54" s="77" t="s">
        <v>204</v>
      </c>
    </row>
    <row r="55" spans="1:19" s="65" customFormat="1" x14ac:dyDescent="0.2"/>
    <row r="56" spans="1:19" s="65" customFormat="1" x14ac:dyDescent="0.2">
      <c r="B56" s="65" t="s">
        <v>205</v>
      </c>
      <c r="I56" s="65" t="str">
        <f>IF((COUNTIF('3. Investeringen'!B15:B106,"&gt;0"))=(COUNTIF('9. GAW'!B34:B125,"&gt;0")),"CORRECT","NIET CORRECT")</f>
        <v>CORRECT</v>
      </c>
    </row>
    <row r="57" spans="1:19" s="65" customFormat="1" x14ac:dyDescent="0.2">
      <c r="B57" s="65" t="s">
        <v>206</v>
      </c>
      <c r="I57" s="65" t="str">
        <f>IF(SUM('8. Afschrijvingen voor GAW'!AO12:BD12)=SUM('8. Afschrijvingen voor GAW'!AO15:BD23),"CORRECT","NIET CORRECT")</f>
        <v>CORRECT</v>
      </c>
    </row>
    <row r="58" spans="1:19" s="65" customFormat="1" x14ac:dyDescent="0.2">
      <c r="B58" s="65" t="s">
        <v>207</v>
      </c>
      <c r="I58" s="65" t="str">
        <f>IF(SUM('9. GAW'!AC13:AR13)=SUM('9. GAW'!AC16:AR24),"CORRECT","NIET CORRECT")</f>
        <v>CORRECT</v>
      </c>
    </row>
    <row r="59" spans="1:19" s="65" customFormat="1" x14ac:dyDescent="0.2"/>
    <row r="60" spans="1:19" s="77" customFormat="1" x14ac:dyDescent="0.2">
      <c r="B60" s="77" t="s">
        <v>150</v>
      </c>
      <c r="I60" s="77" t="s">
        <v>154</v>
      </c>
      <c r="L60" s="77" t="s">
        <v>146</v>
      </c>
      <c r="O60" s="77" t="s">
        <v>127</v>
      </c>
      <c r="R60" s="77" t="s">
        <v>148</v>
      </c>
    </row>
    <row r="61" spans="1:19" x14ac:dyDescent="0.2">
      <c r="K61" s="2"/>
      <c r="L61" s="2"/>
    </row>
    <row r="62" spans="1:19" s="77" customFormat="1" x14ac:dyDescent="0.2">
      <c r="B62" s="77" t="s">
        <v>113</v>
      </c>
      <c r="I62" s="77" t="s">
        <v>106</v>
      </c>
      <c r="J62" s="77" t="s">
        <v>107</v>
      </c>
      <c r="L62" s="77" t="s">
        <v>106</v>
      </c>
      <c r="M62" s="77" t="s">
        <v>107</v>
      </c>
      <c r="O62" s="77" t="s">
        <v>106</v>
      </c>
      <c r="P62" s="77" t="s">
        <v>107</v>
      </c>
      <c r="R62" s="77" t="s">
        <v>106</v>
      </c>
      <c r="S62" s="77" t="s">
        <v>107</v>
      </c>
    </row>
    <row r="63" spans="1:19" x14ac:dyDescent="0.2">
      <c r="B63" s="1"/>
      <c r="K63" s="2"/>
      <c r="L63" s="2"/>
    </row>
    <row r="64" spans="1:19" x14ac:dyDescent="0.2">
      <c r="B64" s="56">
        <v>2011</v>
      </c>
      <c r="I64" s="129">
        <f>INDEX('8. Afschrijvingen voor GAW'!$AO$15:$BD$15,  1, B64-2010)</f>
        <v>5502837.6451326748</v>
      </c>
      <c r="J64" s="129">
        <f>INDEX('9. GAW'!$AC$16:$AR$16,1,B64-2010)</f>
        <v>108956185.37362674</v>
      </c>
      <c r="K64" s="2"/>
      <c r="L64" s="129">
        <f>INDEX('8. Afschrijvingen voor GAW'!$AO$16:$BD$16,  1, B64-2010)</f>
        <v>565220.11627625721</v>
      </c>
      <c r="M64" s="129">
        <f>INDEX('9. GAW'!$AC$17:$AR$17,1,B64-2010)</f>
        <v>17027029.058945592</v>
      </c>
      <c r="O64" s="88">
        <f>INDEX('8. Afschrijvingen voor GAW'!$AO$17:$BD$17,  1, B64-2010)</f>
        <v>0</v>
      </c>
      <c r="P64" s="88">
        <f>INDEX('9. GAW'!$AC$18:$AR$18,1,B64-2010)</f>
        <v>0</v>
      </c>
      <c r="R64" s="88">
        <f>INDEX('8. Afschrijvingen voor GAW'!$AO$18:$BD$18,  1, B64-2010)</f>
        <v>0</v>
      </c>
      <c r="S64" s="88">
        <f>INDEX('9. GAW'!$AC$19:$AR$19,1,B64-2010)</f>
        <v>0</v>
      </c>
    </row>
    <row r="65" spans="2:19" x14ac:dyDescent="0.2">
      <c r="B65" s="56">
        <v>2012</v>
      </c>
      <c r="I65" s="129">
        <f>INDEX('8. Afschrijvingen voor GAW'!$AO$15:$BD$15,  1, B65-2010)</f>
        <v>5645911.4239061251</v>
      </c>
      <c r="J65" s="129">
        <f>INDEX('9. GAW'!$AC$16:$AR$16,1,B65-2010)</f>
        <v>106143134.7694349</v>
      </c>
      <c r="K65" s="2"/>
      <c r="L65" s="129">
        <f>INDEX('8. Afschrijvingen voor GAW'!$AO$16:$BD$16,  1, B65-2010)</f>
        <v>758514.27612084558</v>
      </c>
      <c r="M65" s="129">
        <f>INDEX('9. GAW'!$AC$17:$AR$17,1,B65-2010)</f>
        <v>20384213.453387797</v>
      </c>
      <c r="O65" s="88">
        <f>INDEX('8. Afschrijvingen voor GAW'!$AO$17:$BD$17,  1, B65-2010)</f>
        <v>0</v>
      </c>
      <c r="P65" s="88">
        <f>INDEX('9. GAW'!$AC$18:$AR$18,1,B65-2010)</f>
        <v>0</v>
      </c>
      <c r="R65" s="88">
        <f>INDEX('8. Afschrijvingen voor GAW'!$AO$18:$BD$18,  1, B65-2010)</f>
        <v>0</v>
      </c>
      <c r="S65" s="88">
        <f>INDEX('9. GAW'!$AC$19:$AR$19,1,B65-2010)</f>
        <v>0</v>
      </c>
    </row>
    <row r="66" spans="2:19" x14ac:dyDescent="0.2">
      <c r="B66" s="56">
        <v>2013</v>
      </c>
      <c r="I66" s="129">
        <f>INDEX('8. Afschrijvingen voor GAW'!$AO$15:$BD$15,  1, B66-2010)</f>
        <v>5775767.3866559649</v>
      </c>
      <c r="J66" s="129">
        <f>INDEX('9. GAW'!$AC$16:$AR$16,1,B66-2010)</f>
        <v>102808659.48247592</v>
      </c>
      <c r="K66" s="2"/>
      <c r="L66" s="129">
        <f>INDEX('8. Afschrijvingen voor GAW'!$AO$16:$BD$16,  1, B66-2010)</f>
        <v>859023.69885551219</v>
      </c>
      <c r="M66" s="129">
        <f>INDEX('9. GAW'!$AC$17:$AR$17,1,B66-2010)</f>
        <v>21979498.752429277</v>
      </c>
      <c r="O66" s="88">
        <f>INDEX('8. Afschrijvingen voor GAW'!$AO$17:$BD$17,  1, B66-2010)</f>
        <v>0</v>
      </c>
      <c r="P66" s="88">
        <f>INDEX('9. GAW'!$AC$18:$AR$18,1,B66-2010)</f>
        <v>0</v>
      </c>
      <c r="R66" s="88">
        <f>INDEX('8. Afschrijvingen voor GAW'!$AO$18:$BD$18,  1, B66-2010)</f>
        <v>0</v>
      </c>
      <c r="S66" s="88">
        <f>INDEX('9. GAW'!$AC$19:$AR$19,1,B66-2010)</f>
        <v>0</v>
      </c>
    </row>
    <row r="67" spans="2:19" x14ac:dyDescent="0.2">
      <c r="B67" s="56">
        <v>2014</v>
      </c>
      <c r="I67" s="129">
        <f>INDEX('8. Afschrijvingen voor GAW'!$AO$15:$BD$15,  1, B67-2010)</f>
        <v>5937488.8734823316</v>
      </c>
      <c r="J67" s="129">
        <f>INDEX('9. GAW'!$AC$16:$AR$16,1,B67-2010)</f>
        <v>99749813.074502915</v>
      </c>
      <c r="K67" s="2"/>
      <c r="L67" s="129">
        <f>INDEX('8. Afschrijvingen voor GAW'!$AO$16:$BD$16,  1, B67-2010)</f>
        <v>1018649.9196880237</v>
      </c>
      <c r="M67" s="129">
        <f>INDEX('9. GAW'!$AC$17:$AR$17,1,B67-2010)</f>
        <v>26563396.134395644</v>
      </c>
      <c r="O67" s="88">
        <f>INDEX('8. Afschrijvingen voor GAW'!$AO$17:$BD$17,  1, B67-2010)</f>
        <v>0</v>
      </c>
      <c r="P67" s="88">
        <f>INDEX('9. GAW'!$AC$18:$AR$18,1,B67-2010)</f>
        <v>0</v>
      </c>
      <c r="R67" s="88">
        <f>INDEX('8. Afschrijvingen voor GAW'!$AO$18:$BD$18,  1, B67-2010)</f>
        <v>0</v>
      </c>
      <c r="S67" s="88">
        <f>INDEX('9. GAW'!$AC$19:$AR$19,1,B67-2010)</f>
        <v>0</v>
      </c>
    </row>
    <row r="68" spans="2:19" x14ac:dyDescent="0.2">
      <c r="B68" s="56">
        <v>2015</v>
      </c>
      <c r="I68" s="129">
        <f>INDEX('8. Afschrijvingen voor GAW'!$AO$15:$BD$15,  1, B68-2010)</f>
        <v>5996863.7622171547</v>
      </c>
      <c r="J68" s="129">
        <f>INDEX('9. GAW'!$AC$16:$AR$16,1,B68-2010)</f>
        <v>94750447.443030789</v>
      </c>
      <c r="K68" s="2"/>
      <c r="L68" s="129">
        <f>INDEX('8. Afschrijvingen voor GAW'!$AO$16:$BD$16,  1, B68-2010)</f>
        <v>1233007.4168953774</v>
      </c>
      <c r="M68" s="129">
        <f>INDEX('9. GAW'!$AC$17:$AR$17,1,B68-2010)</f>
        <v>30213804.616787862</v>
      </c>
      <c r="O68" s="88">
        <f>INDEX('8. Afschrijvingen voor GAW'!$AO$17:$BD$17,  1, B68-2010)</f>
        <v>0</v>
      </c>
      <c r="P68" s="88">
        <f>INDEX('9. GAW'!$AC$18:$AR$18,1,B68-2010)</f>
        <v>0</v>
      </c>
      <c r="R68" s="88">
        <f>INDEX('8. Afschrijvingen voor GAW'!$AO$18:$BD$18,  1, B68-2010)</f>
        <v>14281.60606060606</v>
      </c>
      <c r="S68" s="88">
        <f>INDEX('9. GAW'!$AC$19:$AR$19,1,B68-2010)</f>
        <v>245201.12121212122</v>
      </c>
    </row>
    <row r="69" spans="2:19" x14ac:dyDescent="0.2">
      <c r="B69" s="56">
        <v>2016</v>
      </c>
      <c r="I69" s="129">
        <f>INDEX('8. Afschrijvingen voor GAW'!$AO$15:$BD$15,  1, B69-2010)</f>
        <v>6044838.6723148916</v>
      </c>
      <c r="J69" s="129">
        <f>INDEX('9. GAW'!$AC$16:$AR$16,1,B69-2010)</f>
        <v>89463612.350260139</v>
      </c>
      <c r="K69" s="2"/>
      <c r="L69" s="129">
        <f>INDEX('8. Afschrijvingen voor GAW'!$AO$16:$BD$16,  1, B69-2010)</f>
        <v>1305780.4885978792</v>
      </c>
      <c r="M69" s="129">
        <f>INDEX('9. GAW'!$AC$17:$AR$17,1,B69-2010)</f>
        <v>32155423.000074279</v>
      </c>
      <c r="O69" s="88">
        <f>INDEX('8. Afschrijvingen voor GAW'!$AO$17:$BD$17,  1, B69-2010)</f>
        <v>0</v>
      </c>
      <c r="P69" s="88">
        <f>INDEX('9. GAW'!$AC$18:$AR$18,1,B69-2010)</f>
        <v>0</v>
      </c>
      <c r="R69" s="88">
        <f>INDEX('8. Afschrijvingen voor GAW'!$AO$18:$BD$18,  1, B69-2010)</f>
        <v>28791.71781818182</v>
      </c>
      <c r="S69" s="88">
        <f>INDEX('9. GAW'!$AC$19:$AR$19,1,B69-2010)</f>
        <v>218371.0123636364</v>
      </c>
    </row>
    <row r="70" spans="2:19" x14ac:dyDescent="0.2">
      <c r="B70" s="56">
        <v>2017</v>
      </c>
      <c r="I70" s="129">
        <f>INDEX('8. Afschrijvingen voor GAW'!$AO$15:$BD$15,  1, B70-2010)</f>
        <v>6056928.3496595221</v>
      </c>
      <c r="J70" s="129">
        <f>INDEX('9. GAW'!$AC$16:$AR$16,1,B70-2010)</f>
        <v>83585611.225301147</v>
      </c>
      <c r="K70" s="2"/>
      <c r="L70" s="129">
        <f>INDEX('8. Afschrijvingen voor GAW'!$AO$16:$BD$16,  1, B70-2010)</f>
        <v>1269301.3013328153</v>
      </c>
      <c r="M70" s="129">
        <f>INDEX('9. GAW'!$AC$17:$AR$17,1,B70-2010)</f>
        <v>33669883.504201628</v>
      </c>
      <c r="O70" s="88">
        <f>INDEX('8. Afschrijvingen voor GAW'!$AO$17:$BD$17,  1, B70-2010)</f>
        <v>0</v>
      </c>
      <c r="P70" s="88">
        <f>INDEX('9. GAW'!$AC$18:$AR$18,1,B70-2010)</f>
        <v>0</v>
      </c>
      <c r="R70" s="88">
        <f>INDEX('8. Afschrijvingen voor GAW'!$AO$18:$BD$18,  1, B70-2010)</f>
        <v>28849.301253818183</v>
      </c>
      <c r="S70" s="88">
        <f>INDEX('9. GAW'!$AC$19:$AR$19,1,B70-2010)</f>
        <v>189958.45313454547</v>
      </c>
    </row>
    <row r="71" spans="2:19" x14ac:dyDescent="0.2">
      <c r="B71" s="56">
        <v>2018</v>
      </c>
      <c r="I71" s="129">
        <f>INDEX('8. Afschrijvingen voor GAW'!$AO$15:$BD$15,  1, B71-2010)</f>
        <v>6141725.3465547552</v>
      </c>
      <c r="J71" s="129">
        <f>INDEX('9. GAW'!$AC$16:$AR$16,1,B71-2010)</f>
        <v>78614084.435900614</v>
      </c>
      <c r="K71" s="2"/>
      <c r="L71" s="129">
        <f>INDEX('8. Afschrijvingen voor GAW'!$AO$16:$BD$16,  1, B71-2010)</f>
        <v>1288669.8067706935</v>
      </c>
      <c r="M71" s="129">
        <f>INDEX('9. GAW'!$AC$17:$AR$17,1,B71-2010)</f>
        <v>36173340.554520741</v>
      </c>
      <c r="O71" s="88">
        <f>INDEX('8. Afschrijvingen voor GAW'!$AO$17:$BD$17,  1, B71-2010)</f>
        <v>0</v>
      </c>
      <c r="P71" s="88">
        <f>INDEX('9. GAW'!$AC$18:$AR$18,1,B71-2010)</f>
        <v>0</v>
      </c>
      <c r="R71" s="88">
        <f>INDEX('8. Afschrijvingen voor GAW'!$AO$18:$BD$18,  1, B71-2010)</f>
        <v>29253.191471371636</v>
      </c>
      <c r="S71" s="88">
        <f>INDEX('9. GAW'!$AC$19:$AR$19,1,B71-2010)</f>
        <v>163364.68000705747</v>
      </c>
    </row>
    <row r="72" spans="2:19" x14ac:dyDescent="0.2">
      <c r="B72" s="56">
        <v>2019</v>
      </c>
      <c r="I72" s="129">
        <f>INDEX('8. Afschrijvingen voor GAW'!$AO$15:$BD$15,  1, B72-2010)</f>
        <v>6270701.5788324038</v>
      </c>
      <c r="J72" s="129">
        <f>INDEX('9. GAW'!$AC$16:$AR$16,1,B72-2010)</f>
        <v>73994278.630222112</v>
      </c>
      <c r="K72" s="2"/>
      <c r="L72" s="129">
        <f>INDEX('8. Afschrijvingen voor GAW'!$AO$16:$BD$16,  1, B72-2010)</f>
        <v>1317869.1711608381</v>
      </c>
      <c r="M72" s="129">
        <f>INDEX('9. GAW'!$AC$17:$AR$17,1,B72-2010)</f>
        <v>40433533.687659405</v>
      </c>
      <c r="O72" s="88">
        <f>INDEX('8. Afschrijvingen voor GAW'!$AO$17:$BD$17,  1, B72-2010)</f>
        <v>0</v>
      </c>
      <c r="P72" s="88">
        <f>INDEX('9. GAW'!$AC$18:$AR$18,1,B72-2010)</f>
        <v>0</v>
      </c>
      <c r="R72" s="88">
        <f>INDEX('8. Afschrijvingen voor GAW'!$AO$18:$BD$18,  1, B72-2010)</f>
        <v>29867.508492270441</v>
      </c>
      <c r="S72" s="88">
        <f>INDEX('9. GAW'!$AC$19:$AR$19,1,B72-2010)</f>
        <v>136927.82979493524</v>
      </c>
    </row>
    <row r="73" spans="2:19" x14ac:dyDescent="0.2">
      <c r="B73" s="56">
        <v>2020</v>
      </c>
      <c r="I73" s="129">
        <f>INDEX('8. Afschrijvingen voor GAW'!$AO$15:$BD$15,  1, B73-2010)</f>
        <v>6446281.2230397118</v>
      </c>
      <c r="J73" s="129">
        <f>INDEX('9. GAW'!$AC$16:$AR$16,1,B73-2010)</f>
        <v>69619837.208828613</v>
      </c>
      <c r="K73" s="2"/>
      <c r="L73" s="129">
        <f>INDEX('8. Afschrijvingen voor GAW'!$AO$16:$BD$16,  1, B73-2010)</f>
        <v>1334036.8150917133</v>
      </c>
      <c r="M73" s="129">
        <f>INDEX('9. GAW'!$AC$17:$AR$17,1,B73-2010)</f>
        <v>42458011.657622136</v>
      </c>
      <c r="O73" s="88">
        <f>INDEX('8. Afschrijvingen voor GAW'!$AO$17:$BD$17,  1, B73-2010)</f>
        <v>0</v>
      </c>
      <c r="P73" s="88">
        <f>INDEX('9. GAW'!$AC$18:$AR$18,1,B73-2010)</f>
        <v>0</v>
      </c>
      <c r="R73" s="88">
        <f>INDEX('8. Afschrijvingen voor GAW'!$AO$18:$BD$18,  1, B73-2010)</f>
        <v>21622.394848235326</v>
      </c>
      <c r="S73" s="88">
        <f>INDEX('9. GAW'!$AC$19:$AR$19,1,B73-2010)</f>
        <v>119139.41418095811</v>
      </c>
    </row>
    <row r="74" spans="2:19" x14ac:dyDescent="0.2">
      <c r="B74" s="56">
        <v>2021</v>
      </c>
      <c r="I74" s="129">
        <f>INDEX('8. Afschrijvingen voor GAW'!$AO$15:$BD$15,  1, B74-2010)</f>
        <v>6491405.1916009896</v>
      </c>
      <c r="J74" s="129">
        <f>INDEX('9. GAW'!$AC$16:$AR$16,1,B74-2010)</f>
        <v>63615770.877689406</v>
      </c>
      <c r="K74" s="2"/>
      <c r="L74" s="129">
        <f>INDEX('8. Afschrijvingen voor GAW'!$AO$16:$BD$16,  1, B74-2010)</f>
        <v>1285354.9300590334</v>
      </c>
      <c r="M74" s="129">
        <f>INDEX('9. GAW'!$AC$17:$AR$17,1,B74-2010)</f>
        <v>41469862.809166461</v>
      </c>
      <c r="O74" s="88">
        <f>INDEX('8. Afschrijvingen voor GAW'!$AO$17:$BD$17,  1, B74-2010)</f>
        <v>0</v>
      </c>
      <c r="P74" s="88">
        <f>INDEX('9. GAW'!$AC$18:$AR$18,1,B74-2010)</f>
        <v>0</v>
      </c>
      <c r="R74" s="88">
        <f>INDEX('8. Afschrijvingen voor GAW'!$AO$18:$BD$18,  1, B74-2010)</f>
        <v>12628.777903181553</v>
      </c>
      <c r="S74" s="88">
        <f>INDEX('9. GAW'!$AC$19:$AR$19,1,B74-2010)</f>
        <v>107344.61217704324</v>
      </c>
    </row>
    <row r="75" spans="2:19" ht="13.5" customHeight="1" x14ac:dyDescent="0.2">
      <c r="B75" s="56">
        <v>2022</v>
      </c>
      <c r="I75" s="129">
        <f>INDEX('8. Afschrijvingen voor GAW'!$AO$15:$BD$15,  1, B75-2010)</f>
        <v>7789686.2299211845</v>
      </c>
      <c r="J75" s="129">
        <f>INDEX('9. GAW'!$AC$16:$AR$16,1,B75-2010)</f>
        <v>55826084.647768222</v>
      </c>
      <c r="K75" s="2"/>
      <c r="L75" s="129">
        <f>INDEX('8. Afschrijvingen voor GAW'!$AO$16:$BD$16,  1, B75-2010)</f>
        <v>1484269.2663152227</v>
      </c>
      <c r="M75" s="129">
        <f>INDEX('9. GAW'!$AC$17:$AR$17,1,B75-2010)</f>
        <v>39985593.542851232</v>
      </c>
      <c r="O75" s="88">
        <f>INDEX('8. Afschrijvingen voor GAW'!$AO$17:$BD$17,  1, B75-2010)</f>
        <v>0</v>
      </c>
      <c r="P75" s="88">
        <f>INDEX('9. GAW'!$AC$18:$AR$18,1,B75-2010)</f>
        <v>0</v>
      </c>
      <c r="R75" s="88">
        <f>INDEX('8. Afschrijvingen voor GAW'!$AO$18:$BD$18,  1, B75-2010)</f>
        <v>15154.533483817866</v>
      </c>
      <c r="S75" s="88">
        <f>INDEX('9. GAW'!$AC$19:$AR$19,1,B75-2010)</f>
        <v>92190.078693225369</v>
      </c>
    </row>
    <row r="76" spans="2:19" x14ac:dyDescent="0.2">
      <c r="B76" s="56">
        <v>2023</v>
      </c>
      <c r="I76" s="129">
        <f>INDEX('8. Afschrijvingen voor GAW'!$AO$15:$BD$15,  1, B76-2010)</f>
        <v>6835847.0997267487</v>
      </c>
      <c r="J76" s="129">
        <f>INDEX('9. GAW'!$AC$16:$AR$16,1,B76-2010)</f>
        <v>48990237.54804147</v>
      </c>
      <c r="K76" s="2"/>
      <c r="L76" s="129">
        <f>INDEX('8. Afschrijvingen voor GAW'!$AO$16:$BD$16,  1, B76-2010)</f>
        <v>1397530.0593601849</v>
      </c>
      <c r="M76" s="129">
        <f>INDEX('9. GAW'!$AC$17:$AR$17,1,B76-2010)</f>
        <v>38588063.483491063</v>
      </c>
      <c r="O76" s="88">
        <f>INDEX('8. Afschrijvingen voor GAW'!$AO$17:$BD$17,  1, B76-2010)</f>
        <v>0</v>
      </c>
      <c r="P76" s="88">
        <f>INDEX('9. GAW'!$AC$18:$AR$18,1,B76-2010)</f>
        <v>0</v>
      </c>
      <c r="R76" s="88">
        <f>INDEX('8. Afschrijvingen voor GAW'!$AO$18:$BD$18,  1, B76-2010)</f>
        <v>13015.069933161225</v>
      </c>
      <c r="S76" s="88">
        <f>INDEX('9. GAW'!$AC$19:$AR$19,1,B76-2010)</f>
        <v>79175.008760064142</v>
      </c>
    </row>
    <row r="77" spans="2:19" x14ac:dyDescent="0.2">
      <c r="B77" s="56">
        <v>2024</v>
      </c>
      <c r="I77" s="129">
        <f>INDEX('8. Afschrijvingen voor GAW'!$AO$15:$BD$15,  1, B77-2010)</f>
        <v>6280799.6856463756</v>
      </c>
      <c r="J77" s="129">
        <f>INDEX('9. GAW'!$AC$16:$AR$16,1,B77-2010)</f>
        <v>42709437.862395093</v>
      </c>
      <c r="K77" s="2"/>
      <c r="L77" s="129">
        <f>INDEX('8. Afschrijvingen voor GAW'!$AO$16:$BD$16,  1, B77-2010)</f>
        <v>1330335.2798948251</v>
      </c>
      <c r="M77" s="129">
        <f>INDEX('9. GAW'!$AC$17:$AR$17,1,B77-2010)</f>
        <v>37257728.203596234</v>
      </c>
      <c r="O77" s="88">
        <f>INDEX('8. Afschrijvingen voor GAW'!$AO$17:$BD$17,  1, B77-2010)</f>
        <v>0</v>
      </c>
      <c r="P77" s="88">
        <f>INDEX('9. GAW'!$AC$18:$AR$18,1,B77-2010)</f>
        <v>0</v>
      </c>
      <c r="R77" s="88">
        <f>INDEX('8. Afschrijvingen voor GAW'!$AO$18:$BD$18,  1, B77-2010)</f>
        <v>12180.770578471403</v>
      </c>
      <c r="S77" s="88">
        <f>INDEX('9. GAW'!$AC$19:$AR$19,1,B77-2010)</f>
        <v>66994.238181592737</v>
      </c>
    </row>
    <row r="78" spans="2:19" x14ac:dyDescent="0.2">
      <c r="B78" s="56">
        <v>2025</v>
      </c>
      <c r="I78" s="129">
        <f>INDEX('8. Afschrijvingen voor GAW'!$AO$15:$BD$15,  1, B78-2010)</f>
        <v>6280799.6856463756</v>
      </c>
      <c r="J78" s="129">
        <f>INDEX('9. GAW'!$AC$16:$AR$16,1,B78-2010)</f>
        <v>36428638.176748715</v>
      </c>
      <c r="K78" s="2"/>
      <c r="L78" s="129">
        <f>INDEX('8. Afschrijvingen voor GAW'!$AO$16:$BD$16,  1, B78-2010)</f>
        <v>1235540.3521650247</v>
      </c>
      <c r="M78" s="129">
        <f>INDEX('9. GAW'!$AC$17:$AR$17,1,B78-2010)</f>
        <v>36022187.851431206</v>
      </c>
      <c r="O78" s="88">
        <f>INDEX('8. Afschrijvingen voor GAW'!$AO$17:$BD$17,  1, B78-2010)</f>
        <v>0</v>
      </c>
      <c r="P78" s="88">
        <f>INDEX('9. GAW'!$AC$18:$AR$18,1,B78-2010)</f>
        <v>0</v>
      </c>
      <c r="R78" s="88">
        <f>INDEX('8. Afschrijvingen voor GAW'!$AO$18:$BD$18,  1, B78-2010)</f>
        <v>12180.770578471403</v>
      </c>
      <c r="S78" s="88">
        <f>INDEX('9. GAW'!$AC$19:$AR$19,1,B78-2010)</f>
        <v>54813.467603121331</v>
      </c>
    </row>
    <row r="79" spans="2:19" ht="12.75" customHeight="1" x14ac:dyDescent="0.2">
      <c r="B79" s="56">
        <v>2026</v>
      </c>
      <c r="I79" s="129">
        <f>INDEX('8. Afschrijvingen voor GAW'!$AO$15:$BD$15,  1, B79-2010)</f>
        <v>6280799.6856463756</v>
      </c>
      <c r="J79" s="129">
        <f>INDEX('9. GAW'!$AC$16:$AR$16,1,B79-2010)</f>
        <v>30147838.491102338</v>
      </c>
      <c r="K79" s="2"/>
      <c r="L79" s="129">
        <f>INDEX('8. Afschrijvingen voor GAW'!$AO$16:$BD$16,  1, B79-2010)</f>
        <v>1163545.2864742167</v>
      </c>
      <c r="M79" s="129">
        <f>INDEX('9. GAW'!$AC$17:$AR$17,1,B79-2010)</f>
        <v>34858642.564956985</v>
      </c>
      <c r="O79" s="88">
        <f>INDEX('8. Afschrijvingen voor GAW'!$AO$17:$BD$17,  1, B79-2010)</f>
        <v>0</v>
      </c>
      <c r="P79" s="88">
        <f>INDEX('9. GAW'!$AC$18:$AR$18,1,B79-2010)</f>
        <v>0</v>
      </c>
      <c r="R79" s="88">
        <f>INDEX('8. Afschrijvingen voor GAW'!$AO$18:$BD$18,  1, B79-2010)</f>
        <v>12180.770578471403</v>
      </c>
      <c r="S79" s="88">
        <f>INDEX('9. GAW'!$AC$19:$AR$19,1,B79-2010)</f>
        <v>42632.697024649926</v>
      </c>
    </row>
    <row r="81" spans="2:16" s="77" customFormat="1" x14ac:dyDescent="0.2">
      <c r="B81" s="77" t="s">
        <v>151</v>
      </c>
      <c r="I81" s="77" t="s">
        <v>154</v>
      </c>
      <c r="L81" s="77" t="s">
        <v>146</v>
      </c>
      <c r="O81" s="77" t="s">
        <v>148</v>
      </c>
    </row>
    <row r="82" spans="2:16" s="40" customFormat="1" x14ac:dyDescent="0.2"/>
    <row r="83" spans="2:16" s="77" customFormat="1" ht="14.25" customHeight="1" x14ac:dyDescent="0.2">
      <c r="B83" s="77" t="s">
        <v>113</v>
      </c>
      <c r="I83" s="77" t="s">
        <v>106</v>
      </c>
      <c r="J83" s="77" t="s">
        <v>107</v>
      </c>
      <c r="L83" s="77" t="s">
        <v>106</v>
      </c>
      <c r="M83" s="77" t="s">
        <v>107</v>
      </c>
      <c r="O83" s="77" t="s">
        <v>106</v>
      </c>
      <c r="P83" s="77" t="s">
        <v>107</v>
      </c>
    </row>
    <row r="85" spans="2:16" x14ac:dyDescent="0.2">
      <c r="B85" s="56">
        <v>2011</v>
      </c>
      <c r="C85" s="128"/>
      <c r="D85" s="128"/>
      <c r="I85" s="88">
        <f>INDEX('8. Afschrijvingen voor GAW'!$AO$21:$BD$21,  1, B85-2010)</f>
        <v>124737.31567447919</v>
      </c>
      <c r="J85" s="88">
        <f>INDEX('9. GAW'!$AC$22:$AR$22,1,B85-2010)</f>
        <v>2619483.6291640629</v>
      </c>
      <c r="L85" s="88">
        <f>INDEX('8. Afschrijvingen voor GAW'!$AO$22:$BD$22,  1, B85-2010)</f>
        <v>1689.6704972245125</v>
      </c>
      <c r="M85" s="88">
        <f>INDEX('9. GAW'!$AC$23:$AR$23,1,B85-2010)</f>
        <v>-198820.43581627664</v>
      </c>
      <c r="O85" s="88">
        <f>INDEX('8. Afschrijvingen voor GAW'!$AO$23:$BD$23,  1, B85-2010)</f>
        <v>0</v>
      </c>
      <c r="P85" s="88">
        <f>INDEX('9. GAW'!$AC$24:$AR$24,1,B85-2010)</f>
        <v>0</v>
      </c>
    </row>
    <row r="86" spans="2:16" x14ac:dyDescent="0.2">
      <c r="B86" s="56">
        <v>2012</v>
      </c>
      <c r="C86" s="128"/>
      <c r="D86" s="128"/>
      <c r="I86" s="88">
        <f>INDEX('8. Afschrijvingen voor GAW'!$AO$21:$BD$21,  1, B86-2010)</f>
        <v>127980.48588201564</v>
      </c>
      <c r="J86" s="88">
        <f>INDEX('9. GAW'!$AC$22:$AR$22,1,B86-2010)</f>
        <v>2559609.7176403133</v>
      </c>
      <c r="L86" s="88">
        <f>INDEX('8. Afschrijvingen voor GAW'!$AO$22:$BD$22,  1, B86-2010)</f>
        <v>-6213.2745497658079</v>
      </c>
      <c r="M86" s="88">
        <f>INDEX('9. GAW'!$AC$23:$AR$23,1,B86-2010)</f>
        <v>-292612.54858323361</v>
      </c>
      <c r="O86" s="88">
        <f>INDEX('8. Afschrijvingen voor GAW'!$AO$23:$BD$23,  1, B86-2010)</f>
        <v>0</v>
      </c>
      <c r="P86" s="88">
        <f>INDEX('9. GAW'!$AC$24:$AR$24,1,B86-2010)</f>
        <v>0</v>
      </c>
    </row>
    <row r="87" spans="2:16" x14ac:dyDescent="0.2">
      <c r="B87" s="56">
        <v>2013</v>
      </c>
      <c r="C87" s="128"/>
      <c r="D87" s="128"/>
      <c r="I87" s="88">
        <f>INDEX('8. Afschrijvingen voor GAW'!$AO$21:$BD$21,  1, B87-2010)</f>
        <v>130924.03705730199</v>
      </c>
      <c r="J87" s="88">
        <f>INDEX('9. GAW'!$AC$22:$AR$22,1,B87-2010)</f>
        <v>2487556.7040887382</v>
      </c>
      <c r="L87" s="88">
        <f>INDEX('8. Afschrijvingen voor GAW'!$AO$22:$BD$22,  1, B87-2010)</f>
        <v>-1148.614807692195</v>
      </c>
      <c r="M87" s="88">
        <f>INDEX('9. GAW'!$AC$23:$AR$23,1,B87-2010)</f>
        <v>205013.33730423194</v>
      </c>
      <c r="O87" s="88">
        <f>INDEX('8. Afschrijvingen voor GAW'!$AO$23:$BD$23,  1, B87-2010)</f>
        <v>0</v>
      </c>
      <c r="P87" s="88">
        <f>INDEX('9. GAW'!$AC$24:$AR$24,1,B87-2010)</f>
        <v>0</v>
      </c>
    </row>
    <row r="88" spans="2:16" x14ac:dyDescent="0.2">
      <c r="B88" s="56">
        <v>2014</v>
      </c>
      <c r="C88" s="128"/>
      <c r="D88" s="128"/>
      <c r="I88" s="88">
        <f>INDEX('8. Afschrijvingen voor GAW'!$AO$21:$BD$21,  1, B88-2010)</f>
        <v>134589.91009490646</v>
      </c>
      <c r="J88" s="88">
        <f>INDEX('9. GAW'!$AC$22:$AR$22,1,B88-2010)</f>
        <v>2422618.3817083165</v>
      </c>
      <c r="L88" s="88">
        <f>INDEX('8. Afschrijvingen voor GAW'!$AO$22:$BD$22,  1, B88-2010)</f>
        <v>4557.3689591094299</v>
      </c>
      <c r="M88" s="88">
        <f>INDEX('9. GAW'!$AC$23:$AR$23,1,B88-2010)</f>
        <v>136474.48457145889</v>
      </c>
      <c r="O88" s="88">
        <f>INDEX('8. Afschrijvingen voor GAW'!$AO$23:$BD$23,  1, B88-2010)</f>
        <v>0</v>
      </c>
      <c r="P88" s="88">
        <f>INDEX('9. GAW'!$AC$24:$AR$24,1,B88-2010)</f>
        <v>0</v>
      </c>
    </row>
    <row r="89" spans="2:16" x14ac:dyDescent="0.2">
      <c r="B89" s="56">
        <v>2015</v>
      </c>
      <c r="C89" s="128"/>
      <c r="D89" s="128"/>
      <c r="I89" s="88">
        <f>INDEX('8. Afschrijvingen voor GAW'!$AO$21:$BD$21,  1, B89-2010)</f>
        <v>135935.80919585549</v>
      </c>
      <c r="J89" s="88">
        <f>INDEX('9. GAW'!$AC$22:$AR$22,1,B89-2010)</f>
        <v>2310908.7563295439</v>
      </c>
      <c r="L89" s="88">
        <f>INDEX('8. Afschrijvingen voor GAW'!$AO$22:$BD$22,  1, B89-2010)</f>
        <v>12897.180300588363</v>
      </c>
      <c r="M89" s="88">
        <f>INDEX('9. GAW'!$AC$23:$AR$23,1,B89-2010)</f>
        <v>842311.66175420035</v>
      </c>
      <c r="O89" s="88">
        <f>INDEX('8. Afschrijvingen voor GAW'!$AO$23:$BD$23,  1, B89-2010)</f>
        <v>0</v>
      </c>
      <c r="P89" s="88">
        <f>INDEX('9. GAW'!$AC$24:$AR$24,1,B89-2010)</f>
        <v>0</v>
      </c>
    </row>
    <row r="90" spans="2:16" x14ac:dyDescent="0.2">
      <c r="B90" s="56">
        <v>2016</v>
      </c>
      <c r="C90" s="128"/>
      <c r="D90" s="128"/>
      <c r="I90" s="88">
        <f>INDEX('8. Afschrijvingen voor GAW'!$AO$21:$BD$21,  1, B90-2010)</f>
        <v>137023.29566942234</v>
      </c>
      <c r="J90" s="88">
        <f>INDEX('9. GAW'!$AC$22:$AR$22,1,B90-2010)</f>
        <v>2192372.7307107579</v>
      </c>
      <c r="L90" s="88">
        <f>INDEX('8. Afschrijvingen voor GAW'!$AO$22:$BD$22,  1, B90-2010)</f>
        <v>28626.72315117254</v>
      </c>
      <c r="M90" s="88">
        <f>INDEX('9. GAW'!$AC$23:$AR$23,1,B90-2010)</f>
        <v>1316171.364196344</v>
      </c>
      <c r="O90" s="88">
        <f>INDEX('8. Afschrijvingen voor GAW'!$AO$23:$BD$23,  1, B90-2010)</f>
        <v>0</v>
      </c>
      <c r="P90" s="88">
        <f>INDEX('9. GAW'!$AC$24:$AR$24,1,B90-2010)</f>
        <v>0</v>
      </c>
    </row>
    <row r="91" spans="2:16" x14ac:dyDescent="0.2">
      <c r="B91" s="56">
        <v>2017</v>
      </c>
      <c r="C91" s="128"/>
      <c r="D91" s="128"/>
      <c r="I91" s="88">
        <f>INDEX('8. Afschrijvingen voor GAW'!$AO$21:$BD$21,  1, B91-2010)</f>
        <v>137297.34226076122</v>
      </c>
      <c r="J91" s="88">
        <f>INDEX('9. GAW'!$AC$22:$AR$22,1,B91-2010)</f>
        <v>2059460.1339114183</v>
      </c>
      <c r="L91" s="88">
        <f>INDEX('8. Afschrijvingen voor GAW'!$AO$22:$BD$22,  1, B91-2010)</f>
        <v>43698.558437231142</v>
      </c>
      <c r="M91" s="88">
        <f>INDEX('9. GAW'!$AC$23:$AR$23,1,B91-2010)</f>
        <v>1949503.1038246127</v>
      </c>
      <c r="O91" s="88">
        <f>INDEX('8. Afschrijvingen voor GAW'!$AO$23:$BD$23,  1, B91-2010)</f>
        <v>0</v>
      </c>
      <c r="P91" s="88">
        <f>INDEX('9. GAW'!$AC$24:$AR$24,1,B91-2010)</f>
        <v>0</v>
      </c>
    </row>
    <row r="92" spans="2:16" x14ac:dyDescent="0.2">
      <c r="B92" s="56">
        <v>2018</v>
      </c>
      <c r="C92" s="128"/>
      <c r="D92" s="128"/>
      <c r="I92" s="88">
        <f>INDEX('8. Afschrijvingen voor GAW'!$AO$21:$BD$21,  1, B92-2010)</f>
        <v>139219.50505241187</v>
      </c>
      <c r="J92" s="88">
        <f>INDEX('9. GAW'!$AC$22:$AR$22,1,B92-2010)</f>
        <v>1949073.0707337663</v>
      </c>
      <c r="L92" s="88">
        <f>INDEX('8. Afschrijvingen voor GAW'!$AO$22:$BD$22,  1, B92-2010)</f>
        <v>60519.397466168914</v>
      </c>
      <c r="M92" s="88">
        <f>INDEX('9. GAW'!$AC$23:$AR$23,1,B92-2010)</f>
        <v>2496743.841543851</v>
      </c>
      <c r="O92" s="88">
        <f>INDEX('8. Afschrijvingen voor GAW'!$AO$23:$BD$23,  1, B92-2010)</f>
        <v>0</v>
      </c>
      <c r="P92" s="88">
        <f>INDEX('9. GAW'!$AC$24:$AR$24,1,B92-2010)</f>
        <v>0</v>
      </c>
    </row>
    <row r="93" spans="2:16" x14ac:dyDescent="0.2">
      <c r="B93" s="56">
        <v>2019</v>
      </c>
      <c r="C93" s="128"/>
      <c r="D93" s="128"/>
      <c r="I93" s="88">
        <f>INDEX('8. Afschrijvingen voor GAW'!$AO$21:$BD$21,  1, B93-2010)</f>
        <v>142143.11465851252</v>
      </c>
      <c r="J93" s="88">
        <f>INDEX('9. GAW'!$AC$22:$AR$22,1,B93-2010)</f>
        <v>1847860.4905606625</v>
      </c>
      <c r="L93" s="88">
        <f>INDEX('8. Afschrijvingen voor GAW'!$AO$22:$BD$22,  1, B93-2010)</f>
        <v>82097.581261315412</v>
      </c>
      <c r="M93" s="88">
        <f>INDEX('9. GAW'!$AC$23:$AR$23,1,B93-2010)</f>
        <v>3458388.5432685674</v>
      </c>
      <c r="O93" s="88">
        <f>INDEX('8. Afschrijvingen voor GAW'!$AO$23:$BD$23,  1, B93-2010)</f>
        <v>0</v>
      </c>
      <c r="P93" s="88">
        <f>INDEX('9. GAW'!$AC$24:$AR$24,1,B93-2010)</f>
        <v>0</v>
      </c>
    </row>
    <row r="94" spans="2:16" x14ac:dyDescent="0.2">
      <c r="B94" s="56">
        <v>2020</v>
      </c>
      <c r="C94" s="128"/>
      <c r="D94" s="128"/>
      <c r="I94" s="88">
        <f>INDEX('8. Afschrijvingen voor GAW'!$AO$21:$BD$21,  1, B94-2010)</f>
        <v>146123.12186895087</v>
      </c>
      <c r="J94" s="88">
        <f>INDEX('9. GAW'!$AC$22:$AR$22,1,B94-2010)</f>
        <v>1753477.4624274103</v>
      </c>
      <c r="L94" s="88">
        <f>INDEX('8. Afschrijvingen voor GAW'!$AO$22:$BD$22,  1, B94-2010)</f>
        <v>109583.13199047168</v>
      </c>
      <c r="M94" s="88">
        <f>INDEX('9. GAW'!$AC$23:$AR$23,1,B94-2010)</f>
        <v>4391144.7690307014</v>
      </c>
      <c r="O94" s="88">
        <f>INDEX('8. Afschrijvingen voor GAW'!$AO$23:$BD$23,  1, B94-2010)</f>
        <v>0</v>
      </c>
      <c r="P94" s="88">
        <f>INDEX('9. GAW'!$AC$24:$AR$24,1,B94-2010)</f>
        <v>0</v>
      </c>
    </row>
    <row r="95" spans="2:16" x14ac:dyDescent="0.2">
      <c r="B95" s="56">
        <v>2021</v>
      </c>
      <c r="C95" s="128"/>
      <c r="D95" s="128"/>
      <c r="I95" s="88">
        <f>INDEX('8. Afschrijvingen voor GAW'!$AO$21:$BD$21,  1, B95-2010)</f>
        <v>147145.9837220335</v>
      </c>
      <c r="J95" s="88">
        <f>INDEX('9. GAW'!$AC$22:$AR$22,1,B95-2010)</f>
        <v>1618605.8209423686</v>
      </c>
      <c r="L95" s="88">
        <f>INDEX('8. Afschrijvingen voor GAW'!$AO$22:$BD$22,  1, B95-2010)</f>
        <v>122556.91916941619</v>
      </c>
      <c r="M95" s="88">
        <f>INDEX('9. GAW'!$AC$23:$AR$23,1,B95-2010)</f>
        <v>4299325.8632444991</v>
      </c>
      <c r="O95" s="88">
        <f>INDEX('8. Afschrijvingen voor GAW'!$AO$23:$BD$23,  1, B95-2010)</f>
        <v>0</v>
      </c>
      <c r="P95" s="88">
        <f>INDEX('9. GAW'!$AC$24:$AR$24,1,B95-2010)</f>
        <v>0</v>
      </c>
    </row>
    <row r="96" spans="2:16" x14ac:dyDescent="0.2">
      <c r="B96" s="56">
        <v>2022</v>
      </c>
      <c r="C96" s="128"/>
      <c r="D96" s="128"/>
      <c r="I96" s="88">
        <f>INDEX('8. Afschrijvingen voor GAW'!$AO$21:$BD$21,  1, B96-2010)</f>
        <v>176575.18046644019</v>
      </c>
      <c r="J96" s="88">
        <f>INDEX('9. GAW'!$AC$22:$AR$22,1,B96-2010)</f>
        <v>1442030.6404759283</v>
      </c>
      <c r="L96" s="88">
        <f>INDEX('8. Afschrijvingen voor GAW'!$AO$22:$BD$22,  1, B96-2010)</f>
        <v>147068.30300329943</v>
      </c>
      <c r="M96" s="88">
        <f>INDEX('9. GAW'!$AC$23:$AR$23,1,B96-2010)</f>
        <v>4152257.5602412</v>
      </c>
      <c r="O96" s="88">
        <f>INDEX('8. Afschrijvingen voor GAW'!$AO$23:$BD$23,  1, B96-2010)</f>
        <v>0</v>
      </c>
      <c r="P96" s="88">
        <f>INDEX('9. GAW'!$AC$24:$AR$24,1,B96-2010)</f>
        <v>0</v>
      </c>
    </row>
    <row r="97" spans="2:16" x14ac:dyDescent="0.2">
      <c r="B97" s="56">
        <v>2023</v>
      </c>
      <c r="C97" s="128"/>
      <c r="D97" s="128"/>
      <c r="I97" s="88">
        <f>INDEX('8. Afschrijvingen voor GAW'!$AO$21:$BD$21,  1, B97-2010)</f>
        <v>157312.43350646491</v>
      </c>
      <c r="J97" s="88">
        <f>INDEX('9. GAW'!$AC$22:$AR$22,1,B97-2010)</f>
        <v>1284718.2069694635</v>
      </c>
      <c r="L97" s="88">
        <f>INDEX('8. Afschrijvingen voor GAW'!$AO$22:$BD$22,  1, B97-2010)</f>
        <v>142018.60658298645</v>
      </c>
      <c r="M97" s="88">
        <f>INDEX('9. GAW'!$AC$23:$AR$23,1,B97-2010)</f>
        <v>4010238.9536582143</v>
      </c>
      <c r="O97" s="88">
        <f>INDEX('8. Afschrijvingen voor GAW'!$AO$23:$BD$23,  1, B97-2010)</f>
        <v>0</v>
      </c>
      <c r="P97" s="88">
        <f>INDEX('9. GAW'!$AC$24:$AR$24,1,B97-2010)</f>
        <v>0</v>
      </c>
    </row>
    <row r="98" spans="2:16" x14ac:dyDescent="0.2">
      <c r="B98" s="56">
        <v>2024</v>
      </c>
      <c r="C98" s="128"/>
      <c r="D98" s="128"/>
      <c r="I98" s="88">
        <f>INDEX('8. Afschrijvingen voor GAW'!$AO$21:$BD$21,  1, B98-2010)</f>
        <v>142746.46744105147</v>
      </c>
      <c r="J98" s="88">
        <f>INDEX('9. GAW'!$AC$22:$AR$22,1,B98-2010)</f>
        <v>1141971.739528412</v>
      </c>
      <c r="L98" s="88">
        <f>INDEX('8. Afschrijvingen voor GAW'!$AO$22:$BD$22,  1, B98-2010)</f>
        <v>137143.02922385168</v>
      </c>
      <c r="M98" s="88">
        <f>INDEX('9. GAW'!$AC$23:$AR$23,1,B98-2010)</f>
        <v>3873095.9244343624</v>
      </c>
      <c r="O98" s="88">
        <f>INDEX('8. Afschrijvingen voor GAW'!$AO$23:$BD$23,  1, B98-2010)</f>
        <v>0</v>
      </c>
      <c r="P98" s="88">
        <f>INDEX('9. GAW'!$AC$24:$AR$24,1,B98-2010)</f>
        <v>0</v>
      </c>
    </row>
    <row r="99" spans="2:16" x14ac:dyDescent="0.2">
      <c r="B99" s="56">
        <v>2025</v>
      </c>
      <c r="C99" s="128"/>
      <c r="D99" s="128"/>
      <c r="I99" s="88">
        <f>INDEX('8. Afschrijvingen voor GAW'!$AO$21:$BD$21,  1, B99-2010)</f>
        <v>142746.46744105147</v>
      </c>
      <c r="J99" s="88">
        <f>INDEX('9. GAW'!$AC$22:$AR$22,1,B99-2010)</f>
        <v>999225.2720873605</v>
      </c>
      <c r="L99" s="88">
        <f>INDEX('8. Afschrijvingen voor GAW'!$AO$22:$BD$22,  1, B99-2010)</f>
        <v>132435.53793849921</v>
      </c>
      <c r="M99" s="88">
        <f>INDEX('9. GAW'!$AC$23:$AR$23,1,B99-2010)</f>
        <v>3740660.3864958631</v>
      </c>
      <c r="O99" s="88">
        <f>INDEX('8. Afschrijvingen voor GAW'!$AO$23:$BD$23,  1, B99-2010)</f>
        <v>0</v>
      </c>
      <c r="P99" s="88">
        <f>INDEX('9. GAW'!$AC$24:$AR$24,1,B99-2010)</f>
        <v>0</v>
      </c>
    </row>
    <row r="100" spans="2:16" ht="12.75" customHeight="1" x14ac:dyDescent="0.2">
      <c r="B100" s="56">
        <v>2026</v>
      </c>
      <c r="C100" s="128"/>
      <c r="D100" s="128"/>
      <c r="I100" s="88">
        <f>INDEX('8. Afschrijvingen voor GAW'!$AO$21:$BD$21,  1, B100-2010)</f>
        <v>142746.46744105147</v>
      </c>
      <c r="J100" s="88">
        <f>INDEX('9. GAW'!$AC$22:$AR$22,1,B100-2010)</f>
        <v>856478.804646309</v>
      </c>
      <c r="L100" s="88">
        <f>INDEX('8. Afschrijvingen voor GAW'!$AO$22:$BD$22,  1, B100-2010)</f>
        <v>127890.30995896344</v>
      </c>
      <c r="M100" s="88">
        <f>INDEX('9. GAW'!$AC$23:$AR$23,1,B100-2010)</f>
        <v>3612770.0765368999</v>
      </c>
      <c r="O100" s="88">
        <f>INDEX('8. Afschrijvingen voor GAW'!$AO$23:$BD$23,  1, B100-2010)</f>
        <v>0</v>
      </c>
      <c r="P100" s="88">
        <f>INDEX('9. GAW'!$AC$24:$AR$24,1,B100-2010)</f>
        <v>0</v>
      </c>
    </row>
    <row r="107" spans="2:16" x14ac:dyDescent="0.2">
      <c r="I107" s="71"/>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0" zoomScaleNormal="80" workbookViewId="0">
      <selection activeCell="A25" sqref="A25:XFD25"/>
    </sheetView>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5" zoomScaleNormal="85" workbookViewId="0">
      <pane xSplit="2" ySplit="14" topLeftCell="C15" activePane="bottomRight" state="frozen"/>
      <selection pane="topRight" activeCell="C1" sqref="C1"/>
      <selection pane="bottomLeft" activeCell="A9" sqref="A9"/>
      <selection pane="bottomRight" activeCell="C15" sqref="C15"/>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6" customFormat="1" ht="18" x14ac:dyDescent="0.2">
      <c r="B2" s="76" t="s">
        <v>180</v>
      </c>
    </row>
    <row r="3" spans="1:26" x14ac:dyDescent="0.2">
      <c r="A3" s="40"/>
      <c r="W3" s="40"/>
      <c r="X3" s="40"/>
      <c r="Y3" s="40"/>
      <c r="Z3" s="40"/>
    </row>
    <row r="4" spans="1:26" s="83" customFormat="1" x14ac:dyDescent="0.2">
      <c r="B4" s="83" t="s">
        <v>26</v>
      </c>
    </row>
    <row r="5" spans="1:26" s="65" customFormat="1" ht="12.75" customHeight="1" x14ac:dyDescent="0.2">
      <c r="B5" s="175" t="s">
        <v>178</v>
      </c>
      <c r="C5" s="175"/>
      <c r="D5" s="175"/>
      <c r="E5" s="175"/>
      <c r="F5" s="175"/>
      <c r="G5" s="175"/>
      <c r="H5" s="43"/>
      <c r="I5" s="43"/>
      <c r="J5" s="43"/>
      <c r="K5" s="38"/>
      <c r="L5" s="38"/>
      <c r="O5" s="8"/>
    </row>
    <row r="6" spans="1:26" s="65" customFormat="1" x14ac:dyDescent="0.2">
      <c r="B6" s="175"/>
      <c r="C6" s="175"/>
      <c r="D6" s="175"/>
      <c r="E6" s="175"/>
      <c r="F6" s="175"/>
      <c r="G6" s="175"/>
      <c r="H6" s="43"/>
      <c r="I6" s="43"/>
      <c r="J6" s="43"/>
      <c r="K6" s="38"/>
      <c r="L6" s="38"/>
      <c r="O6" s="8"/>
    </row>
    <row r="7" spans="1:26" s="65" customFormat="1" ht="17.25" customHeight="1" x14ac:dyDescent="0.2">
      <c r="B7" s="175"/>
      <c r="C7" s="175"/>
      <c r="D7" s="175"/>
      <c r="E7" s="175"/>
      <c r="F7" s="175"/>
      <c r="G7" s="175"/>
      <c r="H7" s="43"/>
      <c r="I7" s="43"/>
      <c r="J7" s="43"/>
      <c r="K7" s="38"/>
      <c r="L7" s="38"/>
      <c r="O7" s="8"/>
    </row>
    <row r="8" spans="1:26" s="65" customFormat="1" x14ac:dyDescent="0.2">
      <c r="B8" s="142"/>
      <c r="C8" s="142"/>
      <c r="D8" s="142"/>
      <c r="E8" s="142"/>
      <c r="F8" s="142"/>
      <c r="G8" s="142"/>
      <c r="H8" s="43"/>
      <c r="I8" s="43"/>
      <c r="J8" s="43"/>
      <c r="K8" s="38"/>
      <c r="L8" s="38"/>
      <c r="O8" s="8"/>
    </row>
    <row r="9" spans="1:26" s="65" customFormat="1" x14ac:dyDescent="0.2">
      <c r="B9" s="90" t="s">
        <v>27</v>
      </c>
      <c r="C9" s="142"/>
      <c r="D9" s="142"/>
      <c r="E9" s="142"/>
      <c r="F9" s="142"/>
      <c r="G9" s="142"/>
      <c r="H9" s="43"/>
      <c r="I9" s="43"/>
      <c r="J9" s="43"/>
      <c r="K9" s="38"/>
      <c r="L9" s="38"/>
      <c r="O9" s="8"/>
    </row>
    <row r="10" spans="1:26" s="65" customFormat="1" ht="12.75" customHeight="1" x14ac:dyDescent="0.2">
      <c r="B10" s="176" t="s">
        <v>217</v>
      </c>
      <c r="C10" s="176"/>
      <c r="D10" s="176"/>
      <c r="E10" s="176"/>
      <c r="F10" s="176"/>
      <c r="G10" s="176"/>
      <c r="H10" s="43"/>
      <c r="I10" s="43"/>
      <c r="J10" s="43"/>
      <c r="K10" s="38"/>
      <c r="L10" s="38"/>
      <c r="O10" s="8"/>
    </row>
    <row r="11" spans="1:26" s="65" customFormat="1" ht="44.25" customHeight="1" x14ac:dyDescent="0.2">
      <c r="B11" s="176"/>
      <c r="C11" s="176"/>
      <c r="D11" s="176"/>
      <c r="E11" s="176"/>
      <c r="F11" s="176"/>
      <c r="G11" s="176"/>
      <c r="H11" s="43"/>
      <c r="I11" s="43"/>
      <c r="J11" s="43"/>
      <c r="K11" s="38"/>
      <c r="L11" s="38"/>
      <c r="O11" s="8"/>
    </row>
    <row r="12" spans="1:26" s="65" customFormat="1" x14ac:dyDescent="0.2">
      <c r="B12" s="142"/>
      <c r="C12" s="142"/>
      <c r="D12" s="142"/>
      <c r="E12" s="142"/>
      <c r="F12" s="142"/>
      <c r="G12" s="142"/>
      <c r="H12" s="43"/>
      <c r="I12" s="43"/>
      <c r="J12" s="43"/>
      <c r="K12" s="38"/>
      <c r="L12" s="38"/>
      <c r="O12" s="8"/>
    </row>
    <row r="13" spans="1:26" s="77" customFormat="1" x14ac:dyDescent="0.2">
      <c r="B13" s="77" t="s">
        <v>171</v>
      </c>
      <c r="G13" s="77" t="s">
        <v>172</v>
      </c>
    </row>
    <row r="14" spans="1:26" ht="12.75" customHeight="1" x14ac:dyDescent="0.2">
      <c r="A14" s="40"/>
      <c r="B14" s="57"/>
      <c r="C14" s="142"/>
      <c r="D14" s="57"/>
      <c r="E14" s="57"/>
      <c r="F14" s="57"/>
      <c r="G14" s="57"/>
      <c r="H14" s="43"/>
      <c r="I14" s="43"/>
      <c r="J14" s="43"/>
      <c r="K14" s="38"/>
      <c r="L14" s="38"/>
      <c r="O14" s="8"/>
      <c r="W14" s="40"/>
      <c r="X14" s="40"/>
      <c r="Y14" s="40"/>
      <c r="Z14" s="40"/>
    </row>
    <row r="15" spans="1:26" s="65" customFormat="1" ht="12.75" customHeight="1" x14ac:dyDescent="0.2">
      <c r="B15" s="142"/>
      <c r="C15" s="142"/>
      <c r="D15" s="142"/>
      <c r="E15" s="142"/>
      <c r="F15" s="142"/>
      <c r="G15" s="142"/>
      <c r="H15" s="43"/>
      <c r="I15" s="43"/>
      <c r="J15" s="43"/>
      <c r="K15" s="38"/>
      <c r="L15" s="38"/>
      <c r="O15" s="8"/>
    </row>
    <row r="16" spans="1:26" s="77" customFormat="1" x14ac:dyDescent="0.2">
      <c r="B16" s="77" t="s">
        <v>100</v>
      </c>
      <c r="D16" s="77" t="s">
        <v>84</v>
      </c>
      <c r="E16" s="77" t="s">
        <v>104</v>
      </c>
    </row>
    <row r="17" spans="1:26" x14ac:dyDescent="0.2">
      <c r="A17" s="40"/>
      <c r="W17" s="40"/>
      <c r="X17" s="40"/>
      <c r="Y17" s="40"/>
      <c r="Z17" s="40"/>
    </row>
    <row r="18" spans="1:26" ht="12.75" customHeight="1" x14ac:dyDescent="0.2">
      <c r="A18" s="40"/>
      <c r="B18" s="38" t="s">
        <v>130</v>
      </c>
      <c r="C18" s="38"/>
      <c r="D18" s="85">
        <v>5</v>
      </c>
      <c r="E18" s="85" t="s">
        <v>124</v>
      </c>
      <c r="G18" s="173" t="s">
        <v>177</v>
      </c>
      <c r="H18" s="173"/>
      <c r="I18" s="173"/>
      <c r="W18" s="40"/>
      <c r="X18" s="40"/>
      <c r="Y18" s="40"/>
      <c r="Z18" s="40"/>
    </row>
    <row r="19" spans="1:26" x14ac:dyDescent="0.2">
      <c r="A19" s="40"/>
      <c r="B19" s="38" t="s">
        <v>131</v>
      </c>
      <c r="C19" s="38"/>
      <c r="D19" s="85">
        <v>20</v>
      </c>
      <c r="E19" s="85" t="s">
        <v>124</v>
      </c>
      <c r="G19" s="173"/>
      <c r="H19" s="173"/>
      <c r="I19" s="173"/>
      <c r="W19" s="40"/>
      <c r="X19" s="40"/>
      <c r="Y19" s="40"/>
      <c r="Z19" s="40"/>
    </row>
    <row r="20" spans="1:26" x14ac:dyDescent="0.2">
      <c r="A20" s="40"/>
      <c r="B20" s="38" t="s">
        <v>132</v>
      </c>
      <c r="C20" s="38"/>
      <c r="D20" s="85">
        <v>30</v>
      </c>
      <c r="E20" s="85" t="s">
        <v>124</v>
      </c>
      <c r="G20" s="173"/>
      <c r="H20" s="173"/>
      <c r="I20" s="173"/>
      <c r="W20" s="40"/>
      <c r="X20" s="40"/>
      <c r="Y20" s="40"/>
      <c r="Z20" s="40"/>
    </row>
    <row r="21" spans="1:26" x14ac:dyDescent="0.2">
      <c r="A21" s="40"/>
      <c r="B21" s="38" t="s">
        <v>102</v>
      </c>
      <c r="C21" s="38"/>
      <c r="D21" s="85">
        <v>0</v>
      </c>
      <c r="E21" s="85" t="s">
        <v>124</v>
      </c>
      <c r="G21" s="125"/>
      <c r="H21" s="125"/>
      <c r="I21" s="125"/>
      <c r="W21" s="40"/>
      <c r="X21" s="40"/>
      <c r="Y21" s="40"/>
      <c r="Z21" s="40"/>
    </row>
    <row r="22" spans="1:26" x14ac:dyDescent="0.2">
      <c r="A22" s="40"/>
      <c r="B22" s="38" t="s">
        <v>133</v>
      </c>
      <c r="C22" s="38"/>
      <c r="D22" s="85">
        <v>5</v>
      </c>
      <c r="E22" s="85" t="s">
        <v>124</v>
      </c>
      <c r="G22" s="125"/>
      <c r="H22" s="125"/>
      <c r="I22" s="125"/>
      <c r="W22" s="40"/>
      <c r="X22" s="40"/>
      <c r="Y22" s="40"/>
      <c r="Z22" s="40"/>
    </row>
    <row r="23" spans="1:26" x14ac:dyDescent="0.2">
      <c r="A23" s="40"/>
      <c r="B23" s="38" t="s">
        <v>134</v>
      </c>
      <c r="C23" s="38"/>
      <c r="D23" s="85">
        <v>10</v>
      </c>
      <c r="E23" s="85" t="s">
        <v>124</v>
      </c>
      <c r="G23" s="125"/>
      <c r="H23" s="125"/>
      <c r="I23" s="125"/>
      <c r="W23" s="40"/>
      <c r="X23" s="40"/>
      <c r="Y23" s="40"/>
      <c r="Z23" s="40"/>
    </row>
    <row r="24" spans="1:26" x14ac:dyDescent="0.2">
      <c r="A24" s="40"/>
      <c r="B24" s="38" t="s">
        <v>135</v>
      </c>
      <c r="C24" s="38"/>
      <c r="D24" s="85">
        <v>30</v>
      </c>
      <c r="E24" s="85" t="s">
        <v>124</v>
      </c>
      <c r="G24" s="125"/>
      <c r="H24" s="125"/>
      <c r="I24" s="125"/>
      <c r="W24" s="40"/>
      <c r="X24" s="40"/>
      <c r="Y24" s="40"/>
      <c r="Z24" s="40"/>
    </row>
    <row r="25" spans="1:26" x14ac:dyDescent="0.2">
      <c r="A25" s="40"/>
      <c r="B25" s="38" t="s">
        <v>136</v>
      </c>
      <c r="C25" s="38"/>
      <c r="D25" s="85">
        <v>55</v>
      </c>
      <c r="E25" s="85" t="s">
        <v>124</v>
      </c>
      <c r="G25" s="125"/>
      <c r="H25" s="125"/>
      <c r="I25" s="125"/>
      <c r="W25" s="40"/>
      <c r="X25" s="40"/>
      <c r="Y25" s="40"/>
      <c r="Z25" s="40"/>
    </row>
    <row r="26" spans="1:26" x14ac:dyDescent="0.2">
      <c r="A26" s="40"/>
      <c r="B26" s="38" t="s">
        <v>137</v>
      </c>
      <c r="C26" s="38"/>
      <c r="D26" s="85">
        <v>30</v>
      </c>
      <c r="E26" s="85" t="s">
        <v>124</v>
      </c>
      <c r="G26" s="125"/>
      <c r="H26" s="125"/>
      <c r="I26" s="125"/>
      <c r="W26" s="40"/>
      <c r="X26" s="40"/>
      <c r="Y26" s="40"/>
      <c r="Z26" s="40"/>
    </row>
    <row r="27" spans="1:26" x14ac:dyDescent="0.2">
      <c r="A27" s="40"/>
      <c r="B27" s="38" t="s">
        <v>138</v>
      </c>
      <c r="C27" s="38"/>
      <c r="D27" s="85">
        <v>55</v>
      </c>
      <c r="E27" s="85" t="s">
        <v>124</v>
      </c>
      <c r="G27" s="125"/>
      <c r="H27" s="125"/>
      <c r="I27" s="125"/>
      <c r="W27" s="40"/>
      <c r="X27" s="40"/>
      <c r="Y27" s="40"/>
      <c r="Z27" s="40"/>
    </row>
    <row r="28" spans="1:26" x14ac:dyDescent="0.2">
      <c r="A28" s="40"/>
      <c r="B28" s="38" t="s">
        <v>139</v>
      </c>
      <c r="C28" s="38"/>
      <c r="D28" s="85">
        <v>25</v>
      </c>
      <c r="E28" s="85" t="s">
        <v>124</v>
      </c>
      <c r="G28" s="125"/>
      <c r="H28" s="125"/>
      <c r="I28" s="125"/>
      <c r="W28" s="40"/>
      <c r="X28" s="40"/>
      <c r="Y28" s="40"/>
      <c r="Z28" s="40"/>
    </row>
    <row r="29" spans="1:26" x14ac:dyDescent="0.2">
      <c r="A29" s="40"/>
      <c r="B29" s="38" t="s">
        <v>140</v>
      </c>
      <c r="C29" s="38"/>
      <c r="D29" s="85">
        <v>30</v>
      </c>
      <c r="E29" s="85" t="s">
        <v>124</v>
      </c>
      <c r="G29" s="125"/>
      <c r="H29" s="125"/>
      <c r="I29" s="125"/>
      <c r="W29" s="40"/>
      <c r="X29" s="40"/>
      <c r="Y29" s="40"/>
      <c r="Z29" s="40"/>
    </row>
    <row r="30" spans="1:26" x14ac:dyDescent="0.2">
      <c r="A30" s="40"/>
      <c r="B30" s="38" t="s">
        <v>141</v>
      </c>
      <c r="C30" s="38"/>
      <c r="D30" s="85">
        <v>39</v>
      </c>
      <c r="E30" s="85" t="s">
        <v>125</v>
      </c>
      <c r="G30" s="125"/>
      <c r="H30" s="125"/>
      <c r="I30" s="125"/>
      <c r="W30" s="40"/>
      <c r="X30" s="40"/>
      <c r="Y30" s="40"/>
      <c r="Z30" s="40"/>
    </row>
    <row r="31" spans="1:26" x14ac:dyDescent="0.2">
      <c r="A31" s="40"/>
      <c r="B31" s="38" t="s">
        <v>142</v>
      </c>
      <c r="C31" s="38"/>
      <c r="D31" s="85">
        <v>39</v>
      </c>
      <c r="E31" s="85" t="s">
        <v>125</v>
      </c>
      <c r="G31" s="125"/>
      <c r="H31" s="125"/>
      <c r="I31" s="125"/>
      <c r="W31" s="40"/>
      <c r="X31" s="40"/>
      <c r="Y31" s="40"/>
      <c r="Z31" s="40"/>
    </row>
    <row r="32" spans="1:26" x14ac:dyDescent="0.2">
      <c r="A32" s="40"/>
      <c r="B32" s="38" t="s">
        <v>143</v>
      </c>
      <c r="C32" s="38"/>
      <c r="D32" s="85">
        <v>39</v>
      </c>
      <c r="E32" s="85" t="s">
        <v>125</v>
      </c>
      <c r="G32" s="125"/>
      <c r="H32" s="125"/>
      <c r="I32" s="125"/>
      <c r="W32" s="40"/>
      <c r="X32" s="40"/>
      <c r="Y32" s="40"/>
      <c r="Z32" s="40"/>
    </row>
    <row r="33" spans="1:28" x14ac:dyDescent="0.2">
      <c r="A33" s="40"/>
      <c r="B33" s="38" t="s">
        <v>144</v>
      </c>
      <c r="C33" s="38"/>
      <c r="D33" s="85">
        <v>39</v>
      </c>
      <c r="E33" s="85" t="s">
        <v>125</v>
      </c>
      <c r="G33" s="125"/>
      <c r="H33" s="125"/>
      <c r="I33" s="125"/>
      <c r="W33" s="40"/>
      <c r="X33" s="40"/>
      <c r="Y33" s="40"/>
      <c r="Z33" s="40"/>
    </row>
    <row r="34" spans="1:28" x14ac:dyDescent="0.2">
      <c r="A34" s="147"/>
      <c r="B34" s="38" t="s">
        <v>156</v>
      </c>
      <c r="C34" s="38"/>
      <c r="D34" s="146">
        <f>'3. Investeringen'!J16</f>
        <v>27.800000000000022</v>
      </c>
      <c r="E34" s="85" t="s">
        <v>124</v>
      </c>
      <c r="G34" s="162" t="s">
        <v>188</v>
      </c>
      <c r="H34" s="162"/>
      <c r="I34" s="162"/>
      <c r="W34" s="40"/>
      <c r="X34" s="40"/>
      <c r="Y34" s="40"/>
      <c r="Z34" s="40"/>
    </row>
    <row r="35" spans="1:28" x14ac:dyDescent="0.2">
      <c r="A35" s="147"/>
      <c r="B35" s="38" t="s">
        <v>157</v>
      </c>
      <c r="C35" s="38"/>
      <c r="D35" s="91">
        <f>'3. Investeringen'!J15</f>
        <v>24</v>
      </c>
      <c r="E35" s="85" t="s">
        <v>125</v>
      </c>
      <c r="G35" s="162" t="s">
        <v>188</v>
      </c>
      <c r="H35" s="72"/>
      <c r="I35" s="72"/>
      <c r="W35" s="40"/>
      <c r="X35" s="40"/>
      <c r="Y35" s="40"/>
      <c r="Z35" s="40"/>
    </row>
    <row r="36" spans="1:28" x14ac:dyDescent="0.2">
      <c r="A36" s="40"/>
      <c r="B36" s="38" t="s">
        <v>155</v>
      </c>
      <c r="C36" s="38"/>
      <c r="D36" s="105"/>
      <c r="E36" s="105"/>
      <c r="G36" s="72"/>
      <c r="H36" s="72"/>
      <c r="I36" s="72"/>
      <c r="W36" s="40"/>
      <c r="X36" s="40"/>
      <c r="Y36" s="40"/>
      <c r="Z36" s="40"/>
    </row>
    <row r="37" spans="1:28" x14ac:dyDescent="0.2">
      <c r="A37" s="40"/>
      <c r="W37" s="40"/>
      <c r="X37" s="40"/>
      <c r="Y37" s="40"/>
      <c r="Z37" s="40"/>
    </row>
    <row r="38" spans="1:28" s="77" customFormat="1" x14ac:dyDescent="0.2">
      <c r="B38" s="77" t="s">
        <v>109</v>
      </c>
    </row>
    <row r="39" spans="1:28" x14ac:dyDescent="0.2">
      <c r="A39" s="40"/>
      <c r="D39" s="40"/>
      <c r="E39" s="40"/>
      <c r="W39" s="40"/>
      <c r="X39" s="40"/>
      <c r="Y39" s="40"/>
      <c r="Z39" s="40"/>
    </row>
    <row r="40" spans="1:28" s="83" customFormat="1" x14ac:dyDescent="0.2">
      <c r="B40" s="83" t="s">
        <v>109</v>
      </c>
    </row>
    <row r="41" spans="1:28" x14ac:dyDescent="0.2">
      <c r="A41" s="40"/>
      <c r="B41" s="40" t="s">
        <v>108</v>
      </c>
      <c r="D41" s="105"/>
      <c r="E41" s="167">
        <v>1.2</v>
      </c>
      <c r="G41" s="40" t="s">
        <v>173</v>
      </c>
      <c r="W41" s="40"/>
      <c r="X41" s="40"/>
      <c r="Y41" s="40"/>
      <c r="Z41" s="40"/>
      <c r="AB41" s="113"/>
    </row>
    <row r="42" spans="1:28" x14ac:dyDescent="0.2">
      <c r="A42" s="40"/>
      <c r="W42" s="40"/>
      <c r="X42" s="40"/>
      <c r="Y42" s="40"/>
      <c r="Z42" s="40"/>
    </row>
    <row r="43" spans="1:28" s="77" customFormat="1" x14ac:dyDescent="0.2">
      <c r="B43" s="77" t="s">
        <v>153</v>
      </c>
      <c r="D43" s="77" t="s">
        <v>124</v>
      </c>
      <c r="E43" s="77" t="s">
        <v>125</v>
      </c>
    </row>
    <row r="44" spans="1:28" x14ac:dyDescent="0.2">
      <c r="A44" s="40"/>
      <c r="W44" s="40"/>
      <c r="X44" s="40"/>
      <c r="Y44" s="40"/>
      <c r="Z44" s="40"/>
    </row>
    <row r="45" spans="1:28" s="83" customFormat="1" x14ac:dyDescent="0.2">
      <c r="B45" s="83" t="s">
        <v>152</v>
      </c>
    </row>
    <row r="46" spans="1:28" x14ac:dyDescent="0.2">
      <c r="A46" s="40"/>
      <c r="B46" s="39" t="s">
        <v>146</v>
      </c>
      <c r="C46" s="39"/>
      <c r="D46" s="111">
        <v>0.5</v>
      </c>
      <c r="E46" s="111">
        <v>0.5</v>
      </c>
      <c r="G46" s="65" t="s">
        <v>210</v>
      </c>
      <c r="W46" s="40"/>
      <c r="X46" s="40"/>
      <c r="Y46" s="40"/>
      <c r="Z46" s="40"/>
    </row>
    <row r="47" spans="1:28" x14ac:dyDescent="0.2">
      <c r="A47" s="40"/>
      <c r="B47" s="36" t="s">
        <v>147</v>
      </c>
      <c r="C47" s="36"/>
      <c r="D47" s="85">
        <v>0</v>
      </c>
      <c r="E47" s="105"/>
      <c r="G47" s="65" t="s">
        <v>211</v>
      </c>
      <c r="W47" s="40"/>
      <c r="X47" s="40"/>
      <c r="Y47" s="40"/>
      <c r="Z47" s="40"/>
    </row>
    <row r="48" spans="1:28" x14ac:dyDescent="0.2">
      <c r="A48" s="40"/>
      <c r="B48" s="40" t="s">
        <v>154</v>
      </c>
      <c r="D48" s="111">
        <v>0</v>
      </c>
      <c r="E48" s="111">
        <v>1</v>
      </c>
      <c r="G48" s="65" t="s">
        <v>175</v>
      </c>
      <c r="W48" s="40"/>
      <c r="X48" s="40"/>
      <c r="Y48" s="40"/>
      <c r="Z48" s="40"/>
    </row>
    <row r="49" spans="1:28" x14ac:dyDescent="0.2">
      <c r="A49" s="40"/>
      <c r="B49" s="36" t="s">
        <v>127</v>
      </c>
      <c r="C49" s="36"/>
      <c r="D49" s="111">
        <v>0</v>
      </c>
      <c r="E49" s="105"/>
      <c r="G49" s="40" t="s">
        <v>174</v>
      </c>
      <c r="W49" s="40"/>
      <c r="X49" s="40"/>
      <c r="Y49" s="40"/>
      <c r="Z49" s="40"/>
    </row>
    <row r="50" spans="1:28" x14ac:dyDescent="0.2">
      <c r="A50" s="40"/>
      <c r="B50" s="40" t="s">
        <v>148</v>
      </c>
      <c r="D50" s="111">
        <v>0.5</v>
      </c>
      <c r="E50" s="111">
        <v>0.5</v>
      </c>
      <c r="G50" s="65" t="s">
        <v>212</v>
      </c>
      <c r="W50" s="40"/>
      <c r="X50" s="40"/>
      <c r="Y50" s="40"/>
      <c r="Z50" s="40"/>
    </row>
    <row r="51" spans="1:28" x14ac:dyDescent="0.2">
      <c r="A51" s="40"/>
      <c r="W51" s="40"/>
      <c r="X51" s="40"/>
      <c r="Y51" s="40"/>
      <c r="Z51" s="40"/>
    </row>
    <row r="52" spans="1:28" s="77" customFormat="1" x14ac:dyDescent="0.2">
      <c r="B52" s="77" t="s">
        <v>71</v>
      </c>
      <c r="D52" s="77">
        <v>2004</v>
      </c>
      <c r="E52" s="77">
        <v>2005</v>
      </c>
      <c r="F52" s="77">
        <v>2006</v>
      </c>
      <c r="G52" s="77">
        <v>2007</v>
      </c>
      <c r="H52" s="77">
        <v>2008</v>
      </c>
      <c r="I52" s="77">
        <v>2009</v>
      </c>
      <c r="J52" s="77">
        <v>2010</v>
      </c>
      <c r="K52" s="77">
        <v>2011</v>
      </c>
      <c r="L52" s="77">
        <v>2012</v>
      </c>
      <c r="M52" s="77">
        <v>2013</v>
      </c>
      <c r="N52" s="77">
        <v>2014</v>
      </c>
      <c r="O52" s="77">
        <v>2015</v>
      </c>
      <c r="P52" s="77">
        <v>2016</v>
      </c>
      <c r="Q52" s="77">
        <v>2017</v>
      </c>
      <c r="R52" s="77">
        <v>2018</v>
      </c>
      <c r="S52" s="77">
        <v>2019</v>
      </c>
      <c r="T52" s="77">
        <v>2020</v>
      </c>
      <c r="U52" s="77">
        <v>2021</v>
      </c>
      <c r="V52" s="77">
        <v>2022</v>
      </c>
      <c r="W52" s="77">
        <v>2023</v>
      </c>
      <c r="X52" s="77">
        <v>2024</v>
      </c>
      <c r="Y52" s="77">
        <v>2025</v>
      </c>
      <c r="Z52" s="77">
        <v>2026</v>
      </c>
      <c r="AB52" s="77" t="s">
        <v>172</v>
      </c>
    </row>
    <row r="53" spans="1:28" x14ac:dyDescent="0.2">
      <c r="A53" s="40"/>
      <c r="D53" s="40"/>
      <c r="E53" s="40"/>
      <c r="W53" s="40"/>
      <c r="X53" s="40"/>
      <c r="Y53" s="40"/>
      <c r="Z53" s="40"/>
    </row>
    <row r="54" spans="1:28" s="83" customFormat="1" x14ac:dyDescent="0.2">
      <c r="B54" s="83" t="s">
        <v>71</v>
      </c>
    </row>
    <row r="55" spans="1:28" x14ac:dyDescent="0.2">
      <c r="A55" s="40"/>
      <c r="B55" s="40" t="s">
        <v>118</v>
      </c>
      <c r="D55" s="112">
        <v>2.1000000000000001E-2</v>
      </c>
      <c r="E55" s="112">
        <v>1.0999999999999999E-2</v>
      </c>
      <c r="F55" s="112">
        <v>1.7999999999999999E-2</v>
      </c>
      <c r="G55" s="112">
        <v>1.4E-2</v>
      </c>
      <c r="H55" s="112">
        <v>1.0999999999999999E-2</v>
      </c>
      <c r="I55" s="112">
        <v>3.2000000000000001E-2</v>
      </c>
      <c r="J55" s="112">
        <v>3.0000000000000001E-3</v>
      </c>
      <c r="K55" s="112">
        <v>1.4999999999999999E-2</v>
      </c>
      <c r="L55" s="112">
        <v>2.5999999999999999E-2</v>
      </c>
      <c r="M55" s="112">
        <v>2.3E-2</v>
      </c>
      <c r="N55" s="112">
        <v>2.8000000000000001E-2</v>
      </c>
      <c r="O55" s="112">
        <v>0.01</v>
      </c>
      <c r="P55" s="112">
        <v>8.0000000000000002E-3</v>
      </c>
      <c r="Q55" s="112">
        <v>2E-3</v>
      </c>
      <c r="R55" s="112">
        <v>1.4E-2</v>
      </c>
      <c r="S55" s="112">
        <v>2.1000000000000001E-2</v>
      </c>
      <c r="T55" s="112">
        <v>2.8000000000000001E-2</v>
      </c>
      <c r="U55" s="112">
        <v>7.0000000000000001E-3</v>
      </c>
      <c r="V55" s="112">
        <v>0</v>
      </c>
      <c r="W55" s="112">
        <v>0</v>
      </c>
      <c r="X55" s="112">
        <v>0</v>
      </c>
      <c r="Y55" s="112">
        <v>0</v>
      </c>
      <c r="Z55" s="112">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112"/>
  <sheetViews>
    <sheetView showGridLines="0" zoomScale="85" zoomScaleNormal="85" workbookViewId="0">
      <pane ySplit="14" topLeftCell="A15" activePane="bottomLeft" state="frozen"/>
      <selection activeCell="A25" sqref="A25:XFD25"/>
      <selection pane="bottomLeft" activeCell="A15" sqref="A15"/>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6" customFormat="1" ht="18" x14ac:dyDescent="0.2">
      <c r="B2" s="76" t="s">
        <v>181</v>
      </c>
    </row>
    <row r="4" spans="1:17" s="83" customFormat="1" x14ac:dyDescent="0.2">
      <c r="B4" s="83" t="s">
        <v>26</v>
      </c>
    </row>
    <row r="5" spans="1:17" s="65" customFormat="1" ht="27" customHeight="1" x14ac:dyDescent="0.2">
      <c r="B5" s="175" t="s">
        <v>168</v>
      </c>
      <c r="C5" s="175"/>
      <c r="D5" s="175"/>
      <c r="E5" s="175"/>
      <c r="F5" s="175"/>
      <c r="G5" s="175"/>
      <c r="H5" s="43"/>
      <c r="I5" s="43"/>
      <c r="O5" s="8"/>
      <c r="P5" s="8"/>
    </row>
    <row r="6" spans="1:17" s="65" customFormat="1" x14ac:dyDescent="0.2"/>
    <row r="7" spans="1:17" s="65" customFormat="1" x14ac:dyDescent="0.2">
      <c r="B7" s="90" t="s">
        <v>27</v>
      </c>
    </row>
    <row r="8" spans="1:17" s="65" customFormat="1" ht="12.75" customHeight="1" x14ac:dyDescent="0.2">
      <c r="B8" s="176" t="s">
        <v>222</v>
      </c>
      <c r="C8" s="176"/>
      <c r="D8" s="176"/>
      <c r="E8" s="176"/>
      <c r="F8" s="176"/>
      <c r="G8" s="176"/>
      <c r="H8" s="165"/>
      <c r="I8" s="165"/>
    </row>
    <row r="9" spans="1:17" s="65" customFormat="1" ht="129" customHeight="1" x14ac:dyDescent="0.2">
      <c r="B9" s="176"/>
      <c r="C9" s="176"/>
      <c r="D9" s="176"/>
      <c r="E9" s="176"/>
      <c r="F9" s="176"/>
      <c r="G9" s="176"/>
      <c r="H9" s="165"/>
      <c r="I9" s="165"/>
    </row>
    <row r="11" spans="1:17" s="77" customFormat="1" x14ac:dyDescent="0.2"/>
    <row r="12" spans="1:17" s="65" customFormat="1" x14ac:dyDescent="0.2"/>
    <row r="13" spans="1:17" s="149" customFormat="1" x14ac:dyDescent="0.2">
      <c r="B13" s="148" t="s">
        <v>99</v>
      </c>
      <c r="C13" s="148"/>
      <c r="D13" s="148"/>
      <c r="E13" s="148"/>
      <c r="F13" s="148"/>
      <c r="G13" s="148"/>
      <c r="H13" s="150" t="s">
        <v>103</v>
      </c>
      <c r="I13" s="148"/>
      <c r="J13" s="148"/>
      <c r="K13" s="148"/>
      <c r="L13" s="148"/>
      <c r="M13" s="148"/>
      <c r="N13" s="148"/>
      <c r="O13" s="148"/>
      <c r="P13" s="148"/>
      <c r="Q13" s="148"/>
    </row>
    <row r="14" spans="1:17" s="149" customFormat="1" ht="39.75" customHeight="1" x14ac:dyDescent="0.2">
      <c r="B14" s="151" t="s">
        <v>80</v>
      </c>
      <c r="C14" s="151" t="s">
        <v>126</v>
      </c>
      <c r="D14" s="151" t="s">
        <v>69</v>
      </c>
      <c r="E14" s="151" t="s">
        <v>159</v>
      </c>
      <c r="F14" s="151" t="s">
        <v>101</v>
      </c>
      <c r="G14" s="152" t="s">
        <v>149</v>
      </c>
      <c r="H14" s="151" t="s">
        <v>124</v>
      </c>
      <c r="I14" s="151" t="s">
        <v>125</v>
      </c>
      <c r="J14" s="151" t="s">
        <v>84</v>
      </c>
      <c r="K14" s="152" t="s">
        <v>179</v>
      </c>
      <c r="L14" s="152" t="s">
        <v>153</v>
      </c>
      <c r="M14" s="152" t="s">
        <v>189</v>
      </c>
      <c r="N14" s="152" t="s">
        <v>190</v>
      </c>
      <c r="O14" s="152" t="s">
        <v>218</v>
      </c>
      <c r="P14" s="152" t="s">
        <v>200</v>
      </c>
      <c r="Q14" s="151" t="s">
        <v>28</v>
      </c>
    </row>
    <row r="15" spans="1:17" x14ac:dyDescent="0.2">
      <c r="A15" s="75"/>
      <c r="B15" s="85">
        <v>1</v>
      </c>
      <c r="C15" s="85" t="s">
        <v>154</v>
      </c>
      <c r="D15" s="85" t="s">
        <v>157</v>
      </c>
      <c r="E15" s="85"/>
      <c r="F15" s="85" t="s">
        <v>125</v>
      </c>
      <c r="G15" s="87" t="str">
        <f>C15&amp;" "&amp;F15</f>
        <v>Start-GAW excl. bijzonderheden AD</v>
      </c>
      <c r="H15" s="87">
        <f t="shared" ref="H15:I34" si="0">IF($F15=H$14,1,0)</f>
        <v>0</v>
      </c>
      <c r="I15" s="87">
        <f t="shared" si="0"/>
        <v>1</v>
      </c>
      <c r="J15" s="85">
        <v>24</v>
      </c>
      <c r="K15" s="114">
        <v>2008</v>
      </c>
      <c r="L15" s="117">
        <f>INDEX('2. Reguleringsparameters'!$D$46:$E$50,MATCH('3. Investeringen'!C15,'2. Reguleringsparameters'!$B$46:$B$50,0),MATCH('3. Investeringen'!F15,'2. Reguleringsparameters'!$D$43:$E$43,0))</f>
        <v>1</v>
      </c>
      <c r="M15" s="117">
        <f t="shared" ref="M15:M78" si="1">IF(OR(J15=0,J15+K15+L15&lt;2011),0,MIN(J15,J15+L15+K15-2011))</f>
        <v>22</v>
      </c>
      <c r="N15" s="170">
        <f t="shared" ref="N15:N78" si="2">MAX(2011,K15)</f>
        <v>2011</v>
      </c>
      <c r="O15" s="85">
        <v>2703665.9555059532</v>
      </c>
      <c r="P15" s="85">
        <v>2703665.9555059532</v>
      </c>
      <c r="Q15" s="73" t="s">
        <v>163</v>
      </c>
    </row>
    <row r="16" spans="1:17" x14ac:dyDescent="0.2">
      <c r="B16" s="85">
        <v>2</v>
      </c>
      <c r="C16" s="85" t="s">
        <v>154</v>
      </c>
      <c r="D16" s="85" t="s">
        <v>156</v>
      </c>
      <c r="E16" s="85"/>
      <c r="F16" s="85" t="s">
        <v>124</v>
      </c>
      <c r="G16" s="87" t="str">
        <f t="shared" ref="G16:G79" si="3">C16&amp;" "&amp;F16</f>
        <v>Start-GAW excl. bijzonderheden TD</v>
      </c>
      <c r="H16" s="87">
        <f t="shared" si="0"/>
        <v>1</v>
      </c>
      <c r="I16" s="87">
        <f t="shared" si="0"/>
        <v>0</v>
      </c>
      <c r="J16" s="85">
        <v>27.800000000000022</v>
      </c>
      <c r="K16" s="114">
        <v>2004</v>
      </c>
      <c r="L16" s="117">
        <f>INDEX('2. Reguleringsparameters'!$D$46:$E$50,MATCH('3. Investeringen'!C16,'2. Reguleringsparameters'!$B$46:$B$50,0),MATCH('3. Investeringen'!F16,'2. Reguleringsparameters'!$D$43:$E$43,0))</f>
        <v>0</v>
      </c>
      <c r="M16" s="117">
        <f t="shared" si="1"/>
        <v>20.799999999999955</v>
      </c>
      <c r="N16" s="170">
        <f t="shared" si="2"/>
        <v>2011</v>
      </c>
      <c r="O16" s="85">
        <v>103256004.94964032</v>
      </c>
      <c r="P16" s="85">
        <v>112767510.36330979</v>
      </c>
      <c r="Q16" s="115">
        <v>37987</v>
      </c>
    </row>
    <row r="17" spans="2:17" x14ac:dyDescent="0.2">
      <c r="B17" s="85">
        <v>3</v>
      </c>
      <c r="C17" s="85" t="s">
        <v>146</v>
      </c>
      <c r="D17" s="85" t="s">
        <v>155</v>
      </c>
      <c r="E17" s="85"/>
      <c r="F17" s="85" t="s">
        <v>124</v>
      </c>
      <c r="G17" s="87" t="str">
        <f t="shared" si="3"/>
        <v>Nieuwe investeringen TD</v>
      </c>
      <c r="H17" s="87">
        <f t="shared" si="0"/>
        <v>1</v>
      </c>
      <c r="I17" s="87">
        <f t="shared" si="0"/>
        <v>0</v>
      </c>
      <c r="J17" s="85">
        <v>55</v>
      </c>
      <c r="K17" s="114">
        <v>2004</v>
      </c>
      <c r="L17" s="117">
        <f>INDEX('2. Reguleringsparameters'!$D$46:$E$50,MATCH('3. Investeringen'!C17,'2. Reguleringsparameters'!$B$46:$B$50,0),MATCH('3. Investeringen'!F17,'2. Reguleringsparameters'!$D$43:$E$43,0))</f>
        <v>0.5</v>
      </c>
      <c r="M17" s="117">
        <f t="shared" si="1"/>
        <v>48.5</v>
      </c>
      <c r="N17" s="170">
        <f t="shared" si="2"/>
        <v>2011</v>
      </c>
      <c r="O17" s="85">
        <v>368064.73636363633</v>
      </c>
      <c r="P17" s="85">
        <v>401969.29943685397</v>
      </c>
      <c r="Q17" s="116"/>
    </row>
    <row r="18" spans="2:17" x14ac:dyDescent="0.2">
      <c r="B18" s="85">
        <v>4</v>
      </c>
      <c r="C18" s="85" t="s">
        <v>146</v>
      </c>
      <c r="D18" s="85" t="s">
        <v>155</v>
      </c>
      <c r="E18" s="85"/>
      <c r="F18" s="85" t="s">
        <v>124</v>
      </c>
      <c r="G18" s="87" t="str">
        <f t="shared" si="3"/>
        <v>Nieuwe investeringen TD</v>
      </c>
      <c r="H18" s="87">
        <f t="shared" si="0"/>
        <v>1</v>
      </c>
      <c r="I18" s="87">
        <f t="shared" si="0"/>
        <v>0</v>
      </c>
      <c r="J18" s="85">
        <v>45</v>
      </c>
      <c r="K18" s="114">
        <v>2004</v>
      </c>
      <c r="L18" s="117">
        <f>INDEX('2. Reguleringsparameters'!$D$46:$E$50,MATCH('3. Investeringen'!C18,'2. Reguleringsparameters'!$B$46:$B$50,0),MATCH('3. Investeringen'!F18,'2. Reguleringsparameters'!$D$43:$E$43,0))</f>
        <v>0.5</v>
      </c>
      <c r="M18" s="117">
        <f t="shared" si="1"/>
        <v>38.5</v>
      </c>
      <c r="N18" s="170">
        <f t="shared" si="2"/>
        <v>2011</v>
      </c>
      <c r="O18" s="85">
        <v>539578.35555555555</v>
      </c>
      <c r="P18" s="85">
        <v>589282.0260826943</v>
      </c>
      <c r="Q18" s="105"/>
    </row>
    <row r="19" spans="2:17" x14ac:dyDescent="0.2">
      <c r="B19" s="85">
        <v>5</v>
      </c>
      <c r="C19" s="85" t="s">
        <v>146</v>
      </c>
      <c r="D19" s="85" t="s">
        <v>155</v>
      </c>
      <c r="E19" s="85"/>
      <c r="F19" s="85" t="s">
        <v>124</v>
      </c>
      <c r="G19" s="87" t="str">
        <f t="shared" si="3"/>
        <v>Nieuwe investeringen TD</v>
      </c>
      <c r="H19" s="87">
        <f t="shared" si="0"/>
        <v>1</v>
      </c>
      <c r="I19" s="87">
        <f t="shared" si="0"/>
        <v>0</v>
      </c>
      <c r="J19" s="85">
        <v>30</v>
      </c>
      <c r="K19" s="114">
        <v>2004</v>
      </c>
      <c r="L19" s="117">
        <f>INDEX('2. Reguleringsparameters'!$D$46:$E$50,MATCH('3. Investeringen'!C19,'2. Reguleringsparameters'!$B$46:$B$50,0),MATCH('3. Investeringen'!F19,'2. Reguleringsparameters'!$D$43:$E$43,0))</f>
        <v>0.5</v>
      </c>
      <c r="M19" s="117">
        <f t="shared" si="1"/>
        <v>23.5</v>
      </c>
      <c r="N19" s="170">
        <f t="shared" si="2"/>
        <v>2011</v>
      </c>
      <c r="O19" s="85">
        <v>128323.31666666667</v>
      </c>
      <c r="P19" s="85">
        <v>140143.91656078715</v>
      </c>
      <c r="Q19" s="105"/>
    </row>
    <row r="20" spans="2:17" x14ac:dyDescent="0.2">
      <c r="B20" s="85">
        <v>6</v>
      </c>
      <c r="C20" s="85" t="s">
        <v>146</v>
      </c>
      <c r="D20" s="85" t="s">
        <v>155</v>
      </c>
      <c r="E20" s="85"/>
      <c r="F20" s="85" t="s">
        <v>124</v>
      </c>
      <c r="G20" s="87" t="str">
        <f t="shared" si="3"/>
        <v>Nieuwe investeringen TD</v>
      </c>
      <c r="H20" s="87">
        <f t="shared" si="0"/>
        <v>1</v>
      </c>
      <c r="I20" s="87">
        <f t="shared" si="0"/>
        <v>0</v>
      </c>
      <c r="J20" s="85">
        <v>5</v>
      </c>
      <c r="K20" s="114">
        <v>2004</v>
      </c>
      <c r="L20" s="117">
        <f>INDEX('2. Reguleringsparameters'!$D$46:$E$50,MATCH('3. Investeringen'!C20,'2. Reguleringsparameters'!$B$46:$B$50,0),MATCH('3. Investeringen'!F20,'2. Reguleringsparameters'!$D$43:$E$43,0))</f>
        <v>0.5</v>
      </c>
      <c r="M20" s="117">
        <f t="shared" si="1"/>
        <v>0</v>
      </c>
      <c r="N20" s="170">
        <f t="shared" si="2"/>
        <v>2011</v>
      </c>
      <c r="O20" s="85">
        <v>0</v>
      </c>
      <c r="P20" s="85">
        <v>1.4595570974051951E-11</v>
      </c>
      <c r="Q20" s="105"/>
    </row>
    <row r="21" spans="2:17" x14ac:dyDescent="0.2">
      <c r="B21" s="85">
        <v>7</v>
      </c>
      <c r="C21" s="85" t="s">
        <v>146</v>
      </c>
      <c r="D21" s="85" t="s">
        <v>155</v>
      </c>
      <c r="E21" s="85"/>
      <c r="F21" s="85" t="s">
        <v>124</v>
      </c>
      <c r="G21" s="87" t="str">
        <f t="shared" si="3"/>
        <v>Nieuwe investeringen TD</v>
      </c>
      <c r="H21" s="87">
        <f t="shared" si="0"/>
        <v>1</v>
      </c>
      <c r="I21" s="87">
        <f t="shared" si="0"/>
        <v>0</v>
      </c>
      <c r="J21" s="85">
        <v>55</v>
      </c>
      <c r="K21" s="114">
        <v>2005</v>
      </c>
      <c r="L21" s="117">
        <f>INDEX('2. Reguleringsparameters'!$D$46:$E$50,MATCH('3. Investeringen'!C21,'2. Reguleringsparameters'!$B$46:$B$50,0),MATCH('3. Investeringen'!F21,'2. Reguleringsparameters'!$D$43:$E$43,0))</f>
        <v>0.5</v>
      </c>
      <c r="M21" s="117">
        <f t="shared" si="1"/>
        <v>49.5</v>
      </c>
      <c r="N21" s="170">
        <f t="shared" si="2"/>
        <v>2011</v>
      </c>
      <c r="O21" s="85">
        <v>433015.2</v>
      </c>
      <c r="P21" s="85">
        <v>467757.3930965265</v>
      </c>
      <c r="Q21" s="105"/>
    </row>
    <row r="22" spans="2:17" x14ac:dyDescent="0.2">
      <c r="B22" s="85">
        <v>8</v>
      </c>
      <c r="C22" s="85" t="s">
        <v>146</v>
      </c>
      <c r="D22" s="85" t="s">
        <v>155</v>
      </c>
      <c r="E22" s="85"/>
      <c r="F22" s="85" t="s">
        <v>124</v>
      </c>
      <c r="G22" s="87" t="str">
        <f t="shared" si="3"/>
        <v>Nieuwe investeringen TD</v>
      </c>
      <c r="H22" s="87">
        <f t="shared" si="0"/>
        <v>1</v>
      </c>
      <c r="I22" s="87">
        <f t="shared" si="0"/>
        <v>0</v>
      </c>
      <c r="J22" s="85">
        <v>45</v>
      </c>
      <c r="K22" s="114">
        <v>2005</v>
      </c>
      <c r="L22" s="117">
        <f>INDEX('2. Reguleringsparameters'!$D$46:$E$50,MATCH('3. Investeringen'!C22,'2. Reguleringsparameters'!$B$46:$B$50,0),MATCH('3. Investeringen'!F22,'2. Reguleringsparameters'!$D$43:$E$43,0))</f>
        <v>0.5</v>
      </c>
      <c r="M22" s="117">
        <f t="shared" si="1"/>
        <v>39.5</v>
      </c>
      <c r="N22" s="170">
        <f t="shared" si="2"/>
        <v>2011</v>
      </c>
      <c r="O22" s="85">
        <v>791007.68888888881</v>
      </c>
      <c r="P22" s="85">
        <v>854472.7632516711</v>
      </c>
      <c r="Q22" s="105"/>
    </row>
    <row r="23" spans="2:17" x14ac:dyDescent="0.2">
      <c r="B23" s="85">
        <v>9</v>
      </c>
      <c r="C23" s="85" t="s">
        <v>146</v>
      </c>
      <c r="D23" s="85" t="s">
        <v>155</v>
      </c>
      <c r="E23" s="85"/>
      <c r="F23" s="85" t="s">
        <v>124</v>
      </c>
      <c r="G23" s="87" t="str">
        <f t="shared" si="3"/>
        <v>Nieuwe investeringen TD</v>
      </c>
      <c r="H23" s="87">
        <f t="shared" si="0"/>
        <v>1</v>
      </c>
      <c r="I23" s="87">
        <f t="shared" si="0"/>
        <v>0</v>
      </c>
      <c r="J23" s="85">
        <v>30</v>
      </c>
      <c r="K23" s="114">
        <v>2005</v>
      </c>
      <c r="L23" s="117">
        <f>INDEX('2. Reguleringsparameters'!$D$46:$E$50,MATCH('3. Investeringen'!C23,'2. Reguleringsparameters'!$B$46:$B$50,0),MATCH('3. Investeringen'!F23,'2. Reguleringsparameters'!$D$43:$E$43,0))</f>
        <v>0.5</v>
      </c>
      <c r="M23" s="117">
        <f t="shared" si="1"/>
        <v>24.5</v>
      </c>
      <c r="N23" s="170">
        <f t="shared" si="2"/>
        <v>2011</v>
      </c>
      <c r="O23" s="85">
        <v>90171.433333333334</v>
      </c>
      <c r="P23" s="85">
        <v>97406.175551752516</v>
      </c>
      <c r="Q23" s="105"/>
    </row>
    <row r="24" spans="2:17" x14ac:dyDescent="0.2">
      <c r="B24" s="85">
        <v>10</v>
      </c>
      <c r="C24" s="85" t="s">
        <v>146</v>
      </c>
      <c r="D24" s="85" t="s">
        <v>155</v>
      </c>
      <c r="E24" s="85"/>
      <c r="F24" s="85" t="s">
        <v>124</v>
      </c>
      <c r="G24" s="87" t="str">
        <f t="shared" si="3"/>
        <v>Nieuwe investeringen TD</v>
      </c>
      <c r="H24" s="87">
        <f t="shared" si="0"/>
        <v>1</v>
      </c>
      <c r="I24" s="87">
        <f t="shared" si="0"/>
        <v>0</v>
      </c>
      <c r="J24" s="85">
        <v>5</v>
      </c>
      <c r="K24" s="114">
        <v>2005</v>
      </c>
      <c r="L24" s="117">
        <f>INDEX('2. Reguleringsparameters'!$D$46:$E$50,MATCH('3. Investeringen'!C24,'2. Reguleringsparameters'!$B$46:$B$50,0),MATCH('3. Investeringen'!F24,'2. Reguleringsparameters'!$D$43:$E$43,0))</f>
        <v>0.5</v>
      </c>
      <c r="M24" s="117">
        <f t="shared" si="1"/>
        <v>0</v>
      </c>
      <c r="N24" s="170">
        <f t="shared" si="2"/>
        <v>2011</v>
      </c>
      <c r="O24" s="85">
        <v>0</v>
      </c>
      <c r="P24" s="85">
        <v>1.8189894035458565E-12</v>
      </c>
      <c r="Q24" s="105"/>
    </row>
    <row r="25" spans="2:17" x14ac:dyDescent="0.2">
      <c r="B25" s="85">
        <v>11</v>
      </c>
      <c r="C25" s="85" t="s">
        <v>146</v>
      </c>
      <c r="D25" s="85" t="s">
        <v>155</v>
      </c>
      <c r="E25" s="85"/>
      <c r="F25" s="85" t="s">
        <v>124</v>
      </c>
      <c r="G25" s="87" t="str">
        <f t="shared" si="3"/>
        <v>Nieuwe investeringen TD</v>
      </c>
      <c r="H25" s="87">
        <f t="shared" si="0"/>
        <v>1</v>
      </c>
      <c r="I25" s="87">
        <f t="shared" si="0"/>
        <v>0</v>
      </c>
      <c r="J25" s="85">
        <v>55</v>
      </c>
      <c r="K25" s="114">
        <v>2006</v>
      </c>
      <c r="L25" s="117">
        <f>INDEX('2. Reguleringsparameters'!$D$46:$E$50,MATCH('3. Investeringen'!C25,'2. Reguleringsparameters'!$B$46:$B$50,0),MATCH('3. Investeringen'!F25,'2. Reguleringsparameters'!$D$43:$E$43,0))</f>
        <v>0.5</v>
      </c>
      <c r="M25" s="117">
        <f t="shared" si="1"/>
        <v>50.5</v>
      </c>
      <c r="N25" s="170">
        <f t="shared" si="2"/>
        <v>2011</v>
      </c>
      <c r="O25" s="85">
        <v>925388.62727272732</v>
      </c>
      <c r="P25" s="85">
        <v>981960.22957312432</v>
      </c>
      <c r="Q25" s="105"/>
    </row>
    <row r="26" spans="2:17" x14ac:dyDescent="0.2">
      <c r="B26" s="85">
        <v>12</v>
      </c>
      <c r="C26" s="85" t="s">
        <v>146</v>
      </c>
      <c r="D26" s="85" t="s">
        <v>155</v>
      </c>
      <c r="E26" s="85"/>
      <c r="F26" s="85" t="s">
        <v>124</v>
      </c>
      <c r="G26" s="87" t="str">
        <f t="shared" si="3"/>
        <v>Nieuwe investeringen TD</v>
      </c>
      <c r="H26" s="87">
        <f t="shared" si="0"/>
        <v>1</v>
      </c>
      <c r="I26" s="87">
        <f t="shared" si="0"/>
        <v>0</v>
      </c>
      <c r="J26" s="85">
        <v>45</v>
      </c>
      <c r="K26" s="114">
        <v>2006</v>
      </c>
      <c r="L26" s="117">
        <f>INDEX('2. Reguleringsparameters'!$D$46:$E$50,MATCH('3. Investeringen'!C26,'2. Reguleringsparameters'!$B$46:$B$50,0),MATCH('3. Investeringen'!F26,'2. Reguleringsparameters'!$D$43:$E$43,0))</f>
        <v>0.5</v>
      </c>
      <c r="M26" s="117">
        <f t="shared" si="1"/>
        <v>40.5</v>
      </c>
      <c r="N26" s="170">
        <f t="shared" si="2"/>
        <v>2011</v>
      </c>
      <c r="O26" s="85">
        <v>757416.6</v>
      </c>
      <c r="P26" s="85">
        <v>803719.60114796087</v>
      </c>
      <c r="Q26" s="105"/>
    </row>
    <row r="27" spans="2:17" x14ac:dyDescent="0.2">
      <c r="B27" s="85">
        <v>13</v>
      </c>
      <c r="C27" s="85" t="s">
        <v>146</v>
      </c>
      <c r="D27" s="85" t="s">
        <v>155</v>
      </c>
      <c r="E27" s="85"/>
      <c r="F27" s="85" t="s">
        <v>124</v>
      </c>
      <c r="G27" s="87" t="str">
        <f t="shared" si="3"/>
        <v>Nieuwe investeringen TD</v>
      </c>
      <c r="H27" s="87">
        <f t="shared" si="0"/>
        <v>1</v>
      </c>
      <c r="I27" s="87">
        <f t="shared" si="0"/>
        <v>0</v>
      </c>
      <c r="J27" s="85">
        <v>30</v>
      </c>
      <c r="K27" s="114">
        <v>2006</v>
      </c>
      <c r="L27" s="117">
        <f>INDEX('2. Reguleringsparameters'!$D$46:$E$50,MATCH('3. Investeringen'!C27,'2. Reguleringsparameters'!$B$46:$B$50,0),MATCH('3. Investeringen'!F27,'2. Reguleringsparameters'!$D$43:$E$43,0))</f>
        <v>0.5</v>
      </c>
      <c r="M27" s="117">
        <f t="shared" si="1"/>
        <v>25.5</v>
      </c>
      <c r="N27" s="170">
        <f t="shared" si="2"/>
        <v>2011</v>
      </c>
      <c r="O27" s="85">
        <v>218348.85</v>
      </c>
      <c r="P27" s="85">
        <v>231697.12762186085</v>
      </c>
      <c r="Q27" s="105"/>
    </row>
    <row r="28" spans="2:17" x14ac:dyDescent="0.2">
      <c r="B28" s="85">
        <v>14</v>
      </c>
      <c r="C28" s="85" t="s">
        <v>146</v>
      </c>
      <c r="D28" s="85" t="s">
        <v>155</v>
      </c>
      <c r="E28" s="85"/>
      <c r="F28" s="85" t="s">
        <v>124</v>
      </c>
      <c r="G28" s="87" t="str">
        <f t="shared" si="3"/>
        <v>Nieuwe investeringen TD</v>
      </c>
      <c r="H28" s="87">
        <f t="shared" si="0"/>
        <v>1</v>
      </c>
      <c r="I28" s="87">
        <f t="shared" si="0"/>
        <v>0</v>
      </c>
      <c r="J28" s="85">
        <v>5</v>
      </c>
      <c r="K28" s="114">
        <v>2006</v>
      </c>
      <c r="L28" s="117">
        <f>INDEX('2. Reguleringsparameters'!$D$46:$E$50,MATCH('3. Investeringen'!C28,'2. Reguleringsparameters'!$B$46:$B$50,0),MATCH('3. Investeringen'!F28,'2. Reguleringsparameters'!$D$43:$E$43,0))</f>
        <v>0.5</v>
      </c>
      <c r="M28" s="117">
        <f t="shared" si="1"/>
        <v>0.5</v>
      </c>
      <c r="N28" s="170">
        <f t="shared" si="2"/>
        <v>2011</v>
      </c>
      <c r="O28" s="85">
        <v>19169.799999999959</v>
      </c>
      <c r="P28" s="85">
        <v>20341.703641148299</v>
      </c>
      <c r="Q28" s="105"/>
    </row>
    <row r="29" spans="2:17" x14ac:dyDescent="0.2">
      <c r="B29" s="85">
        <v>15</v>
      </c>
      <c r="C29" s="85" t="s">
        <v>146</v>
      </c>
      <c r="D29" s="85" t="s">
        <v>155</v>
      </c>
      <c r="E29" s="85"/>
      <c r="F29" s="85" t="s">
        <v>124</v>
      </c>
      <c r="G29" s="87" t="str">
        <f t="shared" si="3"/>
        <v>Nieuwe investeringen TD</v>
      </c>
      <c r="H29" s="87">
        <f t="shared" si="0"/>
        <v>1</v>
      </c>
      <c r="I29" s="87">
        <f t="shared" si="0"/>
        <v>0</v>
      </c>
      <c r="J29" s="85">
        <v>55</v>
      </c>
      <c r="K29" s="114">
        <v>2007</v>
      </c>
      <c r="L29" s="117">
        <f>INDEX('2. Reguleringsparameters'!$D$46:$E$50,MATCH('3. Investeringen'!C29,'2. Reguleringsparameters'!$B$46:$B$50,0),MATCH('3. Investeringen'!F29,'2. Reguleringsparameters'!$D$43:$E$43,0))</f>
        <v>0.5</v>
      </c>
      <c r="M29" s="117">
        <f t="shared" si="1"/>
        <v>51.5</v>
      </c>
      <c r="N29" s="170">
        <f t="shared" si="2"/>
        <v>2011</v>
      </c>
      <c r="O29" s="85">
        <v>643762.17272727273</v>
      </c>
      <c r="P29" s="85">
        <v>673685.56209066347</v>
      </c>
      <c r="Q29" s="105"/>
    </row>
    <row r="30" spans="2:17" x14ac:dyDescent="0.2">
      <c r="B30" s="85">
        <v>16</v>
      </c>
      <c r="C30" s="85" t="s">
        <v>146</v>
      </c>
      <c r="D30" s="85" t="s">
        <v>155</v>
      </c>
      <c r="E30" s="85"/>
      <c r="F30" s="85" t="s">
        <v>124</v>
      </c>
      <c r="G30" s="87" t="str">
        <f t="shared" si="3"/>
        <v>Nieuwe investeringen TD</v>
      </c>
      <c r="H30" s="87">
        <f t="shared" si="0"/>
        <v>1</v>
      </c>
      <c r="I30" s="87">
        <f t="shared" si="0"/>
        <v>0</v>
      </c>
      <c r="J30" s="85">
        <v>45</v>
      </c>
      <c r="K30" s="114">
        <v>2007</v>
      </c>
      <c r="L30" s="117">
        <f>INDEX('2. Reguleringsparameters'!$D$46:$E$50,MATCH('3. Investeringen'!C30,'2. Reguleringsparameters'!$B$46:$B$50,0),MATCH('3. Investeringen'!F30,'2. Reguleringsparameters'!$D$43:$E$43,0))</f>
        <v>0.5</v>
      </c>
      <c r="M30" s="117">
        <f t="shared" si="1"/>
        <v>41.5</v>
      </c>
      <c r="N30" s="170">
        <f t="shared" si="2"/>
        <v>2011</v>
      </c>
      <c r="O30" s="85">
        <v>767969.48888888885</v>
      </c>
      <c r="P30" s="85">
        <v>803666.28967771342</v>
      </c>
      <c r="Q30" s="105"/>
    </row>
    <row r="31" spans="2:17" x14ac:dyDescent="0.2">
      <c r="B31" s="85">
        <v>17</v>
      </c>
      <c r="C31" s="85" t="s">
        <v>146</v>
      </c>
      <c r="D31" s="85" t="s">
        <v>155</v>
      </c>
      <c r="E31" s="85"/>
      <c r="F31" s="85" t="s">
        <v>124</v>
      </c>
      <c r="G31" s="87" t="str">
        <f t="shared" si="3"/>
        <v>Nieuwe investeringen TD</v>
      </c>
      <c r="H31" s="87">
        <f t="shared" si="0"/>
        <v>1</v>
      </c>
      <c r="I31" s="87">
        <f t="shared" si="0"/>
        <v>0</v>
      </c>
      <c r="J31" s="85">
        <v>30</v>
      </c>
      <c r="K31" s="114">
        <v>2007</v>
      </c>
      <c r="L31" s="117">
        <f>INDEX('2. Reguleringsparameters'!$D$46:$E$50,MATCH('3. Investeringen'!C31,'2. Reguleringsparameters'!$B$46:$B$50,0),MATCH('3. Investeringen'!F31,'2. Reguleringsparameters'!$D$43:$E$43,0))</f>
        <v>0.5</v>
      </c>
      <c r="M31" s="117">
        <f t="shared" si="1"/>
        <v>26.5</v>
      </c>
      <c r="N31" s="170">
        <f t="shared" si="2"/>
        <v>2011</v>
      </c>
      <c r="O31" s="85">
        <v>436642.26666666666</v>
      </c>
      <c r="P31" s="85">
        <v>456938.29695783358</v>
      </c>
      <c r="Q31" s="105"/>
    </row>
    <row r="32" spans="2:17" x14ac:dyDescent="0.2">
      <c r="B32" s="85">
        <v>18</v>
      </c>
      <c r="C32" s="85" t="s">
        <v>146</v>
      </c>
      <c r="D32" s="85" t="s">
        <v>155</v>
      </c>
      <c r="E32" s="85"/>
      <c r="F32" s="85" t="s">
        <v>124</v>
      </c>
      <c r="G32" s="87" t="str">
        <f t="shared" si="3"/>
        <v>Nieuwe investeringen TD</v>
      </c>
      <c r="H32" s="87">
        <f t="shared" si="0"/>
        <v>1</v>
      </c>
      <c r="I32" s="87">
        <f t="shared" si="0"/>
        <v>0</v>
      </c>
      <c r="J32" s="85">
        <v>5</v>
      </c>
      <c r="K32" s="114">
        <v>2007</v>
      </c>
      <c r="L32" s="117">
        <f>INDEX('2. Reguleringsparameters'!$D$46:$E$50,MATCH('3. Investeringen'!C32,'2. Reguleringsparameters'!$B$46:$B$50,0),MATCH('3. Investeringen'!F32,'2. Reguleringsparameters'!$D$43:$E$43,0))</f>
        <v>0.5</v>
      </c>
      <c r="M32" s="117">
        <f t="shared" si="1"/>
        <v>1.5</v>
      </c>
      <c r="N32" s="170">
        <f t="shared" si="2"/>
        <v>2011</v>
      </c>
      <c r="O32" s="85">
        <v>39940.5</v>
      </c>
      <c r="P32" s="85">
        <v>41797.016557668016</v>
      </c>
      <c r="Q32" s="105"/>
    </row>
    <row r="33" spans="2:19" x14ac:dyDescent="0.2">
      <c r="B33" s="85">
        <v>19</v>
      </c>
      <c r="C33" s="85" t="s">
        <v>146</v>
      </c>
      <c r="D33" s="85" t="s">
        <v>155</v>
      </c>
      <c r="E33" s="85"/>
      <c r="F33" s="85" t="s">
        <v>124</v>
      </c>
      <c r="G33" s="87" t="str">
        <f t="shared" si="3"/>
        <v>Nieuwe investeringen TD</v>
      </c>
      <c r="H33" s="87">
        <f t="shared" si="0"/>
        <v>1</v>
      </c>
      <c r="I33" s="87">
        <f t="shared" si="0"/>
        <v>0</v>
      </c>
      <c r="J33" s="85">
        <v>55</v>
      </c>
      <c r="K33" s="114">
        <v>2008</v>
      </c>
      <c r="L33" s="117">
        <f>INDEX('2. Reguleringsparameters'!$D$46:$E$50,MATCH('3. Investeringen'!C33,'2. Reguleringsparameters'!$B$46:$B$50,0),MATCH('3. Investeringen'!F33,'2. Reguleringsparameters'!$D$43:$E$43,0))</f>
        <v>0.5</v>
      </c>
      <c r="M33" s="117">
        <f t="shared" si="1"/>
        <v>52.5</v>
      </c>
      <c r="N33" s="170">
        <f t="shared" si="2"/>
        <v>2011</v>
      </c>
      <c r="O33" s="85">
        <v>687712.77272727271</v>
      </c>
      <c r="P33" s="85">
        <v>711848.74019890896</v>
      </c>
      <c r="Q33" s="105"/>
      <c r="S33" s="20"/>
    </row>
    <row r="34" spans="2:19" x14ac:dyDescent="0.2">
      <c r="B34" s="85">
        <v>20</v>
      </c>
      <c r="C34" s="85" t="s">
        <v>146</v>
      </c>
      <c r="D34" s="85" t="s">
        <v>155</v>
      </c>
      <c r="E34" s="85"/>
      <c r="F34" s="85" t="s">
        <v>124</v>
      </c>
      <c r="G34" s="87" t="str">
        <f t="shared" si="3"/>
        <v>Nieuwe investeringen TD</v>
      </c>
      <c r="H34" s="87">
        <f t="shared" si="0"/>
        <v>1</v>
      </c>
      <c r="I34" s="87">
        <f t="shared" si="0"/>
        <v>0</v>
      </c>
      <c r="J34" s="85">
        <v>45</v>
      </c>
      <c r="K34" s="114">
        <v>2008</v>
      </c>
      <c r="L34" s="117">
        <f>INDEX('2. Reguleringsparameters'!$D$46:$E$50,MATCH('3. Investeringen'!C34,'2. Reguleringsparameters'!$B$46:$B$50,0),MATCH('3. Investeringen'!F34,'2. Reguleringsparameters'!$D$43:$E$43,0))</f>
        <v>0.5</v>
      </c>
      <c r="M34" s="117">
        <f t="shared" si="1"/>
        <v>42.5</v>
      </c>
      <c r="N34" s="170">
        <f t="shared" si="2"/>
        <v>2011</v>
      </c>
      <c r="O34" s="85">
        <v>715120.11111111112</v>
      </c>
      <c r="P34" s="85">
        <v>740217.96653066657</v>
      </c>
      <c r="Q34" s="105"/>
      <c r="S34" s="20"/>
    </row>
    <row r="35" spans="2:19" x14ac:dyDescent="0.2">
      <c r="B35" s="85">
        <v>21</v>
      </c>
      <c r="C35" s="85" t="s">
        <v>146</v>
      </c>
      <c r="D35" s="85" t="s">
        <v>155</v>
      </c>
      <c r="E35" s="85"/>
      <c r="F35" s="85" t="s">
        <v>124</v>
      </c>
      <c r="G35" s="87" t="str">
        <f t="shared" si="3"/>
        <v>Nieuwe investeringen TD</v>
      </c>
      <c r="H35" s="87">
        <f t="shared" ref="H35:I54" si="4">IF($F35=H$14,1,0)</f>
        <v>1</v>
      </c>
      <c r="I35" s="87">
        <f t="shared" si="4"/>
        <v>0</v>
      </c>
      <c r="J35" s="85">
        <v>30</v>
      </c>
      <c r="K35" s="114">
        <v>2008</v>
      </c>
      <c r="L35" s="117">
        <f>INDEX('2. Reguleringsparameters'!$D$46:$E$50,MATCH('3. Investeringen'!C35,'2. Reguleringsparameters'!$B$46:$B$50,0),MATCH('3. Investeringen'!F35,'2. Reguleringsparameters'!$D$43:$E$43,0))</f>
        <v>0.5</v>
      </c>
      <c r="M35" s="117">
        <f t="shared" si="1"/>
        <v>27.5</v>
      </c>
      <c r="N35" s="170">
        <f t="shared" si="2"/>
        <v>2011</v>
      </c>
      <c r="O35" s="85">
        <v>197820.33333333334</v>
      </c>
      <c r="P35" s="85">
        <v>204763.03575199997</v>
      </c>
      <c r="Q35" s="105"/>
    </row>
    <row r="36" spans="2:19" x14ac:dyDescent="0.2">
      <c r="B36" s="85">
        <v>22</v>
      </c>
      <c r="C36" s="85" t="s">
        <v>146</v>
      </c>
      <c r="D36" s="85" t="s">
        <v>155</v>
      </c>
      <c r="E36" s="85"/>
      <c r="F36" s="85" t="s">
        <v>124</v>
      </c>
      <c r="G36" s="87" t="str">
        <f t="shared" si="3"/>
        <v>Nieuwe investeringen TD</v>
      </c>
      <c r="H36" s="87">
        <f t="shared" si="4"/>
        <v>1</v>
      </c>
      <c r="I36" s="87">
        <f t="shared" si="4"/>
        <v>0</v>
      </c>
      <c r="J36" s="85">
        <v>5</v>
      </c>
      <c r="K36" s="114">
        <v>2008</v>
      </c>
      <c r="L36" s="117">
        <f>INDEX('2. Reguleringsparameters'!$D$46:$E$50,MATCH('3. Investeringen'!C36,'2. Reguleringsparameters'!$B$46:$B$50,0),MATCH('3. Investeringen'!F36,'2. Reguleringsparameters'!$D$43:$E$43,0))</f>
        <v>0.5</v>
      </c>
      <c r="M36" s="117">
        <f t="shared" si="1"/>
        <v>2.5</v>
      </c>
      <c r="N36" s="170">
        <f t="shared" si="2"/>
        <v>2011</v>
      </c>
      <c r="O36" s="85">
        <v>75212</v>
      </c>
      <c r="P36" s="85">
        <v>77851.640351999988</v>
      </c>
      <c r="Q36" s="105"/>
    </row>
    <row r="37" spans="2:19" x14ac:dyDescent="0.2">
      <c r="B37" s="85">
        <v>23</v>
      </c>
      <c r="C37" s="85" t="s">
        <v>146</v>
      </c>
      <c r="D37" s="85" t="s">
        <v>155</v>
      </c>
      <c r="E37" s="85"/>
      <c r="F37" s="85" t="s">
        <v>124</v>
      </c>
      <c r="G37" s="87" t="str">
        <f t="shared" si="3"/>
        <v>Nieuwe investeringen TD</v>
      </c>
      <c r="H37" s="87">
        <f t="shared" si="4"/>
        <v>1</v>
      </c>
      <c r="I37" s="87">
        <f t="shared" si="4"/>
        <v>0</v>
      </c>
      <c r="J37" s="85">
        <v>55</v>
      </c>
      <c r="K37" s="114">
        <v>2009</v>
      </c>
      <c r="L37" s="117">
        <f>INDEX('2. Reguleringsparameters'!$D$46:$E$50,MATCH('3. Investeringen'!C37,'2. Reguleringsparameters'!$B$46:$B$50,0),MATCH('3. Investeringen'!F37,'2. Reguleringsparameters'!$D$43:$E$43,0))</f>
        <v>0.5</v>
      </c>
      <c r="M37" s="117">
        <f t="shared" si="1"/>
        <v>53.5</v>
      </c>
      <c r="N37" s="170">
        <f t="shared" si="2"/>
        <v>2011</v>
      </c>
      <c r="O37" s="85">
        <v>702309.09090909094</v>
      </c>
      <c r="P37" s="85">
        <v>704416.01818181807</v>
      </c>
      <c r="Q37" s="105"/>
    </row>
    <row r="38" spans="2:19" x14ac:dyDescent="0.2">
      <c r="B38" s="85">
        <v>24</v>
      </c>
      <c r="C38" s="85" t="s">
        <v>146</v>
      </c>
      <c r="D38" s="85" t="s">
        <v>155</v>
      </c>
      <c r="E38" s="85"/>
      <c r="F38" s="85" t="s">
        <v>124</v>
      </c>
      <c r="G38" s="87" t="str">
        <f t="shared" si="3"/>
        <v>Nieuwe investeringen TD</v>
      </c>
      <c r="H38" s="87">
        <f t="shared" si="4"/>
        <v>1</v>
      </c>
      <c r="I38" s="87">
        <f t="shared" si="4"/>
        <v>0</v>
      </c>
      <c r="J38" s="85">
        <v>45</v>
      </c>
      <c r="K38" s="114">
        <v>2009</v>
      </c>
      <c r="L38" s="117">
        <f>INDEX('2. Reguleringsparameters'!$D$46:$E$50,MATCH('3. Investeringen'!C38,'2. Reguleringsparameters'!$B$46:$B$50,0),MATCH('3. Investeringen'!F38,'2. Reguleringsparameters'!$D$43:$E$43,0))</f>
        <v>0.5</v>
      </c>
      <c r="M38" s="117">
        <f t="shared" si="1"/>
        <v>43.5</v>
      </c>
      <c r="N38" s="170">
        <f t="shared" si="2"/>
        <v>2011</v>
      </c>
      <c r="O38" s="85">
        <v>1030466.6666666666</v>
      </c>
      <c r="P38" s="85">
        <v>1033558.0666666665</v>
      </c>
      <c r="Q38" s="105"/>
    </row>
    <row r="39" spans="2:19" x14ac:dyDescent="0.2">
      <c r="B39" s="85">
        <v>25</v>
      </c>
      <c r="C39" s="85" t="s">
        <v>146</v>
      </c>
      <c r="D39" s="85" t="s">
        <v>155</v>
      </c>
      <c r="E39" s="85"/>
      <c r="F39" s="85" t="s">
        <v>124</v>
      </c>
      <c r="G39" s="87" t="str">
        <f t="shared" si="3"/>
        <v>Nieuwe investeringen TD</v>
      </c>
      <c r="H39" s="87">
        <f t="shared" si="4"/>
        <v>1</v>
      </c>
      <c r="I39" s="87">
        <f t="shared" si="4"/>
        <v>0</v>
      </c>
      <c r="J39" s="85">
        <v>30</v>
      </c>
      <c r="K39" s="114">
        <v>2009</v>
      </c>
      <c r="L39" s="117">
        <f>INDEX('2. Reguleringsparameters'!$D$46:$E$50,MATCH('3. Investeringen'!C39,'2. Reguleringsparameters'!$B$46:$B$50,0),MATCH('3. Investeringen'!F39,'2. Reguleringsparameters'!$D$43:$E$43,0))</f>
        <v>0.5</v>
      </c>
      <c r="M39" s="117">
        <f t="shared" si="1"/>
        <v>28.5</v>
      </c>
      <c r="N39" s="170">
        <f t="shared" si="2"/>
        <v>2011</v>
      </c>
      <c r="O39" s="85">
        <v>236550</v>
      </c>
      <c r="P39" s="85">
        <v>237259.64999999997</v>
      </c>
      <c r="Q39" s="105"/>
    </row>
    <row r="40" spans="2:19" x14ac:dyDescent="0.2">
      <c r="B40" s="85">
        <v>26</v>
      </c>
      <c r="C40" s="85" t="s">
        <v>146</v>
      </c>
      <c r="D40" s="85" t="s">
        <v>155</v>
      </c>
      <c r="E40" s="85"/>
      <c r="F40" s="85" t="s">
        <v>124</v>
      </c>
      <c r="G40" s="87" t="str">
        <f t="shared" si="3"/>
        <v>Nieuwe investeringen TD</v>
      </c>
      <c r="H40" s="87">
        <f t="shared" si="4"/>
        <v>1</v>
      </c>
      <c r="I40" s="87">
        <f t="shared" si="4"/>
        <v>0</v>
      </c>
      <c r="J40" s="85">
        <v>5</v>
      </c>
      <c r="K40" s="114">
        <v>2009</v>
      </c>
      <c r="L40" s="117">
        <f>INDEX('2. Reguleringsparameters'!$D$46:$E$50,MATCH('3. Investeringen'!C40,'2. Reguleringsparameters'!$B$46:$B$50,0),MATCH('3. Investeringen'!F40,'2. Reguleringsparameters'!$D$43:$E$43,0))</f>
        <v>0.5</v>
      </c>
      <c r="M40" s="117">
        <f t="shared" si="1"/>
        <v>3.5</v>
      </c>
      <c r="N40" s="170">
        <f t="shared" si="2"/>
        <v>2011</v>
      </c>
      <c r="O40" s="85">
        <v>71400</v>
      </c>
      <c r="P40" s="85">
        <v>71614.2</v>
      </c>
      <c r="Q40" s="105"/>
    </row>
    <row r="41" spans="2:19" x14ac:dyDescent="0.2">
      <c r="B41" s="85">
        <v>27</v>
      </c>
      <c r="C41" s="85" t="s">
        <v>146</v>
      </c>
      <c r="D41" s="85" t="s">
        <v>155</v>
      </c>
      <c r="E41" s="85"/>
      <c r="F41" s="85" t="s">
        <v>124</v>
      </c>
      <c r="G41" s="87" t="str">
        <f t="shared" si="3"/>
        <v>Nieuwe investeringen TD</v>
      </c>
      <c r="H41" s="87">
        <f t="shared" si="4"/>
        <v>1</v>
      </c>
      <c r="I41" s="87">
        <f t="shared" si="4"/>
        <v>0</v>
      </c>
      <c r="J41" s="85">
        <v>55</v>
      </c>
      <c r="K41" s="114">
        <v>2010</v>
      </c>
      <c r="L41" s="117">
        <f>INDEX('2. Reguleringsparameters'!$D$46:$E$50,MATCH('3. Investeringen'!C41,'2. Reguleringsparameters'!$B$46:$B$50,0),MATCH('3. Investeringen'!F41,'2. Reguleringsparameters'!$D$43:$E$43,0))</f>
        <v>0.5</v>
      </c>
      <c r="M41" s="117">
        <f t="shared" si="1"/>
        <v>54.5</v>
      </c>
      <c r="N41" s="170">
        <f t="shared" si="2"/>
        <v>2011</v>
      </c>
      <c r="O41" s="85">
        <v>328981.81818181818</v>
      </c>
      <c r="P41" s="85">
        <v>328981.81818181818</v>
      </c>
      <c r="Q41" s="105"/>
    </row>
    <row r="42" spans="2:19" x14ac:dyDescent="0.2">
      <c r="B42" s="85">
        <v>28</v>
      </c>
      <c r="C42" s="85" t="s">
        <v>146</v>
      </c>
      <c r="D42" s="85" t="s">
        <v>155</v>
      </c>
      <c r="E42" s="85"/>
      <c r="F42" s="85" t="s">
        <v>124</v>
      </c>
      <c r="G42" s="87" t="str">
        <f t="shared" si="3"/>
        <v>Nieuwe investeringen TD</v>
      </c>
      <c r="H42" s="87">
        <f t="shared" si="4"/>
        <v>1</v>
      </c>
      <c r="I42" s="87">
        <f t="shared" si="4"/>
        <v>0</v>
      </c>
      <c r="J42" s="85">
        <v>45</v>
      </c>
      <c r="K42" s="114">
        <v>2010</v>
      </c>
      <c r="L42" s="117">
        <f>INDEX('2. Reguleringsparameters'!$D$46:$E$50,MATCH('3. Investeringen'!C42,'2. Reguleringsparameters'!$B$46:$B$50,0),MATCH('3. Investeringen'!F42,'2. Reguleringsparameters'!$D$43:$E$43,0))</f>
        <v>0.5</v>
      </c>
      <c r="M42" s="117">
        <f t="shared" si="1"/>
        <v>44.5</v>
      </c>
      <c r="N42" s="170">
        <f t="shared" si="2"/>
        <v>2011</v>
      </c>
      <c r="O42" s="85">
        <v>1355766.6666666667</v>
      </c>
      <c r="P42" s="85">
        <v>1355766.6666666667</v>
      </c>
      <c r="Q42" s="105"/>
    </row>
    <row r="43" spans="2:19" x14ac:dyDescent="0.2">
      <c r="B43" s="85">
        <v>29</v>
      </c>
      <c r="C43" s="85" t="s">
        <v>146</v>
      </c>
      <c r="D43" s="85" t="s">
        <v>155</v>
      </c>
      <c r="E43" s="85"/>
      <c r="F43" s="85" t="s">
        <v>124</v>
      </c>
      <c r="G43" s="87" t="str">
        <f t="shared" si="3"/>
        <v>Nieuwe investeringen TD</v>
      </c>
      <c r="H43" s="87">
        <f t="shared" si="4"/>
        <v>1</v>
      </c>
      <c r="I43" s="87">
        <f t="shared" si="4"/>
        <v>0</v>
      </c>
      <c r="J43" s="85">
        <v>30</v>
      </c>
      <c r="K43" s="114">
        <v>2010</v>
      </c>
      <c r="L43" s="117">
        <f>INDEX('2. Reguleringsparameters'!$D$46:$E$50,MATCH('3. Investeringen'!C43,'2. Reguleringsparameters'!$B$46:$B$50,0),MATCH('3. Investeringen'!F43,'2. Reguleringsparameters'!$D$43:$E$43,0))</f>
        <v>0.5</v>
      </c>
      <c r="M43" s="117">
        <f t="shared" si="1"/>
        <v>29.5</v>
      </c>
      <c r="N43" s="170">
        <f t="shared" si="2"/>
        <v>2011</v>
      </c>
      <c r="O43" s="85">
        <v>531000</v>
      </c>
      <c r="P43" s="85">
        <v>531000</v>
      </c>
      <c r="Q43" s="105"/>
    </row>
    <row r="44" spans="2:19" x14ac:dyDescent="0.2">
      <c r="B44" s="85">
        <v>30</v>
      </c>
      <c r="C44" s="85" t="s">
        <v>146</v>
      </c>
      <c r="D44" s="85" t="s">
        <v>155</v>
      </c>
      <c r="E44" s="85"/>
      <c r="F44" s="85" t="s">
        <v>124</v>
      </c>
      <c r="G44" s="87" t="str">
        <f t="shared" si="3"/>
        <v>Nieuwe investeringen TD</v>
      </c>
      <c r="H44" s="87">
        <f t="shared" si="4"/>
        <v>1</v>
      </c>
      <c r="I44" s="87">
        <f t="shared" si="4"/>
        <v>0</v>
      </c>
      <c r="J44" s="85">
        <v>5</v>
      </c>
      <c r="K44" s="114">
        <v>2010</v>
      </c>
      <c r="L44" s="117">
        <f>INDEX('2. Reguleringsparameters'!$D$46:$E$50,MATCH('3. Investeringen'!C44,'2. Reguleringsparameters'!$B$46:$B$50,0),MATCH('3. Investeringen'!F44,'2. Reguleringsparameters'!$D$43:$E$43,0))</f>
        <v>0.5</v>
      </c>
      <c r="M44" s="117">
        <f t="shared" si="1"/>
        <v>4.5</v>
      </c>
      <c r="N44" s="170">
        <f t="shared" si="2"/>
        <v>2011</v>
      </c>
      <c r="O44" s="85">
        <v>97200</v>
      </c>
      <c r="P44" s="85">
        <v>97200</v>
      </c>
      <c r="Q44" s="105"/>
    </row>
    <row r="45" spans="2:19" x14ac:dyDescent="0.2">
      <c r="B45" s="85">
        <v>31</v>
      </c>
      <c r="C45" s="85" t="s">
        <v>146</v>
      </c>
      <c r="D45" s="85" t="s">
        <v>155</v>
      </c>
      <c r="E45" s="85"/>
      <c r="F45" s="85" t="s">
        <v>124</v>
      </c>
      <c r="G45" s="87" t="str">
        <f t="shared" si="3"/>
        <v>Nieuwe investeringen TD</v>
      </c>
      <c r="H45" s="87">
        <f t="shared" si="4"/>
        <v>1</v>
      </c>
      <c r="I45" s="87">
        <f t="shared" si="4"/>
        <v>0</v>
      </c>
      <c r="J45" s="85">
        <v>55</v>
      </c>
      <c r="K45" s="114">
        <v>2011</v>
      </c>
      <c r="L45" s="117">
        <f>INDEX('2. Reguleringsparameters'!$D$46:$E$50,MATCH('3. Investeringen'!C45,'2. Reguleringsparameters'!$B$46:$B$50,0),MATCH('3. Investeringen'!F45,'2. Reguleringsparameters'!$D$43:$E$43,0))</f>
        <v>0.5</v>
      </c>
      <c r="M45" s="117">
        <f t="shared" si="1"/>
        <v>55</v>
      </c>
      <c r="N45" s="170">
        <f t="shared" si="2"/>
        <v>2011</v>
      </c>
      <c r="O45" s="85">
        <v>1514983.3691499999</v>
      </c>
      <c r="P45" s="85">
        <v>0</v>
      </c>
      <c r="Q45" s="105"/>
    </row>
    <row r="46" spans="2:19" x14ac:dyDescent="0.2">
      <c r="B46" s="85">
        <v>32</v>
      </c>
      <c r="C46" s="85" t="s">
        <v>146</v>
      </c>
      <c r="D46" s="85" t="s">
        <v>155</v>
      </c>
      <c r="E46" s="85"/>
      <c r="F46" s="85" t="s">
        <v>124</v>
      </c>
      <c r="G46" s="87" t="str">
        <f t="shared" si="3"/>
        <v>Nieuwe investeringen TD</v>
      </c>
      <c r="H46" s="87">
        <f t="shared" si="4"/>
        <v>1</v>
      </c>
      <c r="I46" s="87">
        <f t="shared" si="4"/>
        <v>0</v>
      </c>
      <c r="J46" s="85">
        <v>45</v>
      </c>
      <c r="K46" s="114">
        <v>2011</v>
      </c>
      <c r="L46" s="117">
        <f>INDEX('2. Reguleringsparameters'!$D$46:$E$50,MATCH('3. Investeringen'!C46,'2. Reguleringsparameters'!$B$46:$B$50,0),MATCH('3. Investeringen'!F46,'2. Reguleringsparameters'!$D$43:$E$43,0))</f>
        <v>0.5</v>
      </c>
      <c r="M46" s="117">
        <f t="shared" si="1"/>
        <v>45</v>
      </c>
      <c r="N46" s="170">
        <f t="shared" si="2"/>
        <v>2011</v>
      </c>
      <c r="O46" s="85">
        <v>1717120.8086000001</v>
      </c>
      <c r="P46" s="85">
        <v>0</v>
      </c>
      <c r="Q46" s="105"/>
    </row>
    <row r="47" spans="2:19" x14ac:dyDescent="0.2">
      <c r="B47" s="85">
        <v>33</v>
      </c>
      <c r="C47" s="85" t="s">
        <v>146</v>
      </c>
      <c r="D47" s="85" t="s">
        <v>155</v>
      </c>
      <c r="E47" s="85"/>
      <c r="F47" s="85" t="s">
        <v>124</v>
      </c>
      <c r="G47" s="87" t="str">
        <f t="shared" si="3"/>
        <v>Nieuwe investeringen TD</v>
      </c>
      <c r="H47" s="87">
        <f t="shared" si="4"/>
        <v>1</v>
      </c>
      <c r="I47" s="87">
        <f t="shared" si="4"/>
        <v>0</v>
      </c>
      <c r="J47" s="85">
        <v>30</v>
      </c>
      <c r="K47" s="114">
        <v>2011</v>
      </c>
      <c r="L47" s="117">
        <f>INDEX('2. Reguleringsparameters'!$D$46:$E$50,MATCH('3. Investeringen'!C47,'2. Reguleringsparameters'!$B$46:$B$50,0),MATCH('3. Investeringen'!F47,'2. Reguleringsparameters'!$D$43:$E$43,0))</f>
        <v>0.5</v>
      </c>
      <c r="M47" s="117">
        <f t="shared" si="1"/>
        <v>30</v>
      </c>
      <c r="N47" s="170">
        <f t="shared" si="2"/>
        <v>2011</v>
      </c>
      <c r="O47" s="85">
        <v>567899.65749999997</v>
      </c>
      <c r="P47" s="85">
        <v>0</v>
      </c>
      <c r="Q47" s="105"/>
    </row>
    <row r="48" spans="2:19" x14ac:dyDescent="0.2">
      <c r="B48" s="85">
        <v>34</v>
      </c>
      <c r="C48" s="85" t="s">
        <v>146</v>
      </c>
      <c r="D48" s="85" t="s">
        <v>155</v>
      </c>
      <c r="E48" s="85"/>
      <c r="F48" s="85" t="s">
        <v>124</v>
      </c>
      <c r="G48" s="87" t="str">
        <f t="shared" si="3"/>
        <v>Nieuwe investeringen TD</v>
      </c>
      <c r="H48" s="87">
        <f t="shared" si="4"/>
        <v>1</v>
      </c>
      <c r="I48" s="87">
        <f t="shared" si="4"/>
        <v>0</v>
      </c>
      <c r="J48" s="85">
        <v>5</v>
      </c>
      <c r="K48" s="114">
        <v>2011</v>
      </c>
      <c r="L48" s="117">
        <f>INDEX('2. Reguleringsparameters'!$D$46:$E$50,MATCH('3. Investeringen'!C48,'2. Reguleringsparameters'!$B$46:$B$50,0),MATCH('3. Investeringen'!F48,'2. Reguleringsparameters'!$D$43:$E$43,0))</f>
        <v>0.5</v>
      </c>
      <c r="M48" s="117">
        <f t="shared" si="1"/>
        <v>5</v>
      </c>
      <c r="N48" s="170">
        <f t="shared" si="2"/>
        <v>2011</v>
      </c>
      <c r="O48" s="85">
        <v>943040.40813636396</v>
      </c>
      <c r="P48" s="85">
        <v>0</v>
      </c>
      <c r="Q48" s="105"/>
    </row>
    <row r="49" spans="2:17" x14ac:dyDescent="0.2">
      <c r="B49" s="85">
        <v>35</v>
      </c>
      <c r="C49" s="85" t="s">
        <v>146</v>
      </c>
      <c r="D49" s="85" t="s">
        <v>155</v>
      </c>
      <c r="E49" s="85"/>
      <c r="F49" s="85" t="s">
        <v>124</v>
      </c>
      <c r="G49" s="87" t="str">
        <f t="shared" si="3"/>
        <v>Nieuwe investeringen TD</v>
      </c>
      <c r="H49" s="87">
        <f t="shared" si="4"/>
        <v>1</v>
      </c>
      <c r="I49" s="87">
        <f t="shared" si="4"/>
        <v>0</v>
      </c>
      <c r="J49" s="85">
        <v>55</v>
      </c>
      <c r="K49" s="114">
        <v>2012</v>
      </c>
      <c r="L49" s="117">
        <f>INDEX('2. Reguleringsparameters'!$D$46:$E$50,MATCH('3. Investeringen'!C49,'2. Reguleringsparameters'!$B$46:$B$50,0),MATCH('3. Investeringen'!F49,'2. Reguleringsparameters'!$D$43:$E$43,0))</f>
        <v>0.5</v>
      </c>
      <c r="M49" s="117">
        <f t="shared" si="1"/>
        <v>55</v>
      </c>
      <c r="N49" s="170">
        <f t="shared" si="2"/>
        <v>2012</v>
      </c>
      <c r="O49" s="85">
        <v>783241.23542045499</v>
      </c>
      <c r="P49" s="85">
        <v>0</v>
      </c>
      <c r="Q49" s="105"/>
    </row>
    <row r="50" spans="2:17" x14ac:dyDescent="0.2">
      <c r="B50" s="85">
        <v>36</v>
      </c>
      <c r="C50" s="85" t="s">
        <v>146</v>
      </c>
      <c r="D50" s="85" t="s">
        <v>155</v>
      </c>
      <c r="E50" s="85"/>
      <c r="F50" s="85" t="s">
        <v>124</v>
      </c>
      <c r="G50" s="87" t="str">
        <f t="shared" si="3"/>
        <v>Nieuwe investeringen TD</v>
      </c>
      <c r="H50" s="87">
        <f t="shared" si="4"/>
        <v>1</v>
      </c>
      <c r="I50" s="87">
        <f t="shared" si="4"/>
        <v>0</v>
      </c>
      <c r="J50" s="85">
        <v>45</v>
      </c>
      <c r="K50" s="114">
        <v>2012</v>
      </c>
      <c r="L50" s="117">
        <f>INDEX('2. Reguleringsparameters'!$D$46:$E$50,MATCH('3. Investeringen'!C50,'2. Reguleringsparameters'!$B$46:$B$50,0),MATCH('3. Investeringen'!F50,'2. Reguleringsparameters'!$D$43:$E$43,0))</f>
        <v>0.5</v>
      </c>
      <c r="M50" s="117">
        <f t="shared" si="1"/>
        <v>45</v>
      </c>
      <c r="N50" s="170">
        <f t="shared" si="2"/>
        <v>2012</v>
      </c>
      <c r="O50" s="85">
        <v>2224888.4204027299</v>
      </c>
      <c r="P50" s="85">
        <v>0</v>
      </c>
      <c r="Q50" s="105"/>
    </row>
    <row r="51" spans="2:17" x14ac:dyDescent="0.2">
      <c r="B51" s="85">
        <v>37</v>
      </c>
      <c r="C51" s="85" t="s">
        <v>146</v>
      </c>
      <c r="D51" s="85" t="s">
        <v>155</v>
      </c>
      <c r="E51" s="85"/>
      <c r="F51" s="85" t="s">
        <v>124</v>
      </c>
      <c r="G51" s="87" t="str">
        <f t="shared" si="3"/>
        <v>Nieuwe investeringen TD</v>
      </c>
      <c r="H51" s="87">
        <f t="shared" si="4"/>
        <v>1</v>
      </c>
      <c r="I51" s="87">
        <f t="shared" si="4"/>
        <v>0</v>
      </c>
      <c r="J51" s="85">
        <v>30</v>
      </c>
      <c r="K51" s="114">
        <v>2012</v>
      </c>
      <c r="L51" s="117">
        <f>INDEX('2. Reguleringsparameters'!$D$46:$E$50,MATCH('3. Investeringen'!C51,'2. Reguleringsparameters'!$B$46:$B$50,0),MATCH('3. Investeringen'!F51,'2. Reguleringsparameters'!$D$43:$E$43,0))</f>
        <v>0.5</v>
      </c>
      <c r="M51" s="117">
        <f t="shared" si="1"/>
        <v>30</v>
      </c>
      <c r="N51" s="170">
        <f t="shared" si="2"/>
        <v>2012</v>
      </c>
      <c r="O51" s="85">
        <v>290517.25920727302</v>
      </c>
      <c r="P51" s="85">
        <v>0</v>
      </c>
      <c r="Q51" s="105"/>
    </row>
    <row r="52" spans="2:17" x14ac:dyDescent="0.2">
      <c r="B52" s="85">
        <v>38</v>
      </c>
      <c r="C52" s="85" t="s">
        <v>146</v>
      </c>
      <c r="D52" s="85" t="s">
        <v>155</v>
      </c>
      <c r="E52" s="85"/>
      <c r="F52" s="85" t="s">
        <v>124</v>
      </c>
      <c r="G52" s="87" t="str">
        <f t="shared" si="3"/>
        <v>Nieuwe investeringen TD</v>
      </c>
      <c r="H52" s="87">
        <f t="shared" si="4"/>
        <v>1</v>
      </c>
      <c r="I52" s="87">
        <f t="shared" si="4"/>
        <v>0</v>
      </c>
      <c r="J52" s="85">
        <v>5</v>
      </c>
      <c r="K52" s="114">
        <v>2012</v>
      </c>
      <c r="L52" s="117">
        <f>INDEX('2. Reguleringsparameters'!$D$46:$E$50,MATCH('3. Investeringen'!C52,'2. Reguleringsparameters'!$B$46:$B$50,0),MATCH('3. Investeringen'!F52,'2. Reguleringsparameters'!$D$43:$E$43,0))</f>
        <v>0.5</v>
      </c>
      <c r="M52" s="117">
        <f t="shared" si="1"/>
        <v>5</v>
      </c>
      <c r="N52" s="170">
        <f t="shared" si="2"/>
        <v>2012</v>
      </c>
      <c r="O52" s="85">
        <v>374349</v>
      </c>
      <c r="P52" s="85">
        <v>0</v>
      </c>
      <c r="Q52" s="105"/>
    </row>
    <row r="53" spans="2:17" x14ac:dyDescent="0.2">
      <c r="B53" s="85">
        <v>39</v>
      </c>
      <c r="C53" s="85" t="s">
        <v>146</v>
      </c>
      <c r="D53" s="85" t="s">
        <v>155</v>
      </c>
      <c r="E53" s="85"/>
      <c r="F53" s="85" t="s">
        <v>124</v>
      </c>
      <c r="G53" s="87" t="str">
        <f t="shared" si="3"/>
        <v>Nieuwe investeringen TD</v>
      </c>
      <c r="H53" s="87">
        <f t="shared" si="4"/>
        <v>1</v>
      </c>
      <c r="I53" s="87">
        <f t="shared" si="4"/>
        <v>0</v>
      </c>
      <c r="J53" s="85">
        <v>55</v>
      </c>
      <c r="K53" s="114">
        <v>2013</v>
      </c>
      <c r="L53" s="117">
        <f>INDEX('2. Reguleringsparameters'!$D$46:$E$50,MATCH('3. Investeringen'!C53,'2. Reguleringsparameters'!$B$46:$B$50,0),MATCH('3. Investeringen'!F53,'2. Reguleringsparameters'!$D$43:$E$43,0))</f>
        <v>0.5</v>
      </c>
      <c r="M53" s="117">
        <f t="shared" si="1"/>
        <v>55</v>
      </c>
      <c r="N53" s="170">
        <f t="shared" si="2"/>
        <v>2013</v>
      </c>
      <c r="O53" s="85">
        <v>586500.5826263635</v>
      </c>
      <c r="P53" s="85">
        <v>0</v>
      </c>
      <c r="Q53" s="105"/>
    </row>
    <row r="54" spans="2:17" x14ac:dyDescent="0.2">
      <c r="B54" s="85">
        <v>40</v>
      </c>
      <c r="C54" s="85" t="s">
        <v>146</v>
      </c>
      <c r="D54" s="85" t="s">
        <v>155</v>
      </c>
      <c r="E54" s="85"/>
      <c r="F54" s="85" t="s">
        <v>124</v>
      </c>
      <c r="G54" s="87" t="str">
        <f t="shared" si="3"/>
        <v>Nieuwe investeringen TD</v>
      </c>
      <c r="H54" s="87">
        <f t="shared" si="4"/>
        <v>1</v>
      </c>
      <c r="I54" s="87">
        <f t="shared" si="4"/>
        <v>0</v>
      </c>
      <c r="J54" s="85">
        <v>45</v>
      </c>
      <c r="K54" s="114">
        <v>2013</v>
      </c>
      <c r="L54" s="117">
        <f>INDEX('2. Reguleringsparameters'!$D$46:$E$50,MATCH('3. Investeringen'!C54,'2. Reguleringsparameters'!$B$46:$B$50,0),MATCH('3. Investeringen'!F54,'2. Reguleringsparameters'!$D$43:$E$43,0))</f>
        <v>0.5</v>
      </c>
      <c r="M54" s="117">
        <f t="shared" si="1"/>
        <v>45</v>
      </c>
      <c r="N54" s="170">
        <f t="shared" si="2"/>
        <v>2013</v>
      </c>
      <c r="O54" s="85">
        <v>1173437.4712972727</v>
      </c>
      <c r="P54" s="85">
        <v>0</v>
      </c>
      <c r="Q54" s="105"/>
    </row>
    <row r="55" spans="2:17" x14ac:dyDescent="0.2">
      <c r="B55" s="85">
        <v>41</v>
      </c>
      <c r="C55" s="85" t="s">
        <v>146</v>
      </c>
      <c r="D55" s="85" t="s">
        <v>155</v>
      </c>
      <c r="E55" s="85"/>
      <c r="F55" s="85" t="s">
        <v>124</v>
      </c>
      <c r="G55" s="87" t="str">
        <f t="shared" si="3"/>
        <v>Nieuwe investeringen TD</v>
      </c>
      <c r="H55" s="87">
        <f t="shared" ref="H55:I74" si="5">IF($F55=H$14,1,0)</f>
        <v>1</v>
      </c>
      <c r="I55" s="87">
        <f t="shared" si="5"/>
        <v>0</v>
      </c>
      <c r="J55" s="85">
        <v>30</v>
      </c>
      <c r="K55" s="114">
        <v>2013</v>
      </c>
      <c r="L55" s="117">
        <f>INDEX('2. Reguleringsparameters'!$D$46:$E$50,MATCH('3. Investeringen'!C55,'2. Reguleringsparameters'!$B$46:$B$50,0),MATCH('3. Investeringen'!F55,'2. Reguleringsparameters'!$D$43:$E$43,0))</f>
        <v>0.5</v>
      </c>
      <c r="M55" s="117">
        <f t="shared" si="1"/>
        <v>30</v>
      </c>
      <c r="N55" s="170">
        <f t="shared" si="2"/>
        <v>2013</v>
      </c>
      <c r="O55" s="85">
        <v>27027.934545454547</v>
      </c>
      <c r="P55" s="85">
        <v>0</v>
      </c>
      <c r="Q55" s="105"/>
    </row>
    <row r="56" spans="2:17" x14ac:dyDescent="0.2">
      <c r="B56" s="85">
        <v>42</v>
      </c>
      <c r="C56" s="85" t="s">
        <v>146</v>
      </c>
      <c r="D56" s="85" t="s">
        <v>155</v>
      </c>
      <c r="E56" s="85"/>
      <c r="F56" s="85" t="s">
        <v>124</v>
      </c>
      <c r="G56" s="87" t="str">
        <f t="shared" si="3"/>
        <v>Nieuwe investeringen TD</v>
      </c>
      <c r="H56" s="87">
        <f t="shared" si="5"/>
        <v>1</v>
      </c>
      <c r="I56" s="87">
        <f t="shared" si="5"/>
        <v>0</v>
      </c>
      <c r="J56" s="85">
        <v>5</v>
      </c>
      <c r="K56" s="114">
        <v>2013</v>
      </c>
      <c r="L56" s="117">
        <f>INDEX('2. Reguleringsparameters'!$D$46:$E$50,MATCH('3. Investeringen'!C56,'2. Reguleringsparameters'!$B$46:$B$50,0),MATCH('3. Investeringen'!F56,'2. Reguleringsparameters'!$D$43:$E$43,0))</f>
        <v>0.5</v>
      </c>
      <c r="M56" s="117">
        <f t="shared" si="1"/>
        <v>5</v>
      </c>
      <c r="N56" s="170">
        <f t="shared" si="2"/>
        <v>2013</v>
      </c>
      <c r="O56" s="85">
        <v>198506.1</v>
      </c>
      <c r="P56" s="85">
        <v>0</v>
      </c>
      <c r="Q56" s="105"/>
    </row>
    <row r="57" spans="2:17" x14ac:dyDescent="0.2">
      <c r="B57" s="85">
        <v>43</v>
      </c>
      <c r="C57" s="85" t="s">
        <v>146</v>
      </c>
      <c r="D57" s="85" t="s">
        <v>155</v>
      </c>
      <c r="E57" s="85"/>
      <c r="F57" s="85" t="s">
        <v>124</v>
      </c>
      <c r="G57" s="87" t="str">
        <f t="shared" si="3"/>
        <v>Nieuwe investeringen TD</v>
      </c>
      <c r="H57" s="87">
        <f t="shared" si="5"/>
        <v>1</v>
      </c>
      <c r="I57" s="87">
        <f t="shared" si="5"/>
        <v>0</v>
      </c>
      <c r="J57" s="85">
        <v>55</v>
      </c>
      <c r="K57" s="114">
        <v>2014</v>
      </c>
      <c r="L57" s="117">
        <f>INDEX('2. Reguleringsparameters'!$D$46:$E$50,MATCH('3. Investeringen'!C57,'2. Reguleringsparameters'!$B$46:$B$50,0),MATCH('3. Investeringen'!F57,'2. Reguleringsparameters'!$D$43:$E$43,0))</f>
        <v>0.5</v>
      </c>
      <c r="M57" s="117">
        <f t="shared" si="1"/>
        <v>55</v>
      </c>
      <c r="N57" s="170">
        <f t="shared" si="2"/>
        <v>2014</v>
      </c>
      <c r="O57" s="85">
        <v>1194665.3797772727</v>
      </c>
      <c r="P57" s="85">
        <v>0</v>
      </c>
      <c r="Q57" s="105"/>
    </row>
    <row r="58" spans="2:17" x14ac:dyDescent="0.2">
      <c r="B58" s="85">
        <v>44</v>
      </c>
      <c r="C58" s="85" t="s">
        <v>146</v>
      </c>
      <c r="D58" s="85" t="s">
        <v>155</v>
      </c>
      <c r="E58" s="85"/>
      <c r="F58" s="85" t="s">
        <v>124</v>
      </c>
      <c r="G58" s="87" t="str">
        <f t="shared" si="3"/>
        <v>Nieuwe investeringen TD</v>
      </c>
      <c r="H58" s="87">
        <f t="shared" si="5"/>
        <v>1</v>
      </c>
      <c r="I58" s="87">
        <f t="shared" si="5"/>
        <v>0</v>
      </c>
      <c r="J58" s="85">
        <v>45</v>
      </c>
      <c r="K58" s="114">
        <v>2014</v>
      </c>
      <c r="L58" s="117">
        <f>INDEX('2. Reguleringsparameters'!$D$46:$E$50,MATCH('3. Investeringen'!C58,'2. Reguleringsparameters'!$B$46:$B$50,0),MATCH('3. Investeringen'!F58,'2. Reguleringsparameters'!$D$43:$E$43,0))</f>
        <v>0.5</v>
      </c>
      <c r="M58" s="117">
        <f t="shared" si="1"/>
        <v>45</v>
      </c>
      <c r="N58" s="170">
        <f t="shared" si="2"/>
        <v>2014</v>
      </c>
      <c r="O58" s="85">
        <v>2268653.7164409086</v>
      </c>
      <c r="P58" s="85">
        <v>0</v>
      </c>
      <c r="Q58" s="105"/>
    </row>
    <row r="59" spans="2:17" x14ac:dyDescent="0.2">
      <c r="B59" s="85">
        <v>45</v>
      </c>
      <c r="C59" s="85" t="s">
        <v>146</v>
      </c>
      <c r="D59" s="85" t="s">
        <v>155</v>
      </c>
      <c r="E59" s="85"/>
      <c r="F59" s="85" t="s">
        <v>124</v>
      </c>
      <c r="G59" s="87" t="str">
        <f t="shared" si="3"/>
        <v>Nieuwe investeringen TD</v>
      </c>
      <c r="H59" s="87">
        <f t="shared" si="5"/>
        <v>1</v>
      </c>
      <c r="I59" s="87">
        <f t="shared" si="5"/>
        <v>0</v>
      </c>
      <c r="J59" s="85">
        <v>30</v>
      </c>
      <c r="K59" s="114">
        <v>2014</v>
      </c>
      <c r="L59" s="117">
        <f>INDEX('2. Reguleringsparameters'!$D$46:$E$50,MATCH('3. Investeringen'!C59,'2. Reguleringsparameters'!$B$46:$B$50,0),MATCH('3. Investeringen'!F59,'2. Reguleringsparameters'!$D$43:$E$43,0))</f>
        <v>0.5</v>
      </c>
      <c r="M59" s="117">
        <f t="shared" si="1"/>
        <v>30</v>
      </c>
      <c r="N59" s="170">
        <f t="shared" si="2"/>
        <v>2014</v>
      </c>
      <c r="O59" s="85">
        <v>594468.74378636363</v>
      </c>
      <c r="P59" s="85">
        <v>0</v>
      </c>
      <c r="Q59" s="105"/>
    </row>
    <row r="60" spans="2:17" x14ac:dyDescent="0.2">
      <c r="B60" s="85">
        <v>46</v>
      </c>
      <c r="C60" s="85" t="s">
        <v>146</v>
      </c>
      <c r="D60" s="85" t="s">
        <v>155</v>
      </c>
      <c r="E60" s="85"/>
      <c r="F60" s="85" t="s">
        <v>124</v>
      </c>
      <c r="G60" s="87" t="str">
        <f t="shared" si="3"/>
        <v>Nieuwe investeringen TD</v>
      </c>
      <c r="H60" s="87">
        <f t="shared" si="5"/>
        <v>1</v>
      </c>
      <c r="I60" s="87">
        <f t="shared" si="5"/>
        <v>0</v>
      </c>
      <c r="J60" s="85">
        <v>10</v>
      </c>
      <c r="K60" s="114">
        <v>2014</v>
      </c>
      <c r="L60" s="117">
        <f>INDEX('2. Reguleringsparameters'!$D$46:$E$50,MATCH('3. Investeringen'!C60,'2. Reguleringsparameters'!$B$46:$B$50,0),MATCH('3. Investeringen'!F60,'2. Reguleringsparameters'!$D$43:$E$43,0))</f>
        <v>0.5</v>
      </c>
      <c r="M60" s="117">
        <f t="shared" si="1"/>
        <v>10</v>
      </c>
      <c r="N60" s="170">
        <f t="shared" si="2"/>
        <v>2014</v>
      </c>
      <c r="O60" s="85">
        <v>264641.93310000002</v>
      </c>
      <c r="P60" s="85">
        <v>0</v>
      </c>
      <c r="Q60" s="105"/>
    </row>
    <row r="61" spans="2:17" s="40" customFormat="1" x14ac:dyDescent="0.2">
      <c r="B61" s="85">
        <v>47</v>
      </c>
      <c r="C61" s="85" t="s">
        <v>146</v>
      </c>
      <c r="D61" s="85" t="s">
        <v>155</v>
      </c>
      <c r="E61" s="85"/>
      <c r="F61" s="85" t="s">
        <v>124</v>
      </c>
      <c r="G61" s="87" t="str">
        <f t="shared" si="3"/>
        <v>Nieuwe investeringen TD</v>
      </c>
      <c r="H61" s="87">
        <f t="shared" si="5"/>
        <v>1</v>
      </c>
      <c r="I61" s="87">
        <f t="shared" si="5"/>
        <v>0</v>
      </c>
      <c r="J61" s="85">
        <v>5</v>
      </c>
      <c r="K61" s="114">
        <v>2014</v>
      </c>
      <c r="L61" s="117">
        <f>INDEX('2. Reguleringsparameters'!$D$46:$E$50,MATCH('3. Investeringen'!C61,'2. Reguleringsparameters'!$B$46:$B$50,0),MATCH('3. Investeringen'!F61,'2. Reguleringsparameters'!$D$43:$E$43,0))</f>
        <v>0.5</v>
      </c>
      <c r="M61" s="117">
        <f t="shared" si="1"/>
        <v>5</v>
      </c>
      <c r="N61" s="170">
        <f t="shared" si="2"/>
        <v>2014</v>
      </c>
      <c r="O61" s="85">
        <v>648683.4880818181</v>
      </c>
      <c r="P61" s="85">
        <v>0</v>
      </c>
      <c r="Q61" s="105"/>
    </row>
    <row r="62" spans="2:17" x14ac:dyDescent="0.2">
      <c r="B62" s="85">
        <v>48</v>
      </c>
      <c r="C62" s="85" t="s">
        <v>146</v>
      </c>
      <c r="D62" s="85" t="s">
        <v>155</v>
      </c>
      <c r="E62" s="85"/>
      <c r="F62" s="85" t="s">
        <v>124</v>
      </c>
      <c r="G62" s="87" t="str">
        <f t="shared" si="3"/>
        <v>Nieuwe investeringen TD</v>
      </c>
      <c r="H62" s="87">
        <f t="shared" si="5"/>
        <v>1</v>
      </c>
      <c r="I62" s="87">
        <f t="shared" si="5"/>
        <v>0</v>
      </c>
      <c r="J62" s="85">
        <v>0</v>
      </c>
      <c r="K62" s="114">
        <v>2014</v>
      </c>
      <c r="L62" s="117">
        <f>INDEX('2. Reguleringsparameters'!$D$46:$E$50,MATCH('3. Investeringen'!C62,'2. Reguleringsparameters'!$B$46:$B$50,0),MATCH('3. Investeringen'!F62,'2. Reguleringsparameters'!$D$43:$E$43,0))</f>
        <v>0.5</v>
      </c>
      <c r="M62" s="117">
        <f t="shared" si="1"/>
        <v>0</v>
      </c>
      <c r="N62" s="170">
        <f t="shared" si="2"/>
        <v>2014</v>
      </c>
      <c r="O62" s="85">
        <v>16008.075399999998</v>
      </c>
      <c r="P62" s="85">
        <v>0</v>
      </c>
      <c r="Q62" s="105"/>
    </row>
    <row r="63" spans="2:17" x14ac:dyDescent="0.2">
      <c r="B63" s="85">
        <v>49</v>
      </c>
      <c r="C63" s="85" t="s">
        <v>146</v>
      </c>
      <c r="D63" s="85" t="s">
        <v>155</v>
      </c>
      <c r="E63" s="85"/>
      <c r="F63" s="85" t="s">
        <v>124</v>
      </c>
      <c r="G63" s="87" t="str">
        <f t="shared" si="3"/>
        <v>Nieuwe investeringen TD</v>
      </c>
      <c r="H63" s="87">
        <f t="shared" si="5"/>
        <v>1</v>
      </c>
      <c r="I63" s="87">
        <f t="shared" si="5"/>
        <v>0</v>
      </c>
      <c r="J63" s="85">
        <v>55</v>
      </c>
      <c r="K63" s="114">
        <v>2015</v>
      </c>
      <c r="L63" s="117">
        <f>INDEX('2. Reguleringsparameters'!$D$46:$E$50,MATCH('3. Investeringen'!C63,'2. Reguleringsparameters'!$B$46:$B$50,0),MATCH('3. Investeringen'!F63,'2. Reguleringsparameters'!$D$43:$E$43,0))</f>
        <v>0.5</v>
      </c>
      <c r="M63" s="117">
        <f t="shared" si="1"/>
        <v>55</v>
      </c>
      <c r="N63" s="170">
        <f t="shared" si="2"/>
        <v>2015</v>
      </c>
      <c r="O63" s="85">
        <v>1732671.1058690909</v>
      </c>
      <c r="P63" s="85">
        <v>0</v>
      </c>
      <c r="Q63" s="105"/>
    </row>
    <row r="64" spans="2:17" s="40" customFormat="1" x14ac:dyDescent="0.2">
      <c r="B64" s="85">
        <v>50</v>
      </c>
      <c r="C64" s="85" t="s">
        <v>146</v>
      </c>
      <c r="D64" s="85" t="s">
        <v>155</v>
      </c>
      <c r="E64" s="85"/>
      <c r="F64" s="85" t="s">
        <v>124</v>
      </c>
      <c r="G64" s="87" t="str">
        <f t="shared" si="3"/>
        <v>Nieuwe investeringen TD</v>
      </c>
      <c r="H64" s="87">
        <f t="shared" si="5"/>
        <v>1</v>
      </c>
      <c r="I64" s="87">
        <f t="shared" si="5"/>
        <v>0</v>
      </c>
      <c r="J64" s="85">
        <v>45</v>
      </c>
      <c r="K64" s="114">
        <v>2015</v>
      </c>
      <c r="L64" s="117">
        <f>INDEX('2. Reguleringsparameters'!$D$46:$E$50,MATCH('3. Investeringen'!C64,'2. Reguleringsparameters'!$B$46:$B$50,0),MATCH('3. Investeringen'!F64,'2. Reguleringsparameters'!$D$43:$E$43,0))</f>
        <v>0.5</v>
      </c>
      <c r="M64" s="117">
        <f t="shared" si="1"/>
        <v>45</v>
      </c>
      <c r="N64" s="170">
        <f t="shared" si="2"/>
        <v>2015</v>
      </c>
      <c r="O64" s="85">
        <v>2043469.2423054546</v>
      </c>
      <c r="P64" s="85">
        <v>0</v>
      </c>
      <c r="Q64" s="105"/>
    </row>
    <row r="65" spans="2:17" x14ac:dyDescent="0.2">
      <c r="B65" s="85">
        <v>51</v>
      </c>
      <c r="C65" s="85" t="s">
        <v>146</v>
      </c>
      <c r="D65" s="85" t="s">
        <v>155</v>
      </c>
      <c r="E65" s="85"/>
      <c r="F65" s="85" t="s">
        <v>124</v>
      </c>
      <c r="G65" s="87" t="str">
        <f t="shared" si="3"/>
        <v>Nieuwe investeringen TD</v>
      </c>
      <c r="H65" s="87">
        <f t="shared" si="5"/>
        <v>1</v>
      </c>
      <c r="I65" s="87">
        <f t="shared" si="5"/>
        <v>0</v>
      </c>
      <c r="J65" s="85">
        <v>30</v>
      </c>
      <c r="K65" s="114">
        <v>2015</v>
      </c>
      <c r="L65" s="117">
        <f>INDEX('2. Reguleringsparameters'!$D$46:$E$50,MATCH('3. Investeringen'!C65,'2. Reguleringsparameters'!$B$46:$B$50,0),MATCH('3. Investeringen'!F65,'2. Reguleringsparameters'!$D$43:$E$43,0))</f>
        <v>0.5</v>
      </c>
      <c r="M65" s="117">
        <f t="shared" si="1"/>
        <v>30</v>
      </c>
      <c r="N65" s="170">
        <f t="shared" si="2"/>
        <v>2015</v>
      </c>
      <c r="O65" s="85">
        <v>163002.79533272726</v>
      </c>
      <c r="P65" s="85">
        <v>0</v>
      </c>
      <c r="Q65" s="105"/>
    </row>
    <row r="66" spans="2:17" x14ac:dyDescent="0.2">
      <c r="B66" s="85">
        <v>52</v>
      </c>
      <c r="C66" s="85" t="s">
        <v>146</v>
      </c>
      <c r="D66" s="85" t="s">
        <v>155</v>
      </c>
      <c r="E66" s="85"/>
      <c r="F66" s="85" t="s">
        <v>124</v>
      </c>
      <c r="G66" s="87" t="str">
        <f t="shared" si="3"/>
        <v>Nieuwe investeringen TD</v>
      </c>
      <c r="H66" s="87">
        <f t="shared" si="5"/>
        <v>1</v>
      </c>
      <c r="I66" s="87">
        <f t="shared" si="5"/>
        <v>0</v>
      </c>
      <c r="J66" s="85">
        <v>10</v>
      </c>
      <c r="K66" s="114">
        <v>2015</v>
      </c>
      <c r="L66" s="117">
        <f>INDEX('2. Reguleringsparameters'!$D$46:$E$50,MATCH('3. Investeringen'!C66,'2. Reguleringsparameters'!$B$46:$B$50,0),MATCH('3. Investeringen'!F66,'2. Reguleringsparameters'!$D$43:$E$43,0))</f>
        <v>0.5</v>
      </c>
      <c r="M66" s="117">
        <f t="shared" si="1"/>
        <v>10</v>
      </c>
      <c r="N66" s="170">
        <f t="shared" si="2"/>
        <v>2015</v>
      </c>
      <c r="O66" s="85">
        <v>138416.10099999997</v>
      </c>
      <c r="P66" s="85">
        <v>0</v>
      </c>
      <c r="Q66" s="105"/>
    </row>
    <row r="67" spans="2:17" x14ac:dyDescent="0.2">
      <c r="B67" s="85">
        <v>53</v>
      </c>
      <c r="C67" s="85" t="s">
        <v>146</v>
      </c>
      <c r="D67" s="85" t="s">
        <v>155</v>
      </c>
      <c r="E67" s="85"/>
      <c r="F67" s="85" t="s">
        <v>124</v>
      </c>
      <c r="G67" s="87" t="str">
        <f t="shared" si="3"/>
        <v>Nieuwe investeringen TD</v>
      </c>
      <c r="H67" s="87">
        <f t="shared" si="5"/>
        <v>1</v>
      </c>
      <c r="I67" s="87">
        <f t="shared" si="5"/>
        <v>0</v>
      </c>
      <c r="J67" s="85">
        <v>5</v>
      </c>
      <c r="K67" s="114">
        <v>2015</v>
      </c>
      <c r="L67" s="117">
        <f>INDEX('2. Reguleringsparameters'!$D$46:$E$50,MATCH('3. Investeringen'!C67,'2. Reguleringsparameters'!$B$46:$B$50,0),MATCH('3. Investeringen'!F67,'2. Reguleringsparameters'!$D$43:$E$43,0))</f>
        <v>0.5</v>
      </c>
      <c r="M67" s="117">
        <f t="shared" si="1"/>
        <v>5</v>
      </c>
      <c r="N67" s="170">
        <f t="shared" si="2"/>
        <v>2015</v>
      </c>
      <c r="O67" s="85">
        <v>540222.6934363636</v>
      </c>
      <c r="P67" s="85">
        <v>0</v>
      </c>
      <c r="Q67" s="105"/>
    </row>
    <row r="68" spans="2:17" x14ac:dyDescent="0.2">
      <c r="B68" s="85">
        <v>54</v>
      </c>
      <c r="C68" s="85" t="s">
        <v>146</v>
      </c>
      <c r="D68" s="85" t="s">
        <v>155</v>
      </c>
      <c r="E68" s="85"/>
      <c r="F68" s="85" t="s">
        <v>124</v>
      </c>
      <c r="G68" s="87" t="str">
        <f t="shared" si="3"/>
        <v>Nieuwe investeringen TD</v>
      </c>
      <c r="H68" s="87">
        <f t="shared" si="5"/>
        <v>1</v>
      </c>
      <c r="I68" s="87">
        <f t="shared" si="5"/>
        <v>0</v>
      </c>
      <c r="J68" s="85">
        <v>55</v>
      </c>
      <c r="K68" s="114">
        <v>2016</v>
      </c>
      <c r="L68" s="117">
        <f>INDEX('2. Reguleringsparameters'!$D$46:$E$50,MATCH('3. Investeringen'!C68,'2. Reguleringsparameters'!$B$46:$B$50,0),MATCH('3. Investeringen'!F68,'2. Reguleringsparameters'!$D$43:$E$43,0))</f>
        <v>0.5</v>
      </c>
      <c r="M68" s="117">
        <f t="shared" si="1"/>
        <v>55</v>
      </c>
      <c r="N68" s="170">
        <f t="shared" si="2"/>
        <v>2016</v>
      </c>
      <c r="O68" s="85">
        <v>776104.88529999997</v>
      </c>
      <c r="P68" s="85">
        <v>0</v>
      </c>
      <c r="Q68" s="105"/>
    </row>
    <row r="69" spans="2:17" x14ac:dyDescent="0.2">
      <c r="B69" s="85">
        <v>55</v>
      </c>
      <c r="C69" s="85" t="s">
        <v>146</v>
      </c>
      <c r="D69" s="85" t="s">
        <v>155</v>
      </c>
      <c r="E69" s="85"/>
      <c r="F69" s="85" t="s">
        <v>124</v>
      </c>
      <c r="G69" s="87" t="str">
        <f t="shared" si="3"/>
        <v>Nieuwe investeringen TD</v>
      </c>
      <c r="H69" s="87">
        <f t="shared" si="5"/>
        <v>1</v>
      </c>
      <c r="I69" s="87">
        <f t="shared" si="5"/>
        <v>0</v>
      </c>
      <c r="J69" s="85">
        <v>45</v>
      </c>
      <c r="K69" s="114">
        <v>2016</v>
      </c>
      <c r="L69" s="117">
        <f>INDEX('2. Reguleringsparameters'!$D$46:$E$50,MATCH('3. Investeringen'!C69,'2. Reguleringsparameters'!$B$46:$B$50,0),MATCH('3. Investeringen'!F69,'2. Reguleringsparameters'!$D$43:$E$43,0))</f>
        <v>0.5</v>
      </c>
      <c r="M69" s="117">
        <f t="shared" si="1"/>
        <v>45</v>
      </c>
      <c r="N69" s="170">
        <f t="shared" si="2"/>
        <v>2016</v>
      </c>
      <c r="O69" s="85">
        <v>1832484.95</v>
      </c>
      <c r="P69" s="85">
        <v>0</v>
      </c>
      <c r="Q69" s="105"/>
    </row>
    <row r="70" spans="2:17" x14ac:dyDescent="0.2">
      <c r="B70" s="85">
        <v>56</v>
      </c>
      <c r="C70" s="85" t="s">
        <v>146</v>
      </c>
      <c r="D70" s="85" t="s">
        <v>155</v>
      </c>
      <c r="E70" s="85"/>
      <c r="F70" s="85" t="s">
        <v>124</v>
      </c>
      <c r="G70" s="87" t="str">
        <f t="shared" si="3"/>
        <v>Nieuwe investeringen TD</v>
      </c>
      <c r="H70" s="87">
        <f t="shared" si="5"/>
        <v>1</v>
      </c>
      <c r="I70" s="87">
        <f t="shared" si="5"/>
        <v>0</v>
      </c>
      <c r="J70" s="85">
        <v>30</v>
      </c>
      <c r="K70" s="114">
        <v>2016</v>
      </c>
      <c r="L70" s="117">
        <f>INDEX('2. Reguleringsparameters'!$D$46:$E$50,MATCH('3. Investeringen'!C70,'2. Reguleringsparameters'!$B$46:$B$50,0),MATCH('3. Investeringen'!F70,'2. Reguleringsparameters'!$D$43:$E$43,0))</f>
        <v>0.5</v>
      </c>
      <c r="M70" s="117">
        <f t="shared" si="1"/>
        <v>30</v>
      </c>
      <c r="N70" s="170">
        <f t="shared" si="2"/>
        <v>2016</v>
      </c>
      <c r="O70" s="85">
        <v>-173202.40969999999</v>
      </c>
      <c r="P70" s="85">
        <v>0</v>
      </c>
      <c r="Q70" s="105"/>
    </row>
    <row r="71" spans="2:17" x14ac:dyDescent="0.2">
      <c r="B71" s="85">
        <v>57</v>
      </c>
      <c r="C71" s="85" t="s">
        <v>146</v>
      </c>
      <c r="D71" s="85" t="s">
        <v>155</v>
      </c>
      <c r="E71" s="85"/>
      <c r="F71" s="85" t="s">
        <v>124</v>
      </c>
      <c r="G71" s="87" t="str">
        <f t="shared" si="3"/>
        <v>Nieuwe investeringen TD</v>
      </c>
      <c r="H71" s="87">
        <f t="shared" si="5"/>
        <v>1</v>
      </c>
      <c r="I71" s="87">
        <f t="shared" si="5"/>
        <v>0</v>
      </c>
      <c r="J71" s="85">
        <v>10</v>
      </c>
      <c r="K71" s="114">
        <v>2016</v>
      </c>
      <c r="L71" s="117">
        <f>INDEX('2. Reguleringsparameters'!$D$46:$E$50,MATCH('3. Investeringen'!C71,'2. Reguleringsparameters'!$B$46:$B$50,0),MATCH('3. Investeringen'!F71,'2. Reguleringsparameters'!$D$43:$E$43,0))</f>
        <v>0.5</v>
      </c>
      <c r="M71" s="117">
        <f t="shared" si="1"/>
        <v>10</v>
      </c>
      <c r="N71" s="170">
        <f t="shared" si="2"/>
        <v>2016</v>
      </c>
      <c r="O71" s="85">
        <v>119002.2598</v>
      </c>
      <c r="P71" s="85">
        <v>0</v>
      </c>
      <c r="Q71" s="105"/>
    </row>
    <row r="72" spans="2:17" s="40" customFormat="1" x14ac:dyDescent="0.2">
      <c r="B72" s="85">
        <v>58</v>
      </c>
      <c r="C72" s="85" t="s">
        <v>146</v>
      </c>
      <c r="D72" s="85" t="s">
        <v>155</v>
      </c>
      <c r="E72" s="85"/>
      <c r="F72" s="85" t="s">
        <v>124</v>
      </c>
      <c r="G72" s="87" t="str">
        <f t="shared" si="3"/>
        <v>Nieuwe investeringen TD</v>
      </c>
      <c r="H72" s="87">
        <f t="shared" si="5"/>
        <v>1</v>
      </c>
      <c r="I72" s="87">
        <f t="shared" si="5"/>
        <v>0</v>
      </c>
      <c r="J72" s="85">
        <v>5</v>
      </c>
      <c r="K72" s="114">
        <v>2016</v>
      </c>
      <c r="L72" s="117">
        <f>INDEX('2. Reguleringsparameters'!$D$46:$E$50,MATCH('3. Investeringen'!C72,'2. Reguleringsparameters'!$B$46:$B$50,0),MATCH('3. Investeringen'!F72,'2. Reguleringsparameters'!$D$43:$E$43,0))</f>
        <v>0.5</v>
      </c>
      <c r="M72" s="117">
        <f t="shared" si="1"/>
        <v>5</v>
      </c>
      <c r="N72" s="170">
        <f t="shared" si="2"/>
        <v>2016</v>
      </c>
      <c r="O72" s="85">
        <v>451298.74955000001</v>
      </c>
      <c r="P72" s="85">
        <v>0</v>
      </c>
      <c r="Q72" s="105"/>
    </row>
    <row r="73" spans="2:17" x14ac:dyDescent="0.2">
      <c r="B73" s="85">
        <v>59</v>
      </c>
      <c r="C73" s="85" t="s">
        <v>146</v>
      </c>
      <c r="D73" s="85" t="s">
        <v>155</v>
      </c>
      <c r="E73" s="85"/>
      <c r="F73" s="85" t="s">
        <v>124</v>
      </c>
      <c r="G73" s="87" t="str">
        <f t="shared" si="3"/>
        <v>Nieuwe investeringen TD</v>
      </c>
      <c r="H73" s="87">
        <f t="shared" si="5"/>
        <v>1</v>
      </c>
      <c r="I73" s="87">
        <f t="shared" si="5"/>
        <v>0</v>
      </c>
      <c r="J73" s="85">
        <v>55</v>
      </c>
      <c r="K73" s="114">
        <v>2017</v>
      </c>
      <c r="L73" s="117">
        <f>INDEX('2. Reguleringsparameters'!$D$46:$E$50,MATCH('3. Investeringen'!C73,'2. Reguleringsparameters'!$B$46:$B$50,0),MATCH('3. Investeringen'!F73,'2. Reguleringsparameters'!$D$43:$E$43,0))</f>
        <v>0.5</v>
      </c>
      <c r="M73" s="117">
        <f t="shared" si="1"/>
        <v>55</v>
      </c>
      <c r="N73" s="170">
        <f t="shared" si="2"/>
        <v>2017</v>
      </c>
      <c r="O73" s="85">
        <v>1075422.9632999999</v>
      </c>
      <c r="P73" s="85">
        <v>0</v>
      </c>
      <c r="Q73" s="105"/>
    </row>
    <row r="74" spans="2:17" x14ac:dyDescent="0.2">
      <c r="B74" s="85">
        <v>60</v>
      </c>
      <c r="C74" s="85" t="s">
        <v>146</v>
      </c>
      <c r="D74" s="85" t="s">
        <v>155</v>
      </c>
      <c r="E74" s="85"/>
      <c r="F74" s="85" t="s">
        <v>124</v>
      </c>
      <c r="G74" s="87" t="str">
        <f t="shared" si="3"/>
        <v>Nieuwe investeringen TD</v>
      </c>
      <c r="H74" s="87">
        <f t="shared" si="5"/>
        <v>1</v>
      </c>
      <c r="I74" s="87">
        <f t="shared" si="5"/>
        <v>0</v>
      </c>
      <c r="J74" s="85">
        <v>45</v>
      </c>
      <c r="K74" s="114">
        <v>2017</v>
      </c>
      <c r="L74" s="117">
        <f>INDEX('2. Reguleringsparameters'!$D$46:$E$50,MATCH('3. Investeringen'!C74,'2. Reguleringsparameters'!$B$46:$B$50,0),MATCH('3. Investeringen'!F74,'2. Reguleringsparameters'!$D$43:$E$43,0))</f>
        <v>0.5</v>
      </c>
      <c r="M74" s="117">
        <f t="shared" si="1"/>
        <v>45</v>
      </c>
      <c r="N74" s="170">
        <f t="shared" si="2"/>
        <v>2017</v>
      </c>
      <c r="O74" s="85">
        <v>1452405.6281999999</v>
      </c>
      <c r="P74" s="85">
        <v>0</v>
      </c>
      <c r="Q74" s="105"/>
    </row>
    <row r="75" spans="2:17" s="40" customFormat="1" x14ac:dyDescent="0.2">
      <c r="B75" s="85">
        <v>61</v>
      </c>
      <c r="C75" s="85" t="s">
        <v>146</v>
      </c>
      <c r="D75" s="85" t="s">
        <v>155</v>
      </c>
      <c r="E75" s="85"/>
      <c r="F75" s="85" t="s">
        <v>124</v>
      </c>
      <c r="G75" s="87" t="str">
        <f t="shared" si="3"/>
        <v>Nieuwe investeringen TD</v>
      </c>
      <c r="H75" s="87">
        <f t="shared" ref="H75:I94" si="6">IF($F75=H$14,1,0)</f>
        <v>1</v>
      </c>
      <c r="I75" s="87">
        <f t="shared" si="6"/>
        <v>0</v>
      </c>
      <c r="J75" s="85">
        <v>30</v>
      </c>
      <c r="K75" s="114">
        <v>2017</v>
      </c>
      <c r="L75" s="117">
        <f>INDEX('2. Reguleringsparameters'!$D$46:$E$50,MATCH('3. Investeringen'!C75,'2. Reguleringsparameters'!$B$46:$B$50,0),MATCH('3. Investeringen'!F75,'2. Reguleringsparameters'!$D$43:$E$43,0))</f>
        <v>0.5</v>
      </c>
      <c r="M75" s="117">
        <f t="shared" si="1"/>
        <v>30</v>
      </c>
      <c r="N75" s="170">
        <f t="shared" si="2"/>
        <v>2017</v>
      </c>
      <c r="O75" s="85">
        <v>191622.36796</v>
      </c>
      <c r="P75" s="85">
        <v>0</v>
      </c>
      <c r="Q75" s="105"/>
    </row>
    <row r="76" spans="2:17" x14ac:dyDescent="0.2">
      <c r="B76" s="85">
        <v>62</v>
      </c>
      <c r="C76" s="85" t="s">
        <v>146</v>
      </c>
      <c r="D76" s="85" t="s">
        <v>155</v>
      </c>
      <c r="E76" s="85"/>
      <c r="F76" s="85" t="s">
        <v>124</v>
      </c>
      <c r="G76" s="87" t="str">
        <f t="shared" si="3"/>
        <v>Nieuwe investeringen TD</v>
      </c>
      <c r="H76" s="87">
        <f t="shared" si="6"/>
        <v>1</v>
      </c>
      <c r="I76" s="87">
        <f t="shared" si="6"/>
        <v>0</v>
      </c>
      <c r="J76" s="85">
        <v>55</v>
      </c>
      <c r="K76" s="114">
        <v>2018</v>
      </c>
      <c r="L76" s="117">
        <f>INDEX('2. Reguleringsparameters'!$D$46:$E$50,MATCH('3. Investeringen'!C76,'2. Reguleringsparameters'!$B$46:$B$50,0),MATCH('3. Investeringen'!F76,'2. Reguleringsparameters'!$D$43:$E$43,0))</f>
        <v>0.5</v>
      </c>
      <c r="M76" s="117">
        <f t="shared" si="1"/>
        <v>55</v>
      </c>
      <c r="N76" s="170">
        <f t="shared" si="2"/>
        <v>2018</v>
      </c>
      <c r="O76" s="85">
        <v>1616715.0574</v>
      </c>
      <c r="P76" s="85">
        <v>0</v>
      </c>
      <c r="Q76" s="105"/>
    </row>
    <row r="77" spans="2:17" x14ac:dyDescent="0.2">
      <c r="B77" s="85">
        <v>63</v>
      </c>
      <c r="C77" s="85" t="s">
        <v>146</v>
      </c>
      <c r="D77" s="85" t="s">
        <v>155</v>
      </c>
      <c r="E77" s="85"/>
      <c r="F77" s="85" t="s">
        <v>124</v>
      </c>
      <c r="G77" s="87" t="str">
        <f t="shared" si="3"/>
        <v>Nieuwe investeringen TD</v>
      </c>
      <c r="H77" s="87">
        <f t="shared" si="6"/>
        <v>1</v>
      </c>
      <c r="I77" s="87">
        <f t="shared" si="6"/>
        <v>0</v>
      </c>
      <c r="J77" s="85">
        <v>45</v>
      </c>
      <c r="K77" s="114">
        <v>2018</v>
      </c>
      <c r="L77" s="117">
        <f>INDEX('2. Reguleringsparameters'!$D$46:$E$50,MATCH('3. Investeringen'!C77,'2. Reguleringsparameters'!$B$46:$B$50,0),MATCH('3. Investeringen'!F77,'2. Reguleringsparameters'!$D$43:$E$43,0))</f>
        <v>0.5</v>
      </c>
      <c r="M77" s="117">
        <f t="shared" si="1"/>
        <v>45</v>
      </c>
      <c r="N77" s="170">
        <f t="shared" si="2"/>
        <v>2018</v>
      </c>
      <c r="O77" s="85">
        <v>1653224.8657</v>
      </c>
      <c r="P77" s="85">
        <v>0</v>
      </c>
      <c r="Q77" s="105"/>
    </row>
    <row r="78" spans="2:17" x14ac:dyDescent="0.2">
      <c r="B78" s="85">
        <v>64</v>
      </c>
      <c r="C78" s="85" t="s">
        <v>146</v>
      </c>
      <c r="D78" s="85" t="s">
        <v>155</v>
      </c>
      <c r="E78" s="85"/>
      <c r="F78" s="85" t="s">
        <v>124</v>
      </c>
      <c r="G78" s="87" t="str">
        <f t="shared" si="3"/>
        <v>Nieuwe investeringen TD</v>
      </c>
      <c r="H78" s="87">
        <f t="shared" si="6"/>
        <v>1</v>
      </c>
      <c r="I78" s="87">
        <f t="shared" si="6"/>
        <v>0</v>
      </c>
      <c r="J78" s="85">
        <v>30</v>
      </c>
      <c r="K78" s="114">
        <v>2018</v>
      </c>
      <c r="L78" s="117">
        <f>INDEX('2. Reguleringsparameters'!$D$46:$E$50,MATCH('3. Investeringen'!C78,'2. Reguleringsparameters'!$B$46:$B$50,0),MATCH('3. Investeringen'!F78,'2. Reguleringsparameters'!$D$43:$E$43,0))</f>
        <v>0.5</v>
      </c>
      <c r="M78" s="117">
        <f t="shared" si="1"/>
        <v>30</v>
      </c>
      <c r="N78" s="170">
        <f t="shared" si="2"/>
        <v>2018</v>
      </c>
      <c r="O78" s="85">
        <v>50808.564931000001</v>
      </c>
      <c r="P78" s="85">
        <v>0</v>
      </c>
      <c r="Q78" s="105"/>
    </row>
    <row r="79" spans="2:17" x14ac:dyDescent="0.2">
      <c r="B79" s="85">
        <v>65</v>
      </c>
      <c r="C79" s="85" t="s">
        <v>146</v>
      </c>
      <c r="D79" s="85" t="s">
        <v>155</v>
      </c>
      <c r="E79" s="85"/>
      <c r="F79" s="85" t="s">
        <v>124</v>
      </c>
      <c r="G79" s="87" t="str">
        <f t="shared" si="3"/>
        <v>Nieuwe investeringen TD</v>
      </c>
      <c r="H79" s="87">
        <f t="shared" si="6"/>
        <v>1</v>
      </c>
      <c r="I79" s="87">
        <f t="shared" si="6"/>
        <v>0</v>
      </c>
      <c r="J79" s="85">
        <v>55</v>
      </c>
      <c r="K79" s="114">
        <v>2019</v>
      </c>
      <c r="L79" s="117">
        <f>INDEX('2. Reguleringsparameters'!$D$46:$E$50,MATCH('3. Investeringen'!C79,'2. Reguleringsparameters'!$B$46:$B$50,0),MATCH('3. Investeringen'!F79,'2. Reguleringsparameters'!$D$43:$E$43,0))</f>
        <v>0.5</v>
      </c>
      <c r="M79" s="117">
        <f t="shared" ref="M79:M106" si="7">IF(OR(J79=0,J79+K79+L79&lt;2011),0,MIN(J79,J79+L79+K79-2011))</f>
        <v>55</v>
      </c>
      <c r="N79" s="170">
        <f t="shared" ref="N79:N106" si="8">MAX(2011,K79)</f>
        <v>2019</v>
      </c>
      <c r="O79" s="85">
        <v>2813166.7967863632</v>
      </c>
      <c r="P79" s="85">
        <v>0</v>
      </c>
      <c r="Q79" s="105"/>
    </row>
    <row r="80" spans="2:17" x14ac:dyDescent="0.2">
      <c r="B80" s="85">
        <v>66</v>
      </c>
      <c r="C80" s="85" t="s">
        <v>146</v>
      </c>
      <c r="D80" s="85" t="s">
        <v>155</v>
      </c>
      <c r="E80" s="85"/>
      <c r="F80" s="85" t="s">
        <v>124</v>
      </c>
      <c r="G80" s="87" t="str">
        <f t="shared" ref="G80:G106" si="9">C80&amp;" "&amp;F80</f>
        <v>Nieuwe investeringen TD</v>
      </c>
      <c r="H80" s="87">
        <f t="shared" si="6"/>
        <v>1</v>
      </c>
      <c r="I80" s="87">
        <f t="shared" si="6"/>
        <v>0</v>
      </c>
      <c r="J80" s="85">
        <v>45</v>
      </c>
      <c r="K80" s="114">
        <v>2019</v>
      </c>
      <c r="L80" s="117">
        <f>INDEX('2. Reguleringsparameters'!$D$46:$E$50,MATCH('3. Investeringen'!C80,'2. Reguleringsparameters'!$B$46:$B$50,0),MATCH('3. Investeringen'!F80,'2. Reguleringsparameters'!$D$43:$E$43,0))</f>
        <v>0.5</v>
      </c>
      <c r="M80" s="117">
        <f t="shared" si="7"/>
        <v>45</v>
      </c>
      <c r="N80" s="170">
        <f t="shared" si="8"/>
        <v>2019</v>
      </c>
      <c r="O80" s="85">
        <v>1800802.7366681853</v>
      </c>
      <c r="P80" s="85">
        <v>0</v>
      </c>
      <c r="Q80" s="105"/>
    </row>
    <row r="81" spans="2:17" x14ac:dyDescent="0.2">
      <c r="B81" s="85">
        <v>67</v>
      </c>
      <c r="C81" s="85" t="s">
        <v>146</v>
      </c>
      <c r="D81" s="85" t="s">
        <v>155</v>
      </c>
      <c r="E81" s="85"/>
      <c r="F81" s="85" t="s">
        <v>124</v>
      </c>
      <c r="G81" s="87" t="str">
        <f t="shared" si="9"/>
        <v>Nieuwe investeringen TD</v>
      </c>
      <c r="H81" s="87">
        <f t="shared" si="6"/>
        <v>1</v>
      </c>
      <c r="I81" s="87">
        <f t="shared" si="6"/>
        <v>0</v>
      </c>
      <c r="J81" s="85">
        <v>30</v>
      </c>
      <c r="K81" s="114">
        <v>2019</v>
      </c>
      <c r="L81" s="117">
        <f>INDEX('2. Reguleringsparameters'!$D$46:$E$50,MATCH('3. Investeringen'!C81,'2. Reguleringsparameters'!$B$46:$B$50,0),MATCH('3. Investeringen'!F81,'2. Reguleringsparameters'!$D$43:$E$43,0))</f>
        <v>0.5</v>
      </c>
      <c r="M81" s="117">
        <f t="shared" si="7"/>
        <v>30</v>
      </c>
      <c r="N81" s="170">
        <f t="shared" si="8"/>
        <v>2019</v>
      </c>
      <c r="O81" s="85">
        <v>101475.40101818182</v>
      </c>
      <c r="P81" s="85">
        <v>0</v>
      </c>
      <c r="Q81" s="105"/>
    </row>
    <row r="82" spans="2:17" x14ac:dyDescent="0.2">
      <c r="B82" s="85">
        <v>68</v>
      </c>
      <c r="C82" s="85" t="s">
        <v>146</v>
      </c>
      <c r="D82" s="85" t="s">
        <v>155</v>
      </c>
      <c r="E82" s="85"/>
      <c r="F82" s="85" t="s">
        <v>124</v>
      </c>
      <c r="G82" s="87" t="str">
        <f t="shared" si="9"/>
        <v>Nieuwe investeringen TD</v>
      </c>
      <c r="H82" s="87">
        <f t="shared" si="6"/>
        <v>1</v>
      </c>
      <c r="I82" s="87">
        <f t="shared" si="6"/>
        <v>0</v>
      </c>
      <c r="J82" s="85">
        <v>5</v>
      </c>
      <c r="K82" s="114">
        <v>2019</v>
      </c>
      <c r="L82" s="117">
        <f>INDEX('2. Reguleringsparameters'!$D$46:$E$50,MATCH('3. Investeringen'!C82,'2. Reguleringsparameters'!$B$46:$B$50,0),MATCH('3. Investeringen'!F82,'2. Reguleringsparameters'!$D$43:$E$43,0))</f>
        <v>0.5</v>
      </c>
      <c r="M82" s="117">
        <f t="shared" si="7"/>
        <v>5</v>
      </c>
      <c r="N82" s="170">
        <f t="shared" si="8"/>
        <v>2019</v>
      </c>
      <c r="O82" s="85">
        <v>102977.21818181819</v>
      </c>
      <c r="P82" s="85">
        <v>0</v>
      </c>
      <c r="Q82" s="105"/>
    </row>
    <row r="83" spans="2:17" s="40" customFormat="1" x14ac:dyDescent="0.2">
      <c r="B83" s="85">
        <v>69</v>
      </c>
      <c r="C83" s="85" t="s">
        <v>146</v>
      </c>
      <c r="D83" s="85" t="s">
        <v>155</v>
      </c>
      <c r="E83" s="85"/>
      <c r="F83" s="85" t="s">
        <v>125</v>
      </c>
      <c r="G83" s="87" t="str">
        <f t="shared" si="9"/>
        <v>Nieuwe investeringen AD</v>
      </c>
      <c r="H83" s="87">
        <f t="shared" si="6"/>
        <v>0</v>
      </c>
      <c r="I83" s="87">
        <f t="shared" si="6"/>
        <v>1</v>
      </c>
      <c r="J83" s="85">
        <v>39</v>
      </c>
      <c r="K83" s="114">
        <v>2009</v>
      </c>
      <c r="L83" s="117">
        <f>INDEX('2. Reguleringsparameters'!$D$46:$E$50,MATCH('3. Investeringen'!C83,'2. Reguleringsparameters'!$B$46:$B$50,0),MATCH('3. Investeringen'!F83,'2. Reguleringsparameters'!$D$43:$E$43,0))</f>
        <v>0.5</v>
      </c>
      <c r="M83" s="117">
        <f t="shared" si="7"/>
        <v>37.5</v>
      </c>
      <c r="N83" s="170">
        <f t="shared" si="8"/>
        <v>2011</v>
      </c>
      <c r="O83" s="85">
        <v>49038.461538461539</v>
      </c>
      <c r="P83" s="85">
        <v>49038.461538461539</v>
      </c>
      <c r="Q83" s="105"/>
    </row>
    <row r="84" spans="2:17" x14ac:dyDescent="0.2">
      <c r="B84" s="85">
        <v>70</v>
      </c>
      <c r="C84" s="85" t="s">
        <v>146</v>
      </c>
      <c r="D84" s="85" t="s">
        <v>155</v>
      </c>
      <c r="E84" s="85"/>
      <c r="F84" s="85" t="s">
        <v>125</v>
      </c>
      <c r="G84" s="87" t="str">
        <f t="shared" si="9"/>
        <v>Nieuwe investeringen AD</v>
      </c>
      <c r="H84" s="87">
        <f t="shared" si="6"/>
        <v>0</v>
      </c>
      <c r="I84" s="87">
        <f t="shared" si="6"/>
        <v>1</v>
      </c>
      <c r="J84" s="85">
        <v>39</v>
      </c>
      <c r="K84" s="114">
        <v>2009</v>
      </c>
      <c r="L84" s="117">
        <f>INDEX('2. Reguleringsparameters'!$D$46:$E$50,MATCH('3. Investeringen'!C84,'2. Reguleringsparameters'!$B$46:$B$50,0),MATCH('3. Investeringen'!F84,'2. Reguleringsparameters'!$D$43:$E$43,0))</f>
        <v>0.5</v>
      </c>
      <c r="M84" s="117">
        <f t="shared" si="7"/>
        <v>37.5</v>
      </c>
      <c r="N84" s="170">
        <f t="shared" si="8"/>
        <v>2011</v>
      </c>
      <c r="O84" s="85">
        <v>63461.538461538461</v>
      </c>
      <c r="P84" s="85">
        <v>63461.538461538461</v>
      </c>
      <c r="Q84" s="105"/>
    </row>
    <row r="85" spans="2:17" x14ac:dyDescent="0.2">
      <c r="B85" s="85">
        <v>71</v>
      </c>
      <c r="C85" s="85" t="s">
        <v>146</v>
      </c>
      <c r="D85" s="85" t="s">
        <v>155</v>
      </c>
      <c r="E85" s="85"/>
      <c r="F85" s="85" t="s">
        <v>125</v>
      </c>
      <c r="G85" s="87" t="str">
        <f t="shared" si="9"/>
        <v>Nieuwe investeringen AD</v>
      </c>
      <c r="H85" s="87">
        <f t="shared" si="6"/>
        <v>0</v>
      </c>
      <c r="I85" s="87">
        <f t="shared" si="6"/>
        <v>1</v>
      </c>
      <c r="J85" s="85">
        <v>39</v>
      </c>
      <c r="K85" s="114">
        <v>2010</v>
      </c>
      <c r="L85" s="117">
        <f>INDEX('2. Reguleringsparameters'!$D$46:$E$50,MATCH('3. Investeringen'!C85,'2. Reguleringsparameters'!$B$46:$B$50,0),MATCH('3. Investeringen'!F85,'2. Reguleringsparameters'!$D$43:$E$43,0))</f>
        <v>0.5</v>
      </c>
      <c r="M85" s="117">
        <f t="shared" si="7"/>
        <v>38.5</v>
      </c>
      <c r="N85" s="170">
        <f t="shared" si="8"/>
        <v>2011</v>
      </c>
      <c r="O85" s="85">
        <v>125371.79487179487</v>
      </c>
      <c r="P85" s="85">
        <v>125371.79487179487</v>
      </c>
      <c r="Q85" s="105"/>
    </row>
    <row r="86" spans="2:17" s="40" customFormat="1" x14ac:dyDescent="0.2">
      <c r="B86" s="85">
        <v>72</v>
      </c>
      <c r="C86" s="85" t="s">
        <v>146</v>
      </c>
      <c r="D86" s="85" t="s">
        <v>155</v>
      </c>
      <c r="E86" s="85"/>
      <c r="F86" s="85" t="s">
        <v>125</v>
      </c>
      <c r="G86" s="87" t="str">
        <f t="shared" si="9"/>
        <v>Nieuwe investeringen AD</v>
      </c>
      <c r="H86" s="87">
        <f t="shared" si="6"/>
        <v>0</v>
      </c>
      <c r="I86" s="87">
        <f t="shared" si="6"/>
        <v>1</v>
      </c>
      <c r="J86" s="85">
        <v>39</v>
      </c>
      <c r="K86" s="114">
        <v>2010</v>
      </c>
      <c r="L86" s="117">
        <f>INDEX('2. Reguleringsparameters'!$D$46:$E$50,MATCH('3. Investeringen'!C86,'2. Reguleringsparameters'!$B$46:$B$50,0),MATCH('3. Investeringen'!F86,'2. Reguleringsparameters'!$D$43:$E$43,0))</f>
        <v>0.5</v>
      </c>
      <c r="M86" s="117">
        <f t="shared" si="7"/>
        <v>38.5</v>
      </c>
      <c r="N86" s="170">
        <f t="shared" si="8"/>
        <v>2011</v>
      </c>
      <c r="O86" s="85">
        <v>72064.102564102563</v>
      </c>
      <c r="P86" s="85">
        <v>72064.102564102563</v>
      </c>
      <c r="Q86" s="105"/>
    </row>
    <row r="87" spans="2:17" x14ac:dyDescent="0.2">
      <c r="B87" s="85">
        <v>73</v>
      </c>
      <c r="C87" s="85" t="s">
        <v>146</v>
      </c>
      <c r="D87" s="85" t="s">
        <v>155</v>
      </c>
      <c r="E87" s="85"/>
      <c r="F87" s="85" t="s">
        <v>125</v>
      </c>
      <c r="G87" s="87" t="str">
        <f t="shared" si="9"/>
        <v>Nieuwe investeringen AD</v>
      </c>
      <c r="H87" s="87">
        <f t="shared" si="6"/>
        <v>0</v>
      </c>
      <c r="I87" s="87">
        <f t="shared" si="6"/>
        <v>1</v>
      </c>
      <c r="J87" s="85">
        <v>39</v>
      </c>
      <c r="K87" s="114">
        <v>2011</v>
      </c>
      <c r="L87" s="117">
        <f>INDEX('2. Reguleringsparameters'!$D$46:$E$50,MATCH('3. Investeringen'!C87,'2. Reguleringsparameters'!$B$46:$B$50,0),MATCH('3. Investeringen'!F87,'2. Reguleringsparameters'!$D$43:$E$43,0))</f>
        <v>0.5</v>
      </c>
      <c r="M87" s="117">
        <f t="shared" si="7"/>
        <v>39</v>
      </c>
      <c r="N87" s="170">
        <f t="shared" si="8"/>
        <v>2011</v>
      </c>
      <c r="O87" s="85">
        <v>-204700.13114908201</v>
      </c>
      <c r="P87" s="85">
        <v>0</v>
      </c>
      <c r="Q87" s="105"/>
    </row>
    <row r="88" spans="2:17" x14ac:dyDescent="0.2">
      <c r="B88" s="85">
        <v>74</v>
      </c>
      <c r="C88" s="85" t="s">
        <v>146</v>
      </c>
      <c r="D88" s="85" t="s">
        <v>155</v>
      </c>
      <c r="E88" s="85"/>
      <c r="F88" s="85" t="s">
        <v>125</v>
      </c>
      <c r="G88" s="87" t="str">
        <f t="shared" si="9"/>
        <v>Nieuwe investeringen AD</v>
      </c>
      <c r="H88" s="87">
        <f t="shared" si="6"/>
        <v>0</v>
      </c>
      <c r="I88" s="87">
        <f t="shared" si="6"/>
        <v>1</v>
      </c>
      <c r="J88" s="85">
        <v>39</v>
      </c>
      <c r="K88" s="114">
        <v>2011</v>
      </c>
      <c r="L88" s="117">
        <f>INDEX('2. Reguleringsparameters'!$D$46:$E$50,MATCH('3. Investeringen'!C88,'2. Reguleringsparameters'!$B$46:$B$50,0),MATCH('3. Investeringen'!F88,'2. Reguleringsparameters'!$D$43:$E$43,0))</f>
        <v>0.5</v>
      </c>
      <c r="M88" s="117">
        <f t="shared" si="7"/>
        <v>39</v>
      </c>
      <c r="N88" s="170">
        <f t="shared" si="8"/>
        <v>2011</v>
      </c>
      <c r="O88" s="85">
        <v>-307015.57006740599</v>
      </c>
      <c r="P88" s="85">
        <v>0</v>
      </c>
      <c r="Q88" s="105"/>
    </row>
    <row r="89" spans="2:17" x14ac:dyDescent="0.2">
      <c r="B89" s="85">
        <v>75</v>
      </c>
      <c r="C89" s="85" t="s">
        <v>146</v>
      </c>
      <c r="D89" s="85" t="s">
        <v>155</v>
      </c>
      <c r="E89" s="85"/>
      <c r="F89" s="85" t="s">
        <v>125</v>
      </c>
      <c r="G89" s="87" t="str">
        <f t="shared" si="9"/>
        <v>Nieuwe investeringen AD</v>
      </c>
      <c r="H89" s="87">
        <f t="shared" si="6"/>
        <v>0</v>
      </c>
      <c r="I89" s="87">
        <f t="shared" si="6"/>
        <v>1</v>
      </c>
      <c r="J89" s="85">
        <v>39</v>
      </c>
      <c r="K89" s="114">
        <v>2012</v>
      </c>
      <c r="L89" s="117">
        <f>INDEX('2. Reguleringsparameters'!$D$46:$E$50,MATCH('3. Investeringen'!C89,'2. Reguleringsparameters'!$B$46:$B$50,0),MATCH('3. Investeringen'!F89,'2. Reguleringsparameters'!$D$43:$E$43,0))</f>
        <v>0.5</v>
      </c>
      <c r="M89" s="117">
        <f t="shared" si="7"/>
        <v>39</v>
      </c>
      <c r="N89" s="170">
        <f t="shared" si="8"/>
        <v>2012</v>
      </c>
      <c r="O89" s="85">
        <v>-50420.957584387899</v>
      </c>
      <c r="P89" s="85">
        <v>0</v>
      </c>
      <c r="Q89" s="105"/>
    </row>
    <row r="90" spans="2:17" x14ac:dyDescent="0.2">
      <c r="B90" s="85">
        <v>76</v>
      </c>
      <c r="C90" s="85" t="s">
        <v>146</v>
      </c>
      <c r="D90" s="85" t="s">
        <v>155</v>
      </c>
      <c r="E90" s="85"/>
      <c r="F90" s="85" t="s">
        <v>125</v>
      </c>
      <c r="G90" s="87" t="str">
        <f t="shared" si="9"/>
        <v>Nieuwe investeringen AD</v>
      </c>
      <c r="H90" s="87">
        <f t="shared" si="6"/>
        <v>0</v>
      </c>
      <c r="I90" s="87">
        <f t="shared" si="6"/>
        <v>1</v>
      </c>
      <c r="J90" s="85">
        <v>39</v>
      </c>
      <c r="K90" s="114">
        <v>2012</v>
      </c>
      <c r="L90" s="117">
        <f>INDEX('2. Reguleringsparameters'!$D$46:$E$50,MATCH('3. Investeringen'!C90,'2. Reguleringsparameters'!$B$46:$B$50,0),MATCH('3. Investeringen'!F90,'2. Reguleringsparameters'!$D$43:$E$43,0))</f>
        <v>0.5</v>
      </c>
      <c r="M90" s="117">
        <f t="shared" si="7"/>
        <v>39</v>
      </c>
      <c r="N90" s="170">
        <f t="shared" si="8"/>
        <v>2012</v>
      </c>
      <c r="O90" s="85">
        <v>-44415.098401111602</v>
      </c>
      <c r="P90" s="85">
        <v>0</v>
      </c>
      <c r="Q90" s="105"/>
    </row>
    <row r="91" spans="2:17" x14ac:dyDescent="0.2">
      <c r="B91" s="85">
        <v>77</v>
      </c>
      <c r="C91" s="85" t="s">
        <v>146</v>
      </c>
      <c r="D91" s="85" t="s">
        <v>155</v>
      </c>
      <c r="E91" s="85"/>
      <c r="F91" s="85" t="s">
        <v>125</v>
      </c>
      <c r="G91" s="87" t="str">
        <f t="shared" si="9"/>
        <v>Nieuwe investeringen AD</v>
      </c>
      <c r="H91" s="87">
        <f t="shared" si="6"/>
        <v>0</v>
      </c>
      <c r="I91" s="87">
        <f t="shared" si="6"/>
        <v>1</v>
      </c>
      <c r="J91" s="85">
        <v>39</v>
      </c>
      <c r="K91" s="114">
        <v>2013</v>
      </c>
      <c r="L91" s="117">
        <f>INDEX('2. Reguleringsparameters'!$D$46:$E$50,MATCH('3. Investeringen'!C91,'2. Reguleringsparameters'!$B$46:$B$50,0),MATCH('3. Investeringen'!F91,'2. Reguleringsparameters'!$D$43:$E$43,0))</f>
        <v>0.5</v>
      </c>
      <c r="M91" s="117">
        <f t="shared" si="7"/>
        <v>39</v>
      </c>
      <c r="N91" s="170">
        <f t="shared" si="8"/>
        <v>2013</v>
      </c>
      <c r="O91" s="85">
        <v>524284.394374597</v>
      </c>
      <c r="P91" s="85">
        <v>0</v>
      </c>
      <c r="Q91" s="105"/>
    </row>
    <row r="92" spans="2:17" x14ac:dyDescent="0.2">
      <c r="B92" s="85">
        <v>78</v>
      </c>
      <c r="C92" s="85" t="s">
        <v>146</v>
      </c>
      <c r="D92" s="85" t="s">
        <v>155</v>
      </c>
      <c r="E92" s="85"/>
      <c r="F92" s="85" t="s">
        <v>125</v>
      </c>
      <c r="G92" s="87" t="str">
        <f t="shared" si="9"/>
        <v>Nieuwe investeringen AD</v>
      </c>
      <c r="H92" s="87">
        <f t="shared" si="6"/>
        <v>0</v>
      </c>
      <c r="I92" s="87">
        <f t="shared" si="6"/>
        <v>1</v>
      </c>
      <c r="J92" s="85">
        <v>39</v>
      </c>
      <c r="K92" s="114">
        <v>2013</v>
      </c>
      <c r="L92" s="117">
        <f>INDEX('2. Reguleringsparameters'!$D$46:$E$50,MATCH('3. Investeringen'!C92,'2. Reguleringsparameters'!$B$46:$B$50,0),MATCH('3. Investeringen'!F92,'2. Reguleringsparameters'!$D$43:$E$43,0))</f>
        <v>0.5</v>
      </c>
      <c r="M92" s="117">
        <f t="shared" si="7"/>
        <v>39</v>
      </c>
      <c r="N92" s="170">
        <f t="shared" si="8"/>
        <v>2013</v>
      </c>
      <c r="O92" s="85">
        <v>-21077.034677409378</v>
      </c>
      <c r="P92" s="85">
        <v>0</v>
      </c>
      <c r="Q92" s="105"/>
    </row>
    <row r="93" spans="2:17" x14ac:dyDescent="0.2">
      <c r="B93" s="85">
        <v>79</v>
      </c>
      <c r="C93" s="85" t="s">
        <v>146</v>
      </c>
      <c r="D93" s="85" t="s">
        <v>155</v>
      </c>
      <c r="E93" s="85"/>
      <c r="F93" s="85" t="s">
        <v>125</v>
      </c>
      <c r="G93" s="87" t="str">
        <f t="shared" si="9"/>
        <v>Nieuwe investeringen AD</v>
      </c>
      <c r="H93" s="87">
        <f t="shared" si="6"/>
        <v>0</v>
      </c>
      <c r="I93" s="87">
        <f t="shared" si="6"/>
        <v>1</v>
      </c>
      <c r="J93" s="85">
        <v>39</v>
      </c>
      <c r="K93" s="114">
        <v>2014</v>
      </c>
      <c r="L93" s="117">
        <f>INDEX('2. Reguleringsparameters'!$D$46:$E$50,MATCH('3. Investeringen'!C93,'2. Reguleringsparameters'!$B$46:$B$50,0),MATCH('3. Investeringen'!F93,'2. Reguleringsparameters'!$D$43:$E$43,0))</f>
        <v>0.5</v>
      </c>
      <c r="M93" s="117">
        <f t="shared" si="7"/>
        <v>39</v>
      </c>
      <c r="N93" s="170">
        <f t="shared" si="8"/>
        <v>2014</v>
      </c>
      <c r="O93" s="85">
        <v>-8278.3099045164126</v>
      </c>
      <c r="P93" s="85">
        <v>0</v>
      </c>
      <c r="Q93" s="105"/>
    </row>
    <row r="94" spans="2:17" s="40" customFormat="1" x14ac:dyDescent="0.2">
      <c r="B94" s="85">
        <v>80</v>
      </c>
      <c r="C94" s="85" t="s">
        <v>146</v>
      </c>
      <c r="D94" s="85" t="s">
        <v>155</v>
      </c>
      <c r="E94" s="85"/>
      <c r="F94" s="85" t="s">
        <v>125</v>
      </c>
      <c r="G94" s="87" t="str">
        <f t="shared" si="9"/>
        <v>Nieuwe investeringen AD</v>
      </c>
      <c r="H94" s="87">
        <f t="shared" si="6"/>
        <v>0</v>
      </c>
      <c r="I94" s="87">
        <f t="shared" si="6"/>
        <v>1</v>
      </c>
      <c r="J94" s="85">
        <v>39</v>
      </c>
      <c r="K94" s="114">
        <v>2014</v>
      </c>
      <c r="L94" s="117">
        <f>INDEX('2. Reguleringsparameters'!$D$46:$E$50,MATCH('3. Investeringen'!C94,'2. Reguleringsparameters'!$B$46:$B$50,0),MATCH('3. Investeringen'!F94,'2. Reguleringsparameters'!$D$43:$E$43,0))</f>
        <v>0.5</v>
      </c>
      <c r="M94" s="117">
        <f t="shared" si="7"/>
        <v>39</v>
      </c>
      <c r="N94" s="170">
        <f t="shared" si="8"/>
        <v>2014</v>
      </c>
      <c r="O94" s="85">
        <v>-61443.547313665651</v>
      </c>
      <c r="P94" s="85">
        <v>0</v>
      </c>
      <c r="Q94" s="105"/>
    </row>
    <row r="95" spans="2:17" x14ac:dyDescent="0.2">
      <c r="B95" s="85">
        <v>81</v>
      </c>
      <c r="C95" s="85" t="s">
        <v>146</v>
      </c>
      <c r="D95" s="85" t="s">
        <v>155</v>
      </c>
      <c r="E95" s="85"/>
      <c r="F95" s="85" t="s">
        <v>125</v>
      </c>
      <c r="G95" s="87" t="str">
        <f t="shared" si="9"/>
        <v>Nieuwe investeringen AD</v>
      </c>
      <c r="H95" s="87">
        <f t="shared" ref="H95:I110" si="10">IF($F95=H$14,1,0)</f>
        <v>0</v>
      </c>
      <c r="I95" s="87">
        <f t="shared" si="10"/>
        <v>1</v>
      </c>
      <c r="J95" s="85">
        <v>39</v>
      </c>
      <c r="K95" s="114">
        <v>2015</v>
      </c>
      <c r="L95" s="117">
        <f>INDEX('2. Reguleringsparameters'!$D$46:$E$50,MATCH('3. Investeringen'!C95,'2. Reguleringsparameters'!$B$46:$B$50,0),MATCH('3. Investeringen'!F95,'2. Reguleringsparameters'!$D$43:$E$43,0))</f>
        <v>0.5</v>
      </c>
      <c r="M95" s="117">
        <f t="shared" si="7"/>
        <v>39</v>
      </c>
      <c r="N95" s="170">
        <f t="shared" si="8"/>
        <v>2015</v>
      </c>
      <c r="O95" s="85">
        <v>712788.46815794532</v>
      </c>
      <c r="P95" s="85">
        <v>0</v>
      </c>
      <c r="Q95" s="105"/>
    </row>
    <row r="96" spans="2:17" x14ac:dyDescent="0.2">
      <c r="B96" s="85">
        <v>82</v>
      </c>
      <c r="C96" s="85" t="s">
        <v>146</v>
      </c>
      <c r="D96" s="85" t="s">
        <v>155</v>
      </c>
      <c r="E96" s="85"/>
      <c r="F96" s="85" t="s">
        <v>125</v>
      </c>
      <c r="G96" s="87" t="str">
        <f t="shared" si="9"/>
        <v>Nieuwe investeringen AD</v>
      </c>
      <c r="H96" s="87">
        <f t="shared" si="10"/>
        <v>0</v>
      </c>
      <c r="I96" s="87">
        <f t="shared" si="10"/>
        <v>1</v>
      </c>
      <c r="J96" s="85">
        <v>39</v>
      </c>
      <c r="K96" s="114">
        <v>2015</v>
      </c>
      <c r="L96" s="117">
        <f>INDEX('2. Reguleringsparameters'!$D$46:$E$50,MATCH('3. Investeringen'!C96,'2. Reguleringsparameters'!$B$46:$B$50,0),MATCH('3. Investeringen'!F96,'2. Reguleringsparameters'!$D$43:$E$43,0))</f>
        <v>0.5</v>
      </c>
      <c r="M96" s="117">
        <f t="shared" si="7"/>
        <v>39</v>
      </c>
      <c r="N96" s="170">
        <f t="shared" si="8"/>
        <v>2015</v>
      </c>
      <c r="O96" s="85">
        <v>4581.1444796699288</v>
      </c>
      <c r="P96" s="85">
        <v>0</v>
      </c>
      <c r="Q96" s="105"/>
    </row>
    <row r="97" spans="2:17" s="40" customFormat="1" x14ac:dyDescent="0.2">
      <c r="B97" s="85">
        <v>83</v>
      </c>
      <c r="C97" s="85" t="s">
        <v>146</v>
      </c>
      <c r="D97" s="85" t="s">
        <v>155</v>
      </c>
      <c r="E97" s="85"/>
      <c r="F97" s="85" t="s">
        <v>125</v>
      </c>
      <c r="G97" s="87" t="str">
        <f t="shared" si="9"/>
        <v>Nieuwe investeringen AD</v>
      </c>
      <c r="H97" s="87">
        <f t="shared" si="10"/>
        <v>0</v>
      </c>
      <c r="I97" s="87">
        <f t="shared" si="10"/>
        <v>1</v>
      </c>
      <c r="J97" s="85">
        <v>39</v>
      </c>
      <c r="K97" s="114">
        <v>2016</v>
      </c>
      <c r="L97" s="117">
        <f>INDEX('2. Reguleringsparameters'!$D$46:$E$50,MATCH('3. Investeringen'!C97,'2. Reguleringsparameters'!$B$46:$B$50,0),MATCH('3. Investeringen'!F97,'2. Reguleringsparameters'!$D$43:$E$43,0))</f>
        <v>0.5</v>
      </c>
      <c r="M97" s="117">
        <f t="shared" si="7"/>
        <v>39</v>
      </c>
      <c r="N97" s="170">
        <f t="shared" si="8"/>
        <v>2016</v>
      </c>
      <c r="O97" s="85">
        <v>486253.93428181799</v>
      </c>
      <c r="P97" s="85">
        <v>0</v>
      </c>
      <c r="Q97" s="105"/>
    </row>
    <row r="98" spans="2:17" x14ac:dyDescent="0.2">
      <c r="B98" s="85">
        <v>84</v>
      </c>
      <c r="C98" s="85" t="s">
        <v>146</v>
      </c>
      <c r="D98" s="85" t="s">
        <v>155</v>
      </c>
      <c r="E98" s="85"/>
      <c r="F98" s="85" t="s">
        <v>125</v>
      </c>
      <c r="G98" s="87" t="str">
        <f t="shared" si="9"/>
        <v>Nieuwe investeringen AD</v>
      </c>
      <c r="H98" s="87">
        <f t="shared" si="10"/>
        <v>0</v>
      </c>
      <c r="I98" s="87">
        <f t="shared" si="10"/>
        <v>1</v>
      </c>
      <c r="J98" s="85">
        <v>39</v>
      </c>
      <c r="K98" s="114">
        <v>2016</v>
      </c>
      <c r="L98" s="117">
        <f>INDEX('2. Reguleringsparameters'!$D$46:$E$50,MATCH('3. Investeringen'!C98,'2. Reguleringsparameters'!$B$46:$B$50,0),MATCH('3. Investeringen'!F98,'2. Reguleringsparameters'!$D$43:$E$43,0))</f>
        <v>0.5</v>
      </c>
      <c r="M98" s="117">
        <f t="shared" si="7"/>
        <v>39</v>
      </c>
      <c r="N98" s="170">
        <f t="shared" si="8"/>
        <v>2016</v>
      </c>
      <c r="O98" s="85">
        <v>9493.9980174646371</v>
      </c>
      <c r="P98" s="85">
        <v>0</v>
      </c>
      <c r="Q98" s="105"/>
    </row>
    <row r="99" spans="2:17" x14ac:dyDescent="0.2">
      <c r="B99" s="85">
        <v>85</v>
      </c>
      <c r="C99" s="85" t="s">
        <v>146</v>
      </c>
      <c r="D99" s="85" t="s">
        <v>155</v>
      </c>
      <c r="E99" s="85"/>
      <c r="F99" s="85" t="s">
        <v>125</v>
      </c>
      <c r="G99" s="87" t="str">
        <f t="shared" si="9"/>
        <v>Nieuwe investeringen AD</v>
      </c>
      <c r="H99" s="87">
        <f t="shared" si="10"/>
        <v>0</v>
      </c>
      <c r="I99" s="87">
        <f t="shared" si="10"/>
        <v>1</v>
      </c>
      <c r="J99" s="85">
        <v>39</v>
      </c>
      <c r="K99" s="114">
        <v>2017</v>
      </c>
      <c r="L99" s="117">
        <f>INDEX('2. Reguleringsparameters'!$D$46:$E$50,MATCH('3. Investeringen'!C99,'2. Reguleringsparameters'!$B$46:$B$50,0),MATCH('3. Investeringen'!F99,'2. Reguleringsparameters'!$D$43:$E$43,0))</f>
        <v>0.5</v>
      </c>
      <c r="M99" s="117">
        <f t="shared" si="7"/>
        <v>39</v>
      </c>
      <c r="N99" s="170">
        <f t="shared" si="8"/>
        <v>2017</v>
      </c>
      <c r="O99" s="85">
        <v>639232.57575999992</v>
      </c>
      <c r="P99" s="85">
        <v>0</v>
      </c>
      <c r="Q99" s="105"/>
    </row>
    <row r="100" spans="2:17" x14ac:dyDescent="0.2">
      <c r="B100" s="85">
        <v>86</v>
      </c>
      <c r="C100" s="85" t="s">
        <v>146</v>
      </c>
      <c r="D100" s="85" t="s">
        <v>155</v>
      </c>
      <c r="E100" s="85"/>
      <c r="F100" s="85" t="s">
        <v>125</v>
      </c>
      <c r="G100" s="87" t="str">
        <f t="shared" si="9"/>
        <v>Nieuwe investeringen AD</v>
      </c>
      <c r="H100" s="87">
        <f t="shared" si="10"/>
        <v>0</v>
      </c>
      <c r="I100" s="87">
        <f t="shared" si="10"/>
        <v>1</v>
      </c>
      <c r="J100" s="85">
        <v>39</v>
      </c>
      <c r="K100" s="114">
        <v>2017</v>
      </c>
      <c r="L100" s="117">
        <f>INDEX('2. Reguleringsparameters'!$D$46:$E$50,MATCH('3. Investeringen'!C100,'2. Reguleringsparameters'!$B$46:$B$50,0),MATCH('3. Investeringen'!F100,'2. Reguleringsparameters'!$D$43:$E$43,0))</f>
        <v>0.5</v>
      </c>
      <c r="M100" s="117">
        <f t="shared" si="7"/>
        <v>39</v>
      </c>
      <c r="N100" s="170">
        <f t="shared" si="8"/>
        <v>2017</v>
      </c>
      <c r="O100" s="85">
        <v>35165.379577107044</v>
      </c>
      <c r="P100" s="85">
        <v>0</v>
      </c>
      <c r="Q100" s="105"/>
    </row>
    <row r="101" spans="2:17" x14ac:dyDescent="0.2">
      <c r="B101" s="85">
        <v>87</v>
      </c>
      <c r="C101" s="85" t="s">
        <v>146</v>
      </c>
      <c r="D101" s="85" t="s">
        <v>155</v>
      </c>
      <c r="E101" s="85"/>
      <c r="F101" s="85" t="s">
        <v>125</v>
      </c>
      <c r="G101" s="87" t="str">
        <f t="shared" si="9"/>
        <v>Nieuwe investeringen AD</v>
      </c>
      <c r="H101" s="87">
        <f t="shared" si="10"/>
        <v>0</v>
      </c>
      <c r="I101" s="87">
        <f t="shared" si="10"/>
        <v>1</v>
      </c>
      <c r="J101" s="85">
        <v>39</v>
      </c>
      <c r="K101" s="114">
        <v>2018</v>
      </c>
      <c r="L101" s="117">
        <f>INDEX('2. Reguleringsparameters'!$D$46:$E$50,MATCH('3. Investeringen'!C101,'2. Reguleringsparameters'!$B$46:$B$50,0),MATCH('3. Investeringen'!F101,'2. Reguleringsparameters'!$D$43:$E$43,0))</f>
        <v>0.5</v>
      </c>
      <c r="M101" s="117">
        <f t="shared" si="7"/>
        <v>39</v>
      </c>
      <c r="N101" s="170">
        <f t="shared" si="8"/>
        <v>2018</v>
      </c>
      <c r="O101" s="85">
        <v>457335.240491</v>
      </c>
      <c r="P101" s="85">
        <v>0</v>
      </c>
      <c r="Q101" s="105"/>
    </row>
    <row r="102" spans="2:17" x14ac:dyDescent="0.2">
      <c r="B102" s="85">
        <v>88</v>
      </c>
      <c r="C102" s="85" t="s">
        <v>146</v>
      </c>
      <c r="D102" s="85" t="s">
        <v>155</v>
      </c>
      <c r="E102" s="85"/>
      <c r="F102" s="85" t="s">
        <v>125</v>
      </c>
      <c r="G102" s="87" t="str">
        <f t="shared" si="9"/>
        <v>Nieuwe investeringen AD</v>
      </c>
      <c r="H102" s="87">
        <f t="shared" si="10"/>
        <v>0</v>
      </c>
      <c r="I102" s="87">
        <f t="shared" si="10"/>
        <v>1</v>
      </c>
      <c r="J102" s="85">
        <v>39</v>
      </c>
      <c r="K102" s="114">
        <v>2018</v>
      </c>
      <c r="L102" s="117">
        <f>INDEX('2. Reguleringsparameters'!$D$46:$E$50,MATCH('3. Investeringen'!C102,'2. Reguleringsparameters'!$B$46:$B$50,0),MATCH('3. Investeringen'!F102,'2. Reguleringsparameters'!$D$43:$E$43,0))</f>
        <v>0.5</v>
      </c>
      <c r="M102" s="117">
        <f t="shared" si="7"/>
        <v>39</v>
      </c>
      <c r="N102" s="170">
        <f t="shared" si="8"/>
        <v>2018</v>
      </c>
      <c r="O102" s="85">
        <v>123131.85124086311</v>
      </c>
      <c r="P102" s="85">
        <v>0</v>
      </c>
      <c r="Q102" s="105"/>
    </row>
    <row r="103" spans="2:17" x14ac:dyDescent="0.2">
      <c r="B103" s="85">
        <v>89</v>
      </c>
      <c r="C103" s="85" t="s">
        <v>146</v>
      </c>
      <c r="D103" s="85" t="s">
        <v>155</v>
      </c>
      <c r="E103" s="85"/>
      <c r="F103" s="85" t="s">
        <v>125</v>
      </c>
      <c r="G103" s="87" t="str">
        <f t="shared" si="9"/>
        <v>Nieuwe investeringen AD</v>
      </c>
      <c r="H103" s="87">
        <f t="shared" si="10"/>
        <v>0</v>
      </c>
      <c r="I103" s="87">
        <f t="shared" si="10"/>
        <v>1</v>
      </c>
      <c r="J103" s="85">
        <v>39</v>
      </c>
      <c r="K103" s="114">
        <v>2019</v>
      </c>
      <c r="L103" s="117">
        <f>INDEX('2. Reguleringsparameters'!$D$46:$E$50,MATCH('3. Investeringen'!C103,'2. Reguleringsparameters'!$B$46:$B$50,0),MATCH('3. Investeringen'!F103,'2. Reguleringsparameters'!$D$43:$E$43,0))</f>
        <v>0.5</v>
      </c>
      <c r="M103" s="117">
        <f t="shared" si="7"/>
        <v>39</v>
      </c>
      <c r="N103" s="170">
        <f t="shared" si="8"/>
        <v>2019</v>
      </c>
      <c r="O103" s="85">
        <v>988183.64975201664</v>
      </c>
      <c r="P103" s="85">
        <v>0</v>
      </c>
      <c r="Q103" s="105"/>
    </row>
    <row r="104" spans="2:17" x14ac:dyDescent="0.2">
      <c r="B104" s="85">
        <v>90</v>
      </c>
      <c r="C104" s="85" t="s">
        <v>146</v>
      </c>
      <c r="D104" s="85" t="s">
        <v>155</v>
      </c>
      <c r="E104" s="85"/>
      <c r="F104" s="85" t="s">
        <v>125</v>
      </c>
      <c r="G104" s="87" t="str">
        <f t="shared" si="9"/>
        <v>Nieuwe investeringen AD</v>
      </c>
      <c r="H104" s="87">
        <f t="shared" si="10"/>
        <v>0</v>
      </c>
      <c r="I104" s="87">
        <f t="shared" si="10"/>
        <v>1</v>
      </c>
      <c r="J104" s="85">
        <v>39</v>
      </c>
      <c r="K104" s="114">
        <v>2019</v>
      </c>
      <c r="L104" s="117">
        <f>INDEX('2. Reguleringsparameters'!$D$46:$E$50,MATCH('3. Investeringen'!C104,'2. Reguleringsparameters'!$B$46:$B$50,0),MATCH('3. Investeringen'!F104,'2. Reguleringsparameters'!$D$43:$E$43,0))</f>
        <v>0.5</v>
      </c>
      <c r="M104" s="117">
        <f t="shared" si="7"/>
        <v>39</v>
      </c>
      <c r="N104" s="170">
        <f t="shared" si="8"/>
        <v>2019</v>
      </c>
      <c r="O104" s="85">
        <v>3127.0125615943548</v>
      </c>
      <c r="P104" s="85">
        <v>0</v>
      </c>
      <c r="Q104" s="105"/>
    </row>
    <row r="105" spans="2:17" s="40" customFormat="1" x14ac:dyDescent="0.2">
      <c r="B105" s="85">
        <v>91</v>
      </c>
      <c r="C105" s="85" t="s">
        <v>148</v>
      </c>
      <c r="D105" s="85" t="s">
        <v>155</v>
      </c>
      <c r="E105" s="85"/>
      <c r="F105" s="85" t="s">
        <v>124</v>
      </c>
      <c r="G105" s="87" t="str">
        <f t="shared" si="9"/>
        <v>Overgenomen netten TD</v>
      </c>
      <c r="H105" s="87">
        <f t="shared" si="10"/>
        <v>1</v>
      </c>
      <c r="I105" s="87">
        <f t="shared" si="10"/>
        <v>0</v>
      </c>
      <c r="J105" s="85">
        <v>5</v>
      </c>
      <c r="K105" s="114">
        <v>2015</v>
      </c>
      <c r="L105" s="117">
        <f>INDEX('2. Reguleringsparameters'!$D$46:$E$50,MATCH('3. Investeringen'!C105,'2. Reguleringsparameters'!$B$46:$B$50,0),MATCH('3. Investeringen'!F105,'2. Reguleringsparameters'!$D$43:$E$43,0))</f>
        <v>0.5</v>
      </c>
      <c r="M105" s="117">
        <f t="shared" si="7"/>
        <v>5</v>
      </c>
      <c r="N105" s="170">
        <f t="shared" si="8"/>
        <v>2015</v>
      </c>
      <c r="O105" s="85">
        <v>84482.727272727279</v>
      </c>
      <c r="P105" s="85">
        <v>0</v>
      </c>
      <c r="Q105" s="105"/>
    </row>
    <row r="106" spans="2:17" x14ac:dyDescent="0.2">
      <c r="B106" s="85">
        <v>92</v>
      </c>
      <c r="C106" s="85" t="s">
        <v>148</v>
      </c>
      <c r="D106" s="85" t="s">
        <v>155</v>
      </c>
      <c r="E106" s="85"/>
      <c r="F106" s="85" t="s">
        <v>124</v>
      </c>
      <c r="G106" s="87" t="str">
        <f t="shared" si="9"/>
        <v>Overgenomen netten TD</v>
      </c>
      <c r="H106" s="87">
        <f t="shared" si="10"/>
        <v>1</v>
      </c>
      <c r="I106" s="87">
        <f t="shared" si="10"/>
        <v>0</v>
      </c>
      <c r="J106" s="85">
        <v>15</v>
      </c>
      <c r="K106" s="114">
        <v>2015</v>
      </c>
      <c r="L106" s="117">
        <f>INDEX('2. Reguleringsparameters'!$D$46:$E$50,MATCH('3. Investeringen'!C106,'2. Reguleringsparameters'!$B$46:$B$50,0),MATCH('3. Investeringen'!F106,'2. Reguleringsparameters'!$D$43:$E$43,0))</f>
        <v>0.5</v>
      </c>
      <c r="M106" s="117">
        <f t="shared" si="7"/>
        <v>15</v>
      </c>
      <c r="N106" s="170">
        <f t="shared" si="8"/>
        <v>2015</v>
      </c>
      <c r="O106" s="85">
        <v>175000</v>
      </c>
      <c r="P106" s="85">
        <v>0</v>
      </c>
      <c r="Q106" s="105"/>
    </row>
    <row r="107" spans="2:17" x14ac:dyDescent="0.2">
      <c r="B107" s="85">
        <v>93</v>
      </c>
      <c r="C107" s="85" t="s">
        <v>146</v>
      </c>
      <c r="D107" s="85" t="s">
        <v>155</v>
      </c>
      <c r="E107" s="85"/>
      <c r="F107" s="85" t="s">
        <v>124</v>
      </c>
      <c r="G107" s="87" t="str">
        <f t="shared" ref="G107:G112" si="11">C107&amp;" "&amp;F107</f>
        <v>Nieuwe investeringen TD</v>
      </c>
      <c r="H107" s="87">
        <f t="shared" si="10"/>
        <v>1</v>
      </c>
      <c r="I107" s="87">
        <f t="shared" si="10"/>
        <v>0</v>
      </c>
      <c r="J107" s="85">
        <v>55</v>
      </c>
      <c r="K107" s="114">
        <v>2020</v>
      </c>
      <c r="L107" s="117">
        <f>INDEX('2. Reguleringsparameters'!$D$46:$E$50,MATCH('3. Investeringen'!C107,'2. Reguleringsparameters'!$B$46:$B$50,0),MATCH('3. Investeringen'!F107,'2. Reguleringsparameters'!$D$43:$E$43,0))</f>
        <v>0.5</v>
      </c>
      <c r="M107" s="117">
        <f t="shared" ref="M107:M112" si="12">IF(OR(J107=0,J107+K107+L107&lt;2011),0,MIN(J107,J107+L107+K107-2011))</f>
        <v>55</v>
      </c>
      <c r="N107" s="170">
        <f t="shared" ref="N107:N112" si="13">MAX(2011,K107)</f>
        <v>2020</v>
      </c>
      <c r="O107" s="85">
        <v>171727.05456363637</v>
      </c>
      <c r="P107" s="85">
        <v>0</v>
      </c>
      <c r="Q107" s="105"/>
    </row>
    <row r="108" spans="2:17" x14ac:dyDescent="0.2">
      <c r="B108" s="85">
        <v>94</v>
      </c>
      <c r="C108" s="85" t="s">
        <v>146</v>
      </c>
      <c r="D108" s="85" t="s">
        <v>155</v>
      </c>
      <c r="E108" s="85"/>
      <c r="F108" s="85" t="s">
        <v>124</v>
      </c>
      <c r="G108" s="87" t="str">
        <f t="shared" si="11"/>
        <v>Nieuwe investeringen TD</v>
      </c>
      <c r="H108" s="87">
        <f t="shared" si="10"/>
        <v>1</v>
      </c>
      <c r="I108" s="87">
        <f t="shared" si="10"/>
        <v>0</v>
      </c>
      <c r="J108" s="85">
        <v>45</v>
      </c>
      <c r="K108" s="114">
        <v>2020</v>
      </c>
      <c r="L108" s="117">
        <f>INDEX('2. Reguleringsparameters'!$D$46:$E$50,MATCH('3. Investeringen'!C108,'2. Reguleringsparameters'!$B$46:$B$50,0),MATCH('3. Investeringen'!F108,'2. Reguleringsparameters'!$D$43:$E$43,0))</f>
        <v>0.5</v>
      </c>
      <c r="M108" s="117">
        <f t="shared" si="12"/>
        <v>45</v>
      </c>
      <c r="N108" s="170">
        <f t="shared" si="13"/>
        <v>2020</v>
      </c>
      <c r="O108" s="85">
        <v>1725474.3250545457</v>
      </c>
      <c r="P108" s="85">
        <v>0</v>
      </c>
      <c r="Q108" s="105"/>
    </row>
    <row r="109" spans="2:17" x14ac:dyDescent="0.2">
      <c r="B109" s="85">
        <v>95</v>
      </c>
      <c r="C109" s="85" t="s">
        <v>146</v>
      </c>
      <c r="D109" s="85" t="s">
        <v>155</v>
      </c>
      <c r="E109" s="85"/>
      <c r="F109" s="85" t="s">
        <v>124</v>
      </c>
      <c r="G109" s="87" t="str">
        <f t="shared" si="11"/>
        <v>Nieuwe investeringen TD</v>
      </c>
      <c r="H109" s="87">
        <f t="shared" si="10"/>
        <v>1</v>
      </c>
      <c r="I109" s="87">
        <f t="shared" si="10"/>
        <v>0</v>
      </c>
      <c r="J109" s="85">
        <v>30</v>
      </c>
      <c r="K109" s="114">
        <v>2020</v>
      </c>
      <c r="L109" s="117">
        <f>INDEX('2. Reguleringsparameters'!$D$46:$E$50,MATCH('3. Investeringen'!C109,'2. Reguleringsparameters'!$B$46:$B$50,0),MATCH('3. Investeringen'!F109,'2. Reguleringsparameters'!$D$43:$E$43,0))</f>
        <v>0.5</v>
      </c>
      <c r="M109" s="117">
        <f t="shared" si="12"/>
        <v>30</v>
      </c>
      <c r="N109" s="170">
        <f t="shared" si="13"/>
        <v>2020</v>
      </c>
      <c r="O109" s="85">
        <v>60834.798545454549</v>
      </c>
      <c r="P109" s="85">
        <v>0</v>
      </c>
      <c r="Q109" s="105"/>
    </row>
    <row r="110" spans="2:17" x14ac:dyDescent="0.2">
      <c r="B110" s="85">
        <v>96</v>
      </c>
      <c r="C110" s="85" t="s">
        <v>146</v>
      </c>
      <c r="D110" s="85" t="s">
        <v>155</v>
      </c>
      <c r="E110" s="85"/>
      <c r="F110" s="85" t="s">
        <v>124</v>
      </c>
      <c r="G110" s="87" t="str">
        <f t="shared" si="11"/>
        <v>Nieuwe investeringen TD</v>
      </c>
      <c r="H110" s="87">
        <f t="shared" si="10"/>
        <v>1</v>
      </c>
      <c r="I110" s="87">
        <f t="shared" si="10"/>
        <v>0</v>
      </c>
      <c r="J110" s="85">
        <v>5</v>
      </c>
      <c r="K110" s="114">
        <v>2020</v>
      </c>
      <c r="L110" s="117">
        <f>INDEX('2. Reguleringsparameters'!$D$46:$E$50,MATCH('3. Investeringen'!C110,'2. Reguleringsparameters'!$B$46:$B$50,0),MATCH('3. Investeringen'!F110,'2. Reguleringsparameters'!$D$43:$E$43,0))</f>
        <v>0.5</v>
      </c>
      <c r="M110" s="117">
        <f t="shared" si="12"/>
        <v>5</v>
      </c>
      <c r="N110" s="170">
        <f t="shared" si="13"/>
        <v>2020</v>
      </c>
      <c r="O110" s="85">
        <v>268339.66363636364</v>
      </c>
      <c r="P110" s="85">
        <v>0</v>
      </c>
      <c r="Q110" s="105"/>
    </row>
    <row r="111" spans="2:17" x14ac:dyDescent="0.2">
      <c r="B111" s="85">
        <v>97</v>
      </c>
      <c r="C111" s="85" t="s">
        <v>146</v>
      </c>
      <c r="D111" s="85" t="s">
        <v>155</v>
      </c>
      <c r="E111" s="85"/>
      <c r="F111" s="85" t="s">
        <v>125</v>
      </c>
      <c r="G111" s="87" t="str">
        <f t="shared" si="11"/>
        <v>Nieuwe investeringen AD</v>
      </c>
      <c r="H111" s="87">
        <f t="shared" ref="H111:I112" si="14">IF($F111=H$14,1,0)</f>
        <v>0</v>
      </c>
      <c r="I111" s="87">
        <f t="shared" si="14"/>
        <v>1</v>
      </c>
      <c r="J111" s="85">
        <v>39</v>
      </c>
      <c r="K111" s="114">
        <v>2020</v>
      </c>
      <c r="L111" s="117">
        <f>INDEX('2. Reguleringsparameters'!$D$46:$E$50,MATCH('3. Investeringen'!C111,'2. Reguleringsparameters'!$B$46:$B$50,0),MATCH('3. Investeringen'!F111,'2. Reguleringsparameters'!$D$43:$E$43,0))</f>
        <v>0.5</v>
      </c>
      <c r="M111" s="117">
        <f t="shared" si="12"/>
        <v>39</v>
      </c>
      <c r="N111" s="170">
        <f t="shared" si="13"/>
        <v>2020</v>
      </c>
      <c r="O111" s="85">
        <v>798667.13873070269</v>
      </c>
      <c r="P111" s="85">
        <v>0</v>
      </c>
      <c r="Q111" s="105"/>
    </row>
    <row r="112" spans="2:17" x14ac:dyDescent="0.2">
      <c r="B112" s="85">
        <v>98</v>
      </c>
      <c r="C112" s="85" t="s">
        <v>146</v>
      </c>
      <c r="D112" s="85" t="s">
        <v>155</v>
      </c>
      <c r="E112" s="85"/>
      <c r="F112" s="85" t="s">
        <v>125</v>
      </c>
      <c r="G112" s="87" t="str">
        <f t="shared" si="11"/>
        <v>Nieuwe investeringen AD</v>
      </c>
      <c r="H112" s="87">
        <f t="shared" si="14"/>
        <v>0</v>
      </c>
      <c r="I112" s="87">
        <f t="shared" si="14"/>
        <v>1</v>
      </c>
      <c r="J112" s="85">
        <v>39</v>
      </c>
      <c r="K112" s="114">
        <v>2020</v>
      </c>
      <c r="L112" s="117">
        <f>INDEX('2. Reguleringsparameters'!$D$46:$E$50,MATCH('3. Investeringen'!C112,'2. Reguleringsparameters'!$B$46:$B$50,0),MATCH('3. Investeringen'!F112,'2. Reguleringsparameters'!$D$43:$E$43,0))</f>
        <v>0.5</v>
      </c>
      <c r="M112" s="117">
        <f t="shared" si="12"/>
        <v>39</v>
      </c>
      <c r="N112" s="170">
        <f t="shared" si="13"/>
        <v>2020</v>
      </c>
      <c r="O112" s="85">
        <v>146837.33981038281</v>
      </c>
      <c r="P112" s="85">
        <v>0</v>
      </c>
      <c r="Q112" s="105"/>
    </row>
  </sheetData>
  <mergeCells count="2">
    <mergeCell ref="B5:G5"/>
    <mergeCell ref="B8:G9"/>
  </mergeCells>
  <phoneticPr fontId="40" type="noConversion"/>
  <dataValidations count="1">
    <dataValidation allowBlank="1" showInputMessage="1" showErrorMessage="1" errorTitle="Niet bestaande activacategorie" error="Je kan alleen activacategoriëen kiezen die terug te vinden zijn op het &quot;Activacategoriëen&quot; tabblad." sqref="E17:E112"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C15:C112</xm:sqref>
        </x14:dataValidation>
        <x14:dataValidation type="list" allowBlank="1" showInputMessage="1" showErrorMessage="1" xr:uid="{00000000-0002-0000-0600-000002000000}">
          <x14:formula1>
            <xm:f>'5. Selectie'!$B$39:$B$57</xm:f>
          </x14:formula1>
          <xm:sqref>D15:D101 D107</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3000000}">
          <x14:formula1>
            <xm:f>'1. Resultaat'!$B$34:$B$52</xm:f>
          </x14:formula1>
          <xm:sqref>D102:D106 D108:D112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70" zoomScaleNormal="70" workbookViewId="0">
      <selection activeCell="A25" sqref="A25:XFD25"/>
    </sheetView>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C9" sqref="C9"/>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6" customFormat="1" ht="18" x14ac:dyDescent="0.2">
      <c r="B2" s="76"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3" customFormat="1" x14ac:dyDescent="0.2">
      <c r="B4" s="83" t="s">
        <v>121</v>
      </c>
    </row>
    <row r="5" spans="1:28" ht="54.75" customHeight="1" x14ac:dyDescent="0.2">
      <c r="A5" s="40"/>
      <c r="B5" s="175" t="s">
        <v>219</v>
      </c>
      <c r="C5" s="175"/>
      <c r="D5" s="175"/>
      <c r="E5" s="175"/>
      <c r="F5" s="175"/>
      <c r="G5" s="175"/>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7" customFormat="1" x14ac:dyDescent="0.2">
      <c r="D7" s="77">
        <v>2004</v>
      </c>
      <c r="E7" s="77">
        <v>2005</v>
      </c>
      <c r="F7" s="77">
        <v>2006</v>
      </c>
      <c r="G7" s="77">
        <v>2007</v>
      </c>
      <c r="H7" s="77">
        <v>2008</v>
      </c>
      <c r="I7" s="77">
        <v>2009</v>
      </c>
      <c r="J7" s="77">
        <v>2010</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7" customFormat="1" x14ac:dyDescent="0.2">
      <c r="B10" s="77"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20">
        <f>'2. Reguleringsparameters'!D55</f>
        <v>2.1000000000000001E-2</v>
      </c>
      <c r="E12" s="120">
        <f>'2. Reguleringsparameters'!E55</f>
        <v>1.0999999999999999E-2</v>
      </c>
      <c r="F12" s="120">
        <f>'2. Reguleringsparameters'!F55</f>
        <v>1.7999999999999999E-2</v>
      </c>
      <c r="G12" s="120">
        <f>'2. Reguleringsparameters'!G55</f>
        <v>1.4E-2</v>
      </c>
      <c r="H12" s="120">
        <f>'2. Reguleringsparameters'!H55</f>
        <v>1.0999999999999999E-2</v>
      </c>
      <c r="I12" s="120">
        <f>'2. Reguleringsparameters'!I55</f>
        <v>3.2000000000000001E-2</v>
      </c>
      <c r="J12" s="120">
        <f>'2. Reguleringsparameters'!J55</f>
        <v>3.0000000000000001E-3</v>
      </c>
      <c r="K12" s="120">
        <f>'2. Reguleringsparameters'!K55</f>
        <v>1.4999999999999999E-2</v>
      </c>
      <c r="L12" s="120">
        <f>'2. Reguleringsparameters'!L55</f>
        <v>2.5999999999999999E-2</v>
      </c>
      <c r="M12" s="120">
        <f>'2. Reguleringsparameters'!M55</f>
        <v>2.3E-2</v>
      </c>
      <c r="N12" s="120">
        <f>'2. Reguleringsparameters'!N55</f>
        <v>2.8000000000000001E-2</v>
      </c>
      <c r="O12" s="120">
        <f>'2. Reguleringsparameters'!O55</f>
        <v>0.01</v>
      </c>
      <c r="P12" s="120">
        <f>'2. Reguleringsparameters'!P55</f>
        <v>8.0000000000000002E-3</v>
      </c>
      <c r="Q12" s="120">
        <f>'2. Reguleringsparameters'!Q55</f>
        <v>2E-3</v>
      </c>
      <c r="R12" s="120">
        <f>'2. Reguleringsparameters'!R55</f>
        <v>1.4E-2</v>
      </c>
      <c r="S12" s="120">
        <f>'2. Reguleringsparameters'!S55</f>
        <v>2.1000000000000001E-2</v>
      </c>
      <c r="T12" s="120">
        <f>'2. Reguleringsparameters'!T55</f>
        <v>2.8000000000000001E-2</v>
      </c>
      <c r="U12" s="120">
        <f>'2. Reguleringsparameters'!U55</f>
        <v>7.0000000000000001E-3</v>
      </c>
      <c r="V12" s="120">
        <f>'2. Reguleringsparameters'!V55</f>
        <v>0</v>
      </c>
      <c r="W12" s="120">
        <f>'2. Reguleringsparameters'!W55</f>
        <v>0</v>
      </c>
      <c r="X12" s="120">
        <f>'2. Reguleringsparameters'!X55</f>
        <v>0</v>
      </c>
      <c r="Y12" s="120">
        <f>'2. Reguleringsparameters'!Y55</f>
        <v>0</v>
      </c>
      <c r="Z12" s="120">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7" customFormat="1" x14ac:dyDescent="0.2">
      <c r="B14" s="77" t="s">
        <v>122</v>
      </c>
      <c r="D14" s="77">
        <v>2004</v>
      </c>
      <c r="E14" s="77">
        <v>2005</v>
      </c>
      <c r="F14" s="77">
        <v>2006</v>
      </c>
      <c r="G14" s="77">
        <v>2007</v>
      </c>
      <c r="H14" s="77">
        <v>2008</v>
      </c>
      <c r="I14" s="77">
        <v>2009</v>
      </c>
      <c r="J14" s="77">
        <v>2010</v>
      </c>
      <c r="K14" s="77">
        <v>2011</v>
      </c>
      <c r="L14" s="77">
        <v>2012</v>
      </c>
      <c r="M14" s="77">
        <v>2013</v>
      </c>
      <c r="N14" s="77">
        <v>2014</v>
      </c>
      <c r="O14" s="77">
        <v>2015</v>
      </c>
      <c r="P14" s="77">
        <v>2016</v>
      </c>
      <c r="Q14" s="77">
        <v>2017</v>
      </c>
      <c r="R14" s="77">
        <v>2018</v>
      </c>
      <c r="S14" s="77">
        <v>2019</v>
      </c>
      <c r="T14" s="77">
        <v>2020</v>
      </c>
      <c r="U14" s="77">
        <v>2021</v>
      </c>
      <c r="V14" s="77">
        <v>2022</v>
      </c>
      <c r="W14" s="77">
        <v>2023</v>
      </c>
      <c r="X14" s="77">
        <v>2024</v>
      </c>
      <c r="Y14" s="77">
        <v>2025</v>
      </c>
      <c r="Z14" s="77">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3" customFormat="1" x14ac:dyDescent="0.2">
      <c r="B16" s="83" t="s">
        <v>161</v>
      </c>
    </row>
    <row r="17" spans="1:26" x14ac:dyDescent="0.2">
      <c r="A17" s="40"/>
      <c r="B17" s="40" t="s">
        <v>120</v>
      </c>
      <c r="C17" s="40"/>
      <c r="D17" s="118">
        <f t="shared" ref="D17:I17" si="0">1+D12</f>
        <v>1.0209999999999999</v>
      </c>
      <c r="E17" s="118">
        <f t="shared" si="0"/>
        <v>1.0109999999999999</v>
      </c>
      <c r="F17" s="118">
        <f t="shared" si="0"/>
        <v>1.018</v>
      </c>
      <c r="G17" s="118">
        <f t="shared" si="0"/>
        <v>1.014</v>
      </c>
      <c r="H17" s="118">
        <f t="shared" si="0"/>
        <v>1.0109999999999999</v>
      </c>
      <c r="I17" s="118">
        <f t="shared" si="0"/>
        <v>1.032</v>
      </c>
      <c r="J17" s="118">
        <f t="shared" ref="J17:Z17" si="1">1+J12</f>
        <v>1.0029999999999999</v>
      </c>
      <c r="K17" s="118">
        <f t="shared" si="1"/>
        <v>1.0149999999999999</v>
      </c>
      <c r="L17" s="118">
        <f t="shared" si="1"/>
        <v>1.026</v>
      </c>
      <c r="M17" s="118">
        <f t="shared" si="1"/>
        <v>1.0229999999999999</v>
      </c>
      <c r="N17" s="118">
        <f t="shared" si="1"/>
        <v>1.028</v>
      </c>
      <c r="O17" s="118">
        <f t="shared" si="1"/>
        <v>1.01</v>
      </c>
      <c r="P17" s="118">
        <f t="shared" si="1"/>
        <v>1.008</v>
      </c>
      <c r="Q17" s="118">
        <f t="shared" si="1"/>
        <v>1.002</v>
      </c>
      <c r="R17" s="118">
        <f t="shared" si="1"/>
        <v>1.014</v>
      </c>
      <c r="S17" s="118">
        <f t="shared" si="1"/>
        <v>1.0209999999999999</v>
      </c>
      <c r="T17" s="118">
        <f t="shared" si="1"/>
        <v>1.028</v>
      </c>
      <c r="U17" s="118">
        <f t="shared" si="1"/>
        <v>1.0069999999999999</v>
      </c>
      <c r="V17" s="118">
        <f t="shared" si="1"/>
        <v>1</v>
      </c>
      <c r="W17" s="118">
        <f t="shared" si="1"/>
        <v>1</v>
      </c>
      <c r="X17" s="118">
        <f t="shared" si="1"/>
        <v>1</v>
      </c>
      <c r="Y17" s="118">
        <f t="shared" si="1"/>
        <v>1</v>
      </c>
      <c r="Z17" s="118">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3" customFormat="1" x14ac:dyDescent="0.2">
      <c r="B19" s="83" t="s">
        <v>72</v>
      </c>
    </row>
    <row r="20" spans="1:26" x14ac:dyDescent="0.2">
      <c r="A20" s="40"/>
      <c r="B20" s="18">
        <v>2004</v>
      </c>
      <c r="C20" s="40"/>
      <c r="D20" s="85">
        <v>1</v>
      </c>
      <c r="E20" s="118">
        <f t="shared" ref="E20:I24" si="2">D20*E$17</f>
        <v>1.0109999999999999</v>
      </c>
      <c r="F20" s="118">
        <f t="shared" si="2"/>
        <v>1.0291979999999998</v>
      </c>
      <c r="G20" s="118">
        <f t="shared" si="2"/>
        <v>1.0436067719999997</v>
      </c>
      <c r="H20" s="118">
        <f t="shared" si="2"/>
        <v>1.0550864464919996</v>
      </c>
      <c r="I20" s="118">
        <f t="shared" si="2"/>
        <v>1.0888492127797436</v>
      </c>
      <c r="J20" s="118">
        <f t="shared" ref="J20:J25" si="3">I20*J$17</f>
        <v>1.0921157604180827</v>
      </c>
      <c r="K20" s="118">
        <f t="shared" ref="K20:U36" si="4">J20*K$17</f>
        <v>1.1084974968243537</v>
      </c>
      <c r="L20" s="118">
        <f t="shared" si="4"/>
        <v>1.137318431741787</v>
      </c>
      <c r="M20" s="118">
        <f t="shared" si="4"/>
        <v>1.1634767556718479</v>
      </c>
      <c r="N20" s="118">
        <f t="shared" si="4"/>
        <v>1.1960541048306597</v>
      </c>
      <c r="O20" s="118">
        <f t="shared" si="4"/>
        <v>1.2080146458789662</v>
      </c>
      <c r="P20" s="118">
        <f t="shared" si="4"/>
        <v>1.217678763045998</v>
      </c>
      <c r="Q20" s="118">
        <f t="shared" si="4"/>
        <v>1.22011412057209</v>
      </c>
      <c r="R20" s="118">
        <f t="shared" si="4"/>
        <v>1.2371957182600992</v>
      </c>
      <c r="S20" s="118">
        <f t="shared" si="4"/>
        <v>1.2631768283435612</v>
      </c>
      <c r="T20" s="118">
        <f t="shared" si="4"/>
        <v>1.2985457795371809</v>
      </c>
      <c r="U20" s="118">
        <f t="shared" si="4"/>
        <v>1.3076355999939411</v>
      </c>
      <c r="V20" s="118">
        <f t="shared" ref="V20:X37" si="5">U20*V$17</f>
        <v>1.3076355999939411</v>
      </c>
      <c r="W20" s="118">
        <f t="shared" si="5"/>
        <v>1.3076355999939411</v>
      </c>
      <c r="X20" s="118">
        <f t="shared" si="5"/>
        <v>1.3076355999939411</v>
      </c>
      <c r="Y20" s="118">
        <f t="shared" ref="Y20:Y25" si="6">X20*Y$17</f>
        <v>1.3076355999939411</v>
      </c>
      <c r="Z20" s="118">
        <f t="shared" ref="Z20:Z24" si="7">Y20*Z$17</f>
        <v>1.3076355999939411</v>
      </c>
    </row>
    <row r="21" spans="1:26" x14ac:dyDescent="0.2">
      <c r="A21" s="40"/>
      <c r="B21" s="18">
        <v>2005</v>
      </c>
      <c r="C21" s="40"/>
      <c r="D21" s="17"/>
      <c r="E21" s="85">
        <v>1</v>
      </c>
      <c r="F21" s="118">
        <f t="shared" si="2"/>
        <v>1.018</v>
      </c>
      <c r="G21" s="118">
        <f t="shared" si="2"/>
        <v>1.0322519999999999</v>
      </c>
      <c r="H21" s="118">
        <f t="shared" si="2"/>
        <v>1.0436067719999997</v>
      </c>
      <c r="I21" s="118">
        <f t="shared" si="2"/>
        <v>1.0770021887039998</v>
      </c>
      <c r="J21" s="118">
        <f t="shared" si="3"/>
        <v>1.0802331952701116</v>
      </c>
      <c r="K21" s="118">
        <f t="shared" si="4"/>
        <v>1.0964366931991631</v>
      </c>
      <c r="L21" s="118">
        <f t="shared" si="4"/>
        <v>1.1249440472223413</v>
      </c>
      <c r="M21" s="118">
        <f t="shared" si="4"/>
        <v>1.1508177603084551</v>
      </c>
      <c r="N21" s="118">
        <f t="shared" si="4"/>
        <v>1.1830406575970918</v>
      </c>
      <c r="O21" s="118">
        <f t="shared" si="4"/>
        <v>1.1948710641730627</v>
      </c>
      <c r="P21" s="118">
        <f t="shared" si="4"/>
        <v>1.2044300326864472</v>
      </c>
      <c r="Q21" s="118">
        <f t="shared" si="4"/>
        <v>1.2068388927518201</v>
      </c>
      <c r="R21" s="118">
        <f t="shared" si="4"/>
        <v>1.2237346372503457</v>
      </c>
      <c r="S21" s="118">
        <f t="shared" si="4"/>
        <v>1.2494330646326028</v>
      </c>
      <c r="T21" s="118">
        <f t="shared" si="4"/>
        <v>1.2844171904423158</v>
      </c>
      <c r="U21" s="118">
        <f t="shared" si="4"/>
        <v>1.2934081107754118</v>
      </c>
      <c r="V21" s="118">
        <f t="shared" si="5"/>
        <v>1.2934081107754118</v>
      </c>
      <c r="W21" s="118">
        <f t="shared" si="5"/>
        <v>1.2934081107754118</v>
      </c>
      <c r="X21" s="118">
        <f t="shared" si="5"/>
        <v>1.2934081107754118</v>
      </c>
      <c r="Y21" s="118">
        <f t="shared" si="6"/>
        <v>1.2934081107754118</v>
      </c>
      <c r="Z21" s="118">
        <f t="shared" si="7"/>
        <v>1.2934081107754118</v>
      </c>
    </row>
    <row r="22" spans="1:26" x14ac:dyDescent="0.2">
      <c r="A22" s="40"/>
      <c r="B22" s="18">
        <v>2006</v>
      </c>
      <c r="C22" s="40"/>
      <c r="D22" s="17"/>
      <c r="E22" s="17"/>
      <c r="F22" s="85">
        <v>1</v>
      </c>
      <c r="G22" s="118">
        <f t="shared" si="2"/>
        <v>1.014</v>
      </c>
      <c r="H22" s="118">
        <f t="shared" si="2"/>
        <v>1.0251539999999999</v>
      </c>
      <c r="I22" s="118">
        <f t="shared" si="2"/>
        <v>1.0579589279999999</v>
      </c>
      <c r="J22" s="118">
        <f t="shared" si="3"/>
        <v>1.0611328047839999</v>
      </c>
      <c r="K22" s="118">
        <f t="shared" si="4"/>
        <v>1.0770497968557597</v>
      </c>
      <c r="L22" s="118">
        <f t="shared" si="4"/>
        <v>1.1050530915740095</v>
      </c>
      <c r="M22" s="118">
        <f t="shared" si="4"/>
        <v>1.1304693126802117</v>
      </c>
      <c r="N22" s="118">
        <f t="shared" si="4"/>
        <v>1.1621224534352577</v>
      </c>
      <c r="O22" s="118">
        <f t="shared" si="4"/>
        <v>1.1737436779696102</v>
      </c>
      <c r="P22" s="118">
        <f t="shared" si="4"/>
        <v>1.183133627393367</v>
      </c>
      <c r="Q22" s="118">
        <f t="shared" si="4"/>
        <v>1.1854998946481539</v>
      </c>
      <c r="R22" s="118">
        <f t="shared" si="4"/>
        <v>1.2020968931732281</v>
      </c>
      <c r="S22" s="118">
        <f t="shared" si="4"/>
        <v>1.2273409279298657</v>
      </c>
      <c r="T22" s="118">
        <f t="shared" si="4"/>
        <v>1.2617064739119019</v>
      </c>
      <c r="U22" s="118">
        <f t="shared" si="4"/>
        <v>1.270538419229285</v>
      </c>
      <c r="V22" s="118">
        <f t="shared" si="5"/>
        <v>1.270538419229285</v>
      </c>
      <c r="W22" s="118">
        <f t="shared" si="5"/>
        <v>1.270538419229285</v>
      </c>
      <c r="X22" s="118">
        <f t="shared" si="5"/>
        <v>1.270538419229285</v>
      </c>
      <c r="Y22" s="118">
        <f t="shared" si="6"/>
        <v>1.270538419229285</v>
      </c>
      <c r="Z22" s="118">
        <f t="shared" si="7"/>
        <v>1.270538419229285</v>
      </c>
    </row>
    <row r="23" spans="1:26" x14ac:dyDescent="0.2">
      <c r="A23" s="40"/>
      <c r="B23" s="18">
        <v>2007</v>
      </c>
      <c r="C23" s="40"/>
      <c r="D23" s="17"/>
      <c r="E23" s="17"/>
      <c r="F23" s="17"/>
      <c r="G23" s="85">
        <v>1</v>
      </c>
      <c r="H23" s="118">
        <f t="shared" si="2"/>
        <v>1.0109999999999999</v>
      </c>
      <c r="I23" s="118">
        <f t="shared" si="2"/>
        <v>1.0433519999999998</v>
      </c>
      <c r="J23" s="118">
        <f t="shared" si="3"/>
        <v>1.0464820559999997</v>
      </c>
      <c r="K23" s="118">
        <f t="shared" si="4"/>
        <v>1.0621792868399995</v>
      </c>
      <c r="L23" s="118">
        <f t="shared" si="4"/>
        <v>1.0897959482978394</v>
      </c>
      <c r="M23" s="118">
        <f t="shared" si="4"/>
        <v>1.1148612551086896</v>
      </c>
      <c r="N23" s="118">
        <f t="shared" si="4"/>
        <v>1.1460773702517328</v>
      </c>
      <c r="O23" s="118">
        <f t="shared" si="4"/>
        <v>1.1575381439542503</v>
      </c>
      <c r="P23" s="118">
        <f t="shared" si="4"/>
        <v>1.1667984491058843</v>
      </c>
      <c r="Q23" s="118">
        <f t="shared" si="4"/>
        <v>1.1691320460040959</v>
      </c>
      <c r="R23" s="118">
        <f t="shared" si="4"/>
        <v>1.1854998946481532</v>
      </c>
      <c r="S23" s="118">
        <f t="shared" si="4"/>
        <v>1.2103953924357642</v>
      </c>
      <c r="T23" s="118">
        <f t="shared" si="4"/>
        <v>1.2442864634239656</v>
      </c>
      <c r="U23" s="118">
        <f t="shared" si="4"/>
        <v>1.2529964686679333</v>
      </c>
      <c r="V23" s="118">
        <f t="shared" si="5"/>
        <v>1.2529964686679333</v>
      </c>
      <c r="W23" s="118">
        <f t="shared" si="5"/>
        <v>1.2529964686679333</v>
      </c>
      <c r="X23" s="118">
        <f t="shared" si="5"/>
        <v>1.2529964686679333</v>
      </c>
      <c r="Y23" s="118">
        <f t="shared" si="6"/>
        <v>1.2529964686679333</v>
      </c>
      <c r="Z23" s="118">
        <f t="shared" si="7"/>
        <v>1.2529964686679333</v>
      </c>
    </row>
    <row r="24" spans="1:26" x14ac:dyDescent="0.2">
      <c r="A24" s="40"/>
      <c r="B24" s="18">
        <v>2008</v>
      </c>
      <c r="C24" s="40"/>
      <c r="D24" s="17"/>
      <c r="E24" s="17"/>
      <c r="F24" s="17"/>
      <c r="G24" s="17"/>
      <c r="H24" s="85">
        <v>1</v>
      </c>
      <c r="I24" s="118">
        <f t="shared" si="2"/>
        <v>1.032</v>
      </c>
      <c r="J24" s="118">
        <f t="shared" si="3"/>
        <v>1.035096</v>
      </c>
      <c r="K24" s="118">
        <f t="shared" si="4"/>
        <v>1.0506224399999999</v>
      </c>
      <c r="L24" s="118">
        <f t="shared" si="4"/>
        <v>1.0779386234399999</v>
      </c>
      <c r="M24" s="118">
        <f t="shared" si="4"/>
        <v>1.1027312117791197</v>
      </c>
      <c r="N24" s="118">
        <f t="shared" si="4"/>
        <v>1.133607685708935</v>
      </c>
      <c r="O24" s="118">
        <f t="shared" si="4"/>
        <v>1.1449437625660244</v>
      </c>
      <c r="P24" s="118">
        <f t="shared" si="4"/>
        <v>1.1541033126665525</v>
      </c>
      <c r="Q24" s="118">
        <f t="shared" si="4"/>
        <v>1.1564115192918856</v>
      </c>
      <c r="R24" s="118">
        <f t="shared" si="4"/>
        <v>1.1726012805619719</v>
      </c>
      <c r="S24" s="118">
        <f t="shared" si="4"/>
        <v>1.1972259074537732</v>
      </c>
      <c r="T24" s="118">
        <f t="shared" si="4"/>
        <v>1.2307482328624788</v>
      </c>
      <c r="U24" s="118">
        <f t="shared" si="4"/>
        <v>1.2393634704925161</v>
      </c>
      <c r="V24" s="118">
        <f t="shared" si="5"/>
        <v>1.2393634704925161</v>
      </c>
      <c r="W24" s="118">
        <f t="shared" si="5"/>
        <v>1.2393634704925161</v>
      </c>
      <c r="X24" s="118">
        <f t="shared" si="5"/>
        <v>1.2393634704925161</v>
      </c>
      <c r="Y24" s="118">
        <f t="shared" si="6"/>
        <v>1.2393634704925161</v>
      </c>
      <c r="Z24" s="118">
        <f t="shared" si="7"/>
        <v>1.2393634704925161</v>
      </c>
    </row>
    <row r="25" spans="1:26" x14ac:dyDescent="0.2">
      <c r="A25" s="40"/>
      <c r="B25" s="18">
        <v>2009</v>
      </c>
      <c r="C25" s="40"/>
      <c r="D25" s="17"/>
      <c r="E25" s="17"/>
      <c r="F25" s="17"/>
      <c r="G25" s="17"/>
      <c r="H25" s="17"/>
      <c r="I25" s="85">
        <v>1</v>
      </c>
      <c r="J25" s="118">
        <f t="shared" si="3"/>
        <v>1.0029999999999999</v>
      </c>
      <c r="K25" s="118">
        <f t="shared" si="4"/>
        <v>1.0180449999999999</v>
      </c>
      <c r="L25" s="118">
        <f t="shared" si="4"/>
        <v>1.0445141699999998</v>
      </c>
      <c r="M25" s="118">
        <f t="shared" si="4"/>
        <v>1.0685379959099996</v>
      </c>
      <c r="N25" s="118">
        <f t="shared" si="4"/>
        <v>1.0984570597954797</v>
      </c>
      <c r="O25" s="118">
        <f t="shared" si="4"/>
        <v>1.1094416303934345</v>
      </c>
      <c r="P25" s="118">
        <f t="shared" si="4"/>
        <v>1.1183171634365821</v>
      </c>
      <c r="Q25" s="118">
        <f t="shared" si="4"/>
        <v>1.1205537977634552</v>
      </c>
      <c r="R25" s="118">
        <f t="shared" si="4"/>
        <v>1.1362415509321435</v>
      </c>
      <c r="S25" s="118">
        <f t="shared" si="4"/>
        <v>1.1601026235017184</v>
      </c>
      <c r="T25" s="118">
        <f t="shared" si="4"/>
        <v>1.1925854969597667</v>
      </c>
      <c r="U25" s="118">
        <f t="shared" si="4"/>
        <v>1.200933595438485</v>
      </c>
      <c r="V25" s="118">
        <f t="shared" si="5"/>
        <v>1.200933595438485</v>
      </c>
      <c r="W25" s="118">
        <f t="shared" si="5"/>
        <v>1.200933595438485</v>
      </c>
      <c r="X25" s="118">
        <f t="shared" si="5"/>
        <v>1.200933595438485</v>
      </c>
      <c r="Y25" s="118">
        <f t="shared" si="6"/>
        <v>1.200933595438485</v>
      </c>
      <c r="Z25" s="118">
        <f t="shared" ref="Z25:Z41" si="8">Y25*Z$17</f>
        <v>1.200933595438485</v>
      </c>
    </row>
    <row r="26" spans="1:26" x14ac:dyDescent="0.2">
      <c r="A26" s="40"/>
      <c r="B26" s="18">
        <v>2010</v>
      </c>
      <c r="C26" s="40"/>
      <c r="D26" s="17"/>
      <c r="E26" s="17"/>
      <c r="F26" s="17"/>
      <c r="G26" s="17"/>
      <c r="H26" s="17"/>
      <c r="I26" s="17"/>
      <c r="J26" s="85">
        <v>1</v>
      </c>
      <c r="K26" s="118">
        <f t="shared" si="4"/>
        <v>1.0149999999999999</v>
      </c>
      <c r="L26" s="118">
        <f t="shared" si="4"/>
        <v>1.0413899999999998</v>
      </c>
      <c r="M26" s="118">
        <f t="shared" si="4"/>
        <v>1.0653419699999997</v>
      </c>
      <c r="N26" s="118">
        <f t="shared" si="4"/>
        <v>1.0951715451599997</v>
      </c>
      <c r="O26" s="118">
        <f t="shared" si="4"/>
        <v>1.1061232606115996</v>
      </c>
      <c r="P26" s="118">
        <f t="shared" si="4"/>
        <v>1.1149722466964924</v>
      </c>
      <c r="Q26" s="118">
        <f t="shared" si="4"/>
        <v>1.1172021911898855</v>
      </c>
      <c r="R26" s="118">
        <f t="shared" si="4"/>
        <v>1.132843021866544</v>
      </c>
      <c r="S26" s="118">
        <f t="shared" si="4"/>
        <v>1.1566327253257414</v>
      </c>
      <c r="T26" s="118">
        <f t="shared" si="4"/>
        <v>1.1890184416348621</v>
      </c>
      <c r="U26" s="118">
        <f t="shared" si="4"/>
        <v>1.197341570726306</v>
      </c>
      <c r="V26" s="118">
        <f t="shared" si="5"/>
        <v>1.197341570726306</v>
      </c>
      <c r="W26" s="118">
        <f t="shared" si="5"/>
        <v>1.197341570726306</v>
      </c>
      <c r="X26" s="118">
        <f t="shared" si="5"/>
        <v>1.197341570726306</v>
      </c>
      <c r="Y26" s="118">
        <f t="shared" ref="Y26:Y40" si="9">X26*Y$17</f>
        <v>1.197341570726306</v>
      </c>
      <c r="Z26" s="118">
        <f t="shared" si="8"/>
        <v>1.197341570726306</v>
      </c>
    </row>
    <row r="27" spans="1:26" x14ac:dyDescent="0.2">
      <c r="A27" s="40"/>
      <c r="B27" s="18">
        <v>2011</v>
      </c>
      <c r="C27" s="40"/>
      <c r="D27" s="17"/>
      <c r="E27" s="17"/>
      <c r="F27" s="17"/>
      <c r="G27" s="17"/>
      <c r="H27" s="17"/>
      <c r="I27" s="17"/>
      <c r="J27" s="17"/>
      <c r="K27" s="85">
        <v>1</v>
      </c>
      <c r="L27" s="118">
        <f t="shared" si="4"/>
        <v>1.026</v>
      </c>
      <c r="M27" s="118">
        <f t="shared" si="4"/>
        <v>1.049598</v>
      </c>
      <c r="N27" s="118">
        <f t="shared" si="4"/>
        <v>1.0789867440000001</v>
      </c>
      <c r="O27" s="118">
        <f t="shared" si="4"/>
        <v>1.08977661144</v>
      </c>
      <c r="P27" s="118">
        <f t="shared" si="4"/>
        <v>1.09849482433152</v>
      </c>
      <c r="Q27" s="118">
        <f t="shared" si="4"/>
        <v>1.1006918139801831</v>
      </c>
      <c r="R27" s="118">
        <f t="shared" si="4"/>
        <v>1.1161014993759057</v>
      </c>
      <c r="S27" s="118">
        <f t="shared" si="4"/>
        <v>1.1395396308627996</v>
      </c>
      <c r="T27" s="118">
        <f t="shared" si="4"/>
        <v>1.171446740526958</v>
      </c>
      <c r="U27" s="118">
        <f t="shared" si="4"/>
        <v>1.1796468677106466</v>
      </c>
      <c r="V27" s="118">
        <f t="shared" si="5"/>
        <v>1.1796468677106466</v>
      </c>
      <c r="W27" s="118">
        <f t="shared" si="5"/>
        <v>1.1796468677106466</v>
      </c>
      <c r="X27" s="118">
        <f t="shared" si="5"/>
        <v>1.1796468677106466</v>
      </c>
      <c r="Y27" s="118">
        <f t="shared" si="9"/>
        <v>1.1796468677106466</v>
      </c>
      <c r="Z27" s="118">
        <f t="shared" si="8"/>
        <v>1.1796468677106466</v>
      </c>
    </row>
    <row r="28" spans="1:26" x14ac:dyDescent="0.2">
      <c r="A28" s="40"/>
      <c r="B28" s="18">
        <v>2012</v>
      </c>
      <c r="C28" s="40"/>
      <c r="D28" s="17"/>
      <c r="E28" s="17"/>
      <c r="F28" s="17"/>
      <c r="G28" s="17"/>
      <c r="H28" s="17"/>
      <c r="I28" s="17"/>
      <c r="J28" s="17"/>
      <c r="K28" s="17"/>
      <c r="L28" s="85">
        <v>1</v>
      </c>
      <c r="M28" s="118">
        <f t="shared" si="4"/>
        <v>1.0229999999999999</v>
      </c>
      <c r="N28" s="118">
        <f t="shared" si="4"/>
        <v>1.051644</v>
      </c>
      <c r="O28" s="118">
        <f t="shared" si="4"/>
        <v>1.06216044</v>
      </c>
      <c r="P28" s="118">
        <f t="shared" si="4"/>
        <v>1.0706577235199999</v>
      </c>
      <c r="Q28" s="118">
        <f t="shared" si="4"/>
        <v>1.0727990389670399</v>
      </c>
      <c r="R28" s="118">
        <f t="shared" si="4"/>
        <v>1.0878182255125783</v>
      </c>
      <c r="S28" s="118">
        <f t="shared" si="4"/>
        <v>1.1106624082483423</v>
      </c>
      <c r="T28" s="118">
        <f t="shared" si="4"/>
        <v>1.1417609556792958</v>
      </c>
      <c r="U28" s="118">
        <f t="shared" si="4"/>
        <v>1.1497532823690508</v>
      </c>
      <c r="V28" s="118">
        <f t="shared" si="5"/>
        <v>1.1497532823690508</v>
      </c>
      <c r="W28" s="118">
        <f t="shared" si="5"/>
        <v>1.1497532823690508</v>
      </c>
      <c r="X28" s="118">
        <f t="shared" si="5"/>
        <v>1.1497532823690508</v>
      </c>
      <c r="Y28" s="118">
        <f t="shared" si="9"/>
        <v>1.1497532823690508</v>
      </c>
      <c r="Z28" s="118">
        <f t="shared" si="8"/>
        <v>1.1497532823690508</v>
      </c>
    </row>
    <row r="29" spans="1:26" x14ac:dyDescent="0.2">
      <c r="A29" s="40"/>
      <c r="B29" s="18">
        <v>2013</v>
      </c>
      <c r="C29" s="40"/>
      <c r="D29" s="17"/>
      <c r="E29" s="17"/>
      <c r="F29" s="17"/>
      <c r="G29" s="17"/>
      <c r="H29" s="17"/>
      <c r="I29" s="17"/>
      <c r="J29" s="17"/>
      <c r="K29" s="17"/>
      <c r="L29" s="17"/>
      <c r="M29" s="85">
        <v>1</v>
      </c>
      <c r="N29" s="118">
        <f t="shared" si="4"/>
        <v>1.028</v>
      </c>
      <c r="O29" s="118">
        <f t="shared" si="4"/>
        <v>1.0382800000000001</v>
      </c>
      <c r="P29" s="118">
        <f t="shared" si="4"/>
        <v>1.0465862400000001</v>
      </c>
      <c r="Q29" s="118">
        <f t="shared" si="4"/>
        <v>1.0486794124800001</v>
      </c>
      <c r="R29" s="118">
        <f t="shared" si="4"/>
        <v>1.0633609242547202</v>
      </c>
      <c r="S29" s="118">
        <f t="shared" si="4"/>
        <v>1.0856915036640693</v>
      </c>
      <c r="T29" s="118">
        <f t="shared" si="4"/>
        <v>1.1160908657666633</v>
      </c>
      <c r="U29" s="118">
        <f t="shared" si="4"/>
        <v>1.1239035018270298</v>
      </c>
      <c r="V29" s="118">
        <f t="shared" si="5"/>
        <v>1.1239035018270298</v>
      </c>
      <c r="W29" s="118">
        <f t="shared" si="5"/>
        <v>1.1239035018270298</v>
      </c>
      <c r="X29" s="118">
        <f t="shared" si="5"/>
        <v>1.1239035018270298</v>
      </c>
      <c r="Y29" s="118">
        <f t="shared" si="9"/>
        <v>1.1239035018270298</v>
      </c>
      <c r="Z29" s="118">
        <f t="shared" si="8"/>
        <v>1.1239035018270298</v>
      </c>
    </row>
    <row r="30" spans="1:26" x14ac:dyDescent="0.2">
      <c r="A30" s="40"/>
      <c r="B30" s="18">
        <v>2014</v>
      </c>
      <c r="C30" s="40"/>
      <c r="D30" s="17"/>
      <c r="E30" s="17"/>
      <c r="F30" s="17"/>
      <c r="G30" s="17"/>
      <c r="H30" s="17"/>
      <c r="I30" s="17"/>
      <c r="J30" s="17"/>
      <c r="K30" s="17"/>
      <c r="L30" s="17"/>
      <c r="M30" s="17"/>
      <c r="N30" s="85">
        <v>1</v>
      </c>
      <c r="O30" s="118">
        <f t="shared" si="4"/>
        <v>1.01</v>
      </c>
      <c r="P30" s="118">
        <f t="shared" si="4"/>
        <v>1.0180800000000001</v>
      </c>
      <c r="Q30" s="118">
        <f t="shared" si="4"/>
        <v>1.0201161600000002</v>
      </c>
      <c r="R30" s="118">
        <f t="shared" si="4"/>
        <v>1.0343977862400002</v>
      </c>
      <c r="S30" s="118">
        <f t="shared" si="4"/>
        <v>1.0561201397510402</v>
      </c>
      <c r="T30" s="118">
        <f t="shared" si="4"/>
        <v>1.0856915036640693</v>
      </c>
      <c r="U30" s="118">
        <f t="shared" si="4"/>
        <v>1.0932913441897176</v>
      </c>
      <c r="V30" s="118">
        <f t="shared" si="5"/>
        <v>1.0932913441897176</v>
      </c>
      <c r="W30" s="118">
        <f t="shared" si="5"/>
        <v>1.0932913441897176</v>
      </c>
      <c r="X30" s="118">
        <f t="shared" si="5"/>
        <v>1.0932913441897176</v>
      </c>
      <c r="Y30" s="118">
        <f t="shared" si="9"/>
        <v>1.0932913441897176</v>
      </c>
      <c r="Z30" s="118">
        <f t="shared" si="8"/>
        <v>1.0932913441897176</v>
      </c>
    </row>
    <row r="31" spans="1:26" x14ac:dyDescent="0.2">
      <c r="A31" s="40"/>
      <c r="B31" s="18">
        <v>2015</v>
      </c>
      <c r="C31" s="40"/>
      <c r="D31" s="17"/>
      <c r="E31" s="17"/>
      <c r="F31" s="17"/>
      <c r="G31" s="17"/>
      <c r="H31" s="17"/>
      <c r="I31" s="17"/>
      <c r="J31" s="17"/>
      <c r="K31" s="17"/>
      <c r="L31" s="17"/>
      <c r="M31" s="17"/>
      <c r="N31" s="17"/>
      <c r="O31" s="85">
        <v>1</v>
      </c>
      <c r="P31" s="118">
        <f t="shared" si="4"/>
        <v>1.008</v>
      </c>
      <c r="Q31" s="118">
        <f t="shared" si="4"/>
        <v>1.010016</v>
      </c>
      <c r="R31" s="118">
        <f t="shared" si="4"/>
        <v>1.0241562239999999</v>
      </c>
      <c r="S31" s="118">
        <f t="shared" si="4"/>
        <v>1.0456635047039999</v>
      </c>
      <c r="T31" s="118">
        <f t="shared" si="4"/>
        <v>1.0749420828357119</v>
      </c>
      <c r="U31" s="118">
        <f t="shared" si="4"/>
        <v>1.0824666774155618</v>
      </c>
      <c r="V31" s="118">
        <f t="shared" si="5"/>
        <v>1.0824666774155618</v>
      </c>
      <c r="W31" s="118">
        <f t="shared" si="5"/>
        <v>1.0824666774155618</v>
      </c>
      <c r="X31" s="118">
        <f t="shared" si="5"/>
        <v>1.0824666774155618</v>
      </c>
      <c r="Y31" s="118">
        <f t="shared" si="9"/>
        <v>1.0824666774155618</v>
      </c>
      <c r="Z31" s="118">
        <f t="shared" si="8"/>
        <v>1.0824666774155618</v>
      </c>
    </row>
    <row r="32" spans="1:26" x14ac:dyDescent="0.2">
      <c r="A32" s="40"/>
      <c r="B32" s="18">
        <v>2016</v>
      </c>
      <c r="C32" s="40"/>
      <c r="D32" s="17"/>
      <c r="E32" s="17"/>
      <c r="F32" s="17"/>
      <c r="G32" s="17"/>
      <c r="H32" s="17"/>
      <c r="I32" s="17"/>
      <c r="J32" s="17"/>
      <c r="K32" s="17"/>
      <c r="L32" s="17"/>
      <c r="M32" s="17"/>
      <c r="N32" s="17"/>
      <c r="O32" s="17"/>
      <c r="P32" s="85">
        <v>1</v>
      </c>
      <c r="Q32" s="118">
        <f t="shared" si="4"/>
        <v>1.002</v>
      </c>
      <c r="R32" s="118">
        <f t="shared" si="4"/>
        <v>1.0160279999999999</v>
      </c>
      <c r="S32" s="118">
        <f t="shared" si="4"/>
        <v>1.0373645879999998</v>
      </c>
      <c r="T32" s="118">
        <f t="shared" si="4"/>
        <v>1.0664107964639997</v>
      </c>
      <c r="U32" s="118">
        <f t="shared" si="4"/>
        <v>1.0738756720392475</v>
      </c>
      <c r="V32" s="118">
        <f t="shared" si="5"/>
        <v>1.0738756720392475</v>
      </c>
      <c r="W32" s="118">
        <f t="shared" si="5"/>
        <v>1.0738756720392475</v>
      </c>
      <c r="X32" s="118">
        <f t="shared" si="5"/>
        <v>1.0738756720392475</v>
      </c>
      <c r="Y32" s="118">
        <f t="shared" si="9"/>
        <v>1.0738756720392475</v>
      </c>
      <c r="Z32" s="118">
        <f t="shared" si="8"/>
        <v>1.0738756720392475</v>
      </c>
    </row>
    <row r="33" spans="1:26" x14ac:dyDescent="0.2">
      <c r="A33" s="40"/>
      <c r="B33" s="18">
        <v>2017</v>
      </c>
      <c r="C33" s="40"/>
      <c r="D33" s="17"/>
      <c r="E33" s="17"/>
      <c r="F33" s="17"/>
      <c r="G33" s="17"/>
      <c r="H33" s="17"/>
      <c r="I33" s="17"/>
      <c r="J33" s="17"/>
      <c r="K33" s="17"/>
      <c r="L33" s="17"/>
      <c r="M33" s="17"/>
      <c r="N33" s="17"/>
      <c r="O33" s="17"/>
      <c r="P33" s="17"/>
      <c r="Q33" s="85">
        <v>1</v>
      </c>
      <c r="R33" s="118">
        <f t="shared" si="4"/>
        <v>1.014</v>
      </c>
      <c r="S33" s="118">
        <f t="shared" si="4"/>
        <v>1.0352939999999999</v>
      </c>
      <c r="T33" s="118">
        <f t="shared" si="4"/>
        <v>1.0642822320000001</v>
      </c>
      <c r="U33" s="118">
        <f t="shared" si="4"/>
        <v>1.0717322076239999</v>
      </c>
      <c r="V33" s="118">
        <f t="shared" si="5"/>
        <v>1.0717322076239999</v>
      </c>
      <c r="W33" s="118">
        <f t="shared" si="5"/>
        <v>1.0717322076239999</v>
      </c>
      <c r="X33" s="118">
        <f t="shared" si="5"/>
        <v>1.0717322076239999</v>
      </c>
      <c r="Y33" s="118">
        <f t="shared" si="9"/>
        <v>1.0717322076239999</v>
      </c>
      <c r="Z33" s="118">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5">
        <v>1</v>
      </c>
      <c r="S34" s="118">
        <f t="shared" si="4"/>
        <v>1.0209999999999999</v>
      </c>
      <c r="T34" s="118">
        <f t="shared" si="4"/>
        <v>1.049588</v>
      </c>
      <c r="U34" s="118">
        <f t="shared" si="4"/>
        <v>1.0569351159999998</v>
      </c>
      <c r="V34" s="118">
        <f t="shared" si="5"/>
        <v>1.0569351159999998</v>
      </c>
      <c r="W34" s="118">
        <f t="shared" si="5"/>
        <v>1.0569351159999998</v>
      </c>
      <c r="X34" s="118">
        <f t="shared" si="5"/>
        <v>1.0569351159999998</v>
      </c>
      <c r="Y34" s="118">
        <f t="shared" si="9"/>
        <v>1.0569351159999998</v>
      </c>
      <c r="Z34" s="118">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5">
        <v>1</v>
      </c>
      <c r="T35" s="118">
        <f t="shared" si="4"/>
        <v>1.028</v>
      </c>
      <c r="U35" s="118">
        <f t="shared" si="4"/>
        <v>1.035196</v>
      </c>
      <c r="V35" s="118">
        <f t="shared" si="5"/>
        <v>1.035196</v>
      </c>
      <c r="W35" s="118">
        <f t="shared" si="5"/>
        <v>1.035196</v>
      </c>
      <c r="X35" s="118">
        <f t="shared" si="5"/>
        <v>1.035196</v>
      </c>
      <c r="Y35" s="118">
        <f t="shared" si="9"/>
        <v>1.035196</v>
      </c>
      <c r="Z35" s="118">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5">
        <v>1</v>
      </c>
      <c r="U36" s="118">
        <f t="shared" si="4"/>
        <v>1.0069999999999999</v>
      </c>
      <c r="V36" s="118">
        <f t="shared" si="5"/>
        <v>1.0069999999999999</v>
      </c>
      <c r="W36" s="118">
        <f t="shared" si="5"/>
        <v>1.0069999999999999</v>
      </c>
      <c r="X36" s="118">
        <f t="shared" si="5"/>
        <v>1.0069999999999999</v>
      </c>
      <c r="Y36" s="118">
        <f t="shared" si="9"/>
        <v>1.0069999999999999</v>
      </c>
      <c r="Z36" s="118">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5">
        <v>1</v>
      </c>
      <c r="V37" s="118">
        <f t="shared" si="5"/>
        <v>1</v>
      </c>
      <c r="W37" s="118">
        <f t="shared" si="5"/>
        <v>1</v>
      </c>
      <c r="X37" s="118">
        <f t="shared" si="5"/>
        <v>1</v>
      </c>
      <c r="Y37" s="118">
        <f t="shared" si="9"/>
        <v>1</v>
      </c>
      <c r="Z37" s="118">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5">
        <v>1</v>
      </c>
      <c r="W38" s="118">
        <f>V38*W$17</f>
        <v>1</v>
      </c>
      <c r="X38" s="118">
        <f>W38*X$17</f>
        <v>1</v>
      </c>
      <c r="Y38" s="118">
        <f t="shared" si="9"/>
        <v>1</v>
      </c>
      <c r="Z38" s="118">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5">
        <v>1</v>
      </c>
      <c r="X39" s="118">
        <f>W39*X$17</f>
        <v>1</v>
      </c>
      <c r="Y39" s="118">
        <f t="shared" si="9"/>
        <v>1</v>
      </c>
      <c r="Z39" s="118">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5">
        <v>1</v>
      </c>
      <c r="Y40" s="118">
        <f t="shared" si="9"/>
        <v>1</v>
      </c>
      <c r="Z40" s="118">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5">
        <v>1</v>
      </c>
      <c r="Z41" s="118">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5">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9CDAB9D1-B815-4B0E-93E7-4496A7FE99F6}">
  <ds:schemaRefs>
    <ds:schemaRef ds:uri="http://schemas.microsoft.com/office/2006/documentManagement/types"/>
    <ds:schemaRef ds:uri="5e7bef76-b888-41a2-a261-5f525b37d47e"/>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a552890c-b40f-4cce-9b73-dd62c7d04f46"/>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1E38BC-42C9-4453-B785-8F984F0293A4}">
  <ds:schemaRefs>
    <ds:schemaRef ds:uri="http://schemas.microsoft.com/sharepoint/events"/>
  </ds:schemaRefs>
</ds:datastoreItem>
</file>

<file path=customXml/itemProps4.xml><?xml version="1.0" encoding="utf-8"?>
<ds:datastoreItem xmlns:ds="http://schemas.openxmlformats.org/officeDocument/2006/customXml" ds:itemID="{B8CB0073-9495-4CBE-ADCE-F3EF07692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2021-09-29T11:41:27Z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