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8_{41CC97B9-3723-43E0-AF82-DADD5061D7EF}" xr6:coauthVersionLast="46" xr6:coauthVersionMax="46" xr10:uidLastSave="{00000000-0000-0000-0000-000000000000}"/>
  <bookViews>
    <workbookView xWindow="12405" yWindow="2730" windowWidth="11925" windowHeight="11385"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Investeringen'!$B$14:$Q$97</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3" i="28" l="1"/>
  <c r="AD22" i="28"/>
  <c r="AE22" i="28"/>
  <c r="AF22" i="28"/>
  <c r="AG22" i="28"/>
  <c r="AH22" i="28"/>
  <c r="AI22" i="28"/>
  <c r="AJ22" i="28"/>
  <c r="AK22" i="28"/>
  <c r="AL22" i="28"/>
  <c r="AM22" i="28"/>
  <c r="AN22" i="28"/>
  <c r="AO22" i="28"/>
  <c r="AP22" i="28"/>
  <c r="AQ22" i="28"/>
  <c r="AR22" i="28"/>
  <c r="AD23" i="28"/>
  <c r="AE23" i="28"/>
  <c r="AF23" i="28"/>
  <c r="AG23" i="28"/>
  <c r="AH23" i="28"/>
  <c r="AI23" i="28"/>
  <c r="AJ23" i="28"/>
  <c r="AK23" i="28"/>
  <c r="AL23" i="28"/>
  <c r="AM23" i="28"/>
  <c r="AN23" i="28"/>
  <c r="AO23" i="28"/>
  <c r="AP23" i="28"/>
  <c r="AQ23" i="28"/>
  <c r="AR23" i="28"/>
  <c r="AD24" i="28"/>
  <c r="AE24" i="28"/>
  <c r="AF24" i="28"/>
  <c r="AG24" i="28"/>
  <c r="AH24" i="28"/>
  <c r="AI24" i="28"/>
  <c r="AJ24" i="28"/>
  <c r="AK24" i="28"/>
  <c r="AL24" i="28"/>
  <c r="AM24" i="28"/>
  <c r="AN24" i="28"/>
  <c r="AO24" i="28"/>
  <c r="AP24" i="28"/>
  <c r="AQ24" i="28"/>
  <c r="AR24" i="28"/>
  <c r="AC23" i="28"/>
  <c r="AC24" i="28"/>
  <c r="AC22" i="28"/>
  <c r="AD16" i="28"/>
  <c r="AE16" i="28"/>
  <c r="AF16" i="28"/>
  <c r="AG16" i="28"/>
  <c r="AH16" i="28"/>
  <c r="AI16" i="28"/>
  <c r="AJ16" i="28"/>
  <c r="AK16" i="28"/>
  <c r="AL16" i="28"/>
  <c r="AM16" i="28"/>
  <c r="AN16" i="28"/>
  <c r="AO16" i="28"/>
  <c r="AP16" i="28"/>
  <c r="AQ16" i="28"/>
  <c r="AR16" i="28"/>
  <c r="AD17" i="28"/>
  <c r="AE17" i="28"/>
  <c r="AF17" i="28"/>
  <c r="AG17" i="28"/>
  <c r="AH17" i="28"/>
  <c r="AI17" i="28"/>
  <c r="AJ17" i="28"/>
  <c r="AK17" i="28"/>
  <c r="AL17" i="28"/>
  <c r="AM17" i="28"/>
  <c r="AN17" i="28"/>
  <c r="AO17" i="28"/>
  <c r="AP17" i="28"/>
  <c r="AQ17" i="28"/>
  <c r="AR17" i="28"/>
  <c r="AD18" i="28"/>
  <c r="AE18" i="28"/>
  <c r="AF18" i="28"/>
  <c r="AG18" i="28"/>
  <c r="AH18" i="28"/>
  <c r="AI18" i="28"/>
  <c r="AJ18" i="28"/>
  <c r="AK18" i="28"/>
  <c r="AL18" i="28"/>
  <c r="AM18" i="28"/>
  <c r="AN18" i="28"/>
  <c r="AO18" i="28"/>
  <c r="AP18" i="28"/>
  <c r="AQ18" i="28"/>
  <c r="AR18" i="28"/>
  <c r="AD19" i="28"/>
  <c r="AE19" i="28"/>
  <c r="AF19" i="28"/>
  <c r="AG19" i="28"/>
  <c r="AH19" i="28"/>
  <c r="AI19" i="28"/>
  <c r="AJ19" i="28"/>
  <c r="AK19" i="28"/>
  <c r="AL19" i="28"/>
  <c r="AM19" i="28"/>
  <c r="AN19" i="28"/>
  <c r="AO19" i="28"/>
  <c r="AP19" i="28"/>
  <c r="AQ19" i="28"/>
  <c r="AR19" i="28"/>
  <c r="AC17" i="28"/>
  <c r="AC18" i="28"/>
  <c r="AC19" i="28"/>
  <c r="AC16" i="28"/>
  <c r="AP21" i="27"/>
  <c r="AQ21" i="27"/>
  <c r="AR21" i="27"/>
  <c r="AS21" i="27"/>
  <c r="AT21" i="27"/>
  <c r="AU21" i="27"/>
  <c r="AV21" i="27"/>
  <c r="AW21" i="27"/>
  <c r="AX21" i="27"/>
  <c r="AY21" i="27"/>
  <c r="AZ21" i="27"/>
  <c r="BA21" i="27"/>
  <c r="BB21" i="27"/>
  <c r="BC21" i="27"/>
  <c r="BD21" i="27"/>
  <c r="AP22" i="27"/>
  <c r="AQ22" i="27"/>
  <c r="AR22" i="27"/>
  <c r="AS22" i="27"/>
  <c r="AT22" i="27"/>
  <c r="AU22" i="27"/>
  <c r="AV22" i="27"/>
  <c r="AW22" i="27"/>
  <c r="AX22" i="27"/>
  <c r="AY22" i="27"/>
  <c r="AZ22" i="27"/>
  <c r="BA22" i="27"/>
  <c r="BB22" i="27"/>
  <c r="BC22" i="27"/>
  <c r="BD22" i="27"/>
  <c r="AP23" i="27"/>
  <c r="AQ23" i="27"/>
  <c r="AR23" i="27"/>
  <c r="AS23" i="27"/>
  <c r="AT23" i="27"/>
  <c r="AU23" i="27"/>
  <c r="AV23" i="27"/>
  <c r="AW23" i="27"/>
  <c r="AX23" i="27"/>
  <c r="AY23" i="27"/>
  <c r="AZ23" i="27"/>
  <c r="BA23" i="27"/>
  <c r="BB23" i="27"/>
  <c r="BC23" i="27"/>
  <c r="BD23" i="27"/>
  <c r="AO22" i="27"/>
  <c r="AO23" i="27"/>
  <c r="AO21" i="27"/>
  <c r="AP15" i="27"/>
  <c r="AQ15" i="27"/>
  <c r="AR15" i="27"/>
  <c r="AS15" i="27"/>
  <c r="AT15" i="27"/>
  <c r="AU15" i="27"/>
  <c r="AV15" i="27"/>
  <c r="AW15" i="27"/>
  <c r="AX15" i="27"/>
  <c r="AY15" i="27"/>
  <c r="AZ15" i="27"/>
  <c r="BA15" i="27"/>
  <c r="BB15" i="27"/>
  <c r="BC15" i="27"/>
  <c r="BD15" i="27"/>
  <c r="AP16" i="27"/>
  <c r="AQ16" i="27"/>
  <c r="AR16" i="27"/>
  <c r="AS16" i="27"/>
  <c r="AT16" i="27"/>
  <c r="AU16" i="27"/>
  <c r="AV16" i="27"/>
  <c r="AW16" i="27"/>
  <c r="AX16" i="27"/>
  <c r="AY16" i="27"/>
  <c r="AZ16" i="27"/>
  <c r="BA16" i="27"/>
  <c r="BB16" i="27"/>
  <c r="BC16" i="27"/>
  <c r="BD16" i="27"/>
  <c r="AP17" i="27"/>
  <c r="AQ17" i="27"/>
  <c r="AR17" i="27"/>
  <c r="AS17" i="27"/>
  <c r="AT17" i="27"/>
  <c r="AU17" i="27"/>
  <c r="AV17" i="27"/>
  <c r="AW17" i="27"/>
  <c r="AX17" i="27"/>
  <c r="AY17" i="27"/>
  <c r="AZ17" i="27"/>
  <c r="BA17" i="27"/>
  <c r="BB17" i="27"/>
  <c r="BC17" i="27"/>
  <c r="BD17" i="27"/>
  <c r="AP18" i="27"/>
  <c r="AQ18" i="27"/>
  <c r="AR18" i="27"/>
  <c r="AS18" i="27"/>
  <c r="AT18" i="27"/>
  <c r="AU18" i="27"/>
  <c r="AV18" i="27"/>
  <c r="AW18" i="27"/>
  <c r="AX18" i="27"/>
  <c r="AY18" i="27"/>
  <c r="AZ18" i="27"/>
  <c r="BA18" i="27"/>
  <c r="BB18" i="27"/>
  <c r="BC18" i="27"/>
  <c r="BD18" i="27"/>
  <c r="AO16" i="27"/>
  <c r="AO17" i="27"/>
  <c r="AO18" i="27"/>
  <c r="AO15" i="27"/>
  <c r="B117" i="28"/>
  <c r="C117" i="28"/>
  <c r="D117" i="28"/>
  <c r="E117" i="28"/>
  <c r="F117" i="28"/>
  <c r="G117" i="28"/>
  <c r="I117" i="28"/>
  <c r="K117" i="28"/>
  <c r="L117" i="28"/>
  <c r="M117" i="28"/>
  <c r="N117" i="28"/>
  <c r="O117" i="28"/>
  <c r="P117" i="28"/>
  <c r="Q117" i="28"/>
  <c r="R117" i="28"/>
  <c r="S117" i="28"/>
  <c r="T117" i="28"/>
  <c r="U117" i="28"/>
  <c r="V117" i="28"/>
  <c r="W117" i="28"/>
  <c r="X117" i="28"/>
  <c r="Y117" i="28"/>
  <c r="Z117" i="28"/>
  <c r="B118" i="28"/>
  <c r="C118" i="28"/>
  <c r="D118" i="28"/>
  <c r="E118" i="28"/>
  <c r="F118" i="28"/>
  <c r="G118" i="28"/>
  <c r="I118" i="28"/>
  <c r="K118" i="28"/>
  <c r="L118" i="28"/>
  <c r="M118" i="28"/>
  <c r="N118" i="28"/>
  <c r="O118" i="28"/>
  <c r="P118" i="28"/>
  <c r="Q118" i="28"/>
  <c r="R118" i="28"/>
  <c r="S118" i="28"/>
  <c r="T118" i="28"/>
  <c r="U118" i="28"/>
  <c r="V118" i="28"/>
  <c r="W118" i="28"/>
  <c r="X118" i="28"/>
  <c r="Y118" i="28"/>
  <c r="Z118" i="28"/>
  <c r="AC118" i="28"/>
  <c r="AD118" i="28"/>
  <c r="AE118" i="28" s="1"/>
  <c r="AF118" i="28" s="1"/>
  <c r="AG118" i="28" s="1"/>
  <c r="AH118" i="28" s="1"/>
  <c r="AI118" i="28" s="1"/>
  <c r="AJ118" i="28" s="1"/>
  <c r="AK118" i="28" s="1"/>
  <c r="AL118" i="28"/>
  <c r="AM118" i="28" s="1"/>
  <c r="AN118" i="28" s="1"/>
  <c r="AO118" i="28" s="1"/>
  <c r="AP118" i="28" s="1"/>
  <c r="AQ118" i="28" s="1"/>
  <c r="AR118" i="28" s="1"/>
  <c r="B119" i="28"/>
  <c r="C119" i="28"/>
  <c r="D119" i="28"/>
  <c r="E119" i="28"/>
  <c r="F119" i="28"/>
  <c r="G119" i="28"/>
  <c r="I119" i="28"/>
  <c r="AC119" i="28" s="1"/>
  <c r="AD119" i="28" s="1"/>
  <c r="AE119" i="28" s="1"/>
  <c r="AF119" i="28" s="1"/>
  <c r="K119" i="28"/>
  <c r="L119" i="28"/>
  <c r="M119" i="28"/>
  <c r="N119" i="28"/>
  <c r="O119" i="28"/>
  <c r="P119" i="28"/>
  <c r="Q119" i="28"/>
  <c r="R119" i="28"/>
  <c r="S119" i="28"/>
  <c r="T119" i="28"/>
  <c r="U119" i="28"/>
  <c r="V119" i="28"/>
  <c r="W119" i="28"/>
  <c r="X119" i="28"/>
  <c r="Y119" i="28"/>
  <c r="Z119" i="28"/>
  <c r="AL119" i="28"/>
  <c r="AM119" i="28"/>
  <c r="AN119" i="28" s="1"/>
  <c r="B120" i="28"/>
  <c r="C120" i="28"/>
  <c r="D120" i="28"/>
  <c r="E120" i="28"/>
  <c r="F120" i="28"/>
  <c r="G120" i="28"/>
  <c r="I120" i="28"/>
  <c r="AC120" i="28" s="1"/>
  <c r="K120" i="28"/>
  <c r="L120" i="28"/>
  <c r="M120" i="28"/>
  <c r="N120" i="28"/>
  <c r="O120" i="28"/>
  <c r="P120" i="28"/>
  <c r="Q120" i="28"/>
  <c r="R120" i="28"/>
  <c r="S120" i="28"/>
  <c r="T120" i="28"/>
  <c r="U120" i="28"/>
  <c r="V120" i="28"/>
  <c r="W120" i="28"/>
  <c r="X120" i="28"/>
  <c r="Y120" i="28"/>
  <c r="Z120" i="28"/>
  <c r="B121" i="28"/>
  <c r="C121" i="28"/>
  <c r="D121" i="28"/>
  <c r="E121" i="28"/>
  <c r="AD121" i="28" s="1"/>
  <c r="F121" i="28"/>
  <c r="G121" i="28"/>
  <c r="I121" i="28"/>
  <c r="AE121" i="28" s="1"/>
  <c r="K121" i="28"/>
  <c r="L121" i="28"/>
  <c r="M121" i="28"/>
  <c r="N121" i="28"/>
  <c r="O121" i="28"/>
  <c r="P121" i="28"/>
  <c r="Q121" i="28"/>
  <c r="R121" i="28"/>
  <c r="S121" i="28"/>
  <c r="T121" i="28"/>
  <c r="U121" i="28"/>
  <c r="V121" i="28"/>
  <c r="W121" i="28"/>
  <c r="X121" i="28"/>
  <c r="Y121" i="28"/>
  <c r="Z121" i="28"/>
  <c r="AC121" i="28"/>
  <c r="B122" i="28"/>
  <c r="C122" i="28"/>
  <c r="D122" i="28"/>
  <c r="E122" i="28"/>
  <c r="F122" i="28"/>
  <c r="G122" i="28"/>
  <c r="I122" i="28"/>
  <c r="K122" i="28"/>
  <c r="L122" i="28"/>
  <c r="M122" i="28"/>
  <c r="N122" i="28"/>
  <c r="O122" i="28"/>
  <c r="P122" i="28"/>
  <c r="Q122" i="28"/>
  <c r="R122" i="28"/>
  <c r="S122" i="28"/>
  <c r="T122" i="28"/>
  <c r="U122" i="28"/>
  <c r="V122" i="28"/>
  <c r="W122" i="28"/>
  <c r="X122" i="28"/>
  <c r="Y122" i="28"/>
  <c r="Z122" i="28"/>
  <c r="AC122" i="28"/>
  <c r="AD122" i="28"/>
  <c r="AE122" i="28" s="1"/>
  <c r="AL122" i="28"/>
  <c r="AM122" i="28" s="1"/>
  <c r="B112" i="27"/>
  <c r="C112" i="27"/>
  <c r="D112" i="27"/>
  <c r="E112" i="27"/>
  <c r="X112" i="27" s="1"/>
  <c r="AO112" i="27" s="1"/>
  <c r="G112" i="27"/>
  <c r="H112" i="27"/>
  <c r="I112" i="27"/>
  <c r="J112" i="27"/>
  <c r="K112" i="27"/>
  <c r="L112" i="27"/>
  <c r="M112" i="27"/>
  <c r="N112" i="27"/>
  <c r="O112" i="27"/>
  <c r="P112" i="27"/>
  <c r="Q112" i="27"/>
  <c r="R112" i="27"/>
  <c r="S112" i="27"/>
  <c r="T112" i="27"/>
  <c r="U112" i="27"/>
  <c r="V112" i="27"/>
  <c r="AA112" i="27"/>
  <c r="AE112" i="27"/>
  <c r="AI112" i="27"/>
  <c r="AM112" i="27"/>
  <c r="BD112" i="27" s="1"/>
  <c r="AR112" i="27"/>
  <c r="AV112" i="27"/>
  <c r="AZ112" i="27"/>
  <c r="B113" i="27"/>
  <c r="C113" i="27"/>
  <c r="D113" i="27"/>
  <c r="E113" i="27"/>
  <c r="X113" i="27" s="1"/>
  <c r="AO113" i="27" s="1"/>
  <c r="G113" i="27"/>
  <c r="H113" i="27"/>
  <c r="I113" i="27"/>
  <c r="J113" i="27"/>
  <c r="K113" i="27"/>
  <c r="L113" i="27"/>
  <c r="M113" i="27"/>
  <c r="N113" i="27"/>
  <c r="O113" i="27"/>
  <c r="P113" i="27"/>
  <c r="Q113" i="27"/>
  <c r="R113" i="27"/>
  <c r="S113" i="27"/>
  <c r="T113" i="27"/>
  <c r="U113" i="27"/>
  <c r="V113" i="27"/>
  <c r="AA113" i="27"/>
  <c r="AE113" i="27"/>
  <c r="AI113" i="27"/>
  <c r="AZ113" i="27" s="1"/>
  <c r="AM113" i="27"/>
  <c r="BD113" i="27" s="1"/>
  <c r="AR113" i="27"/>
  <c r="AV113" i="27"/>
  <c r="B114" i="27"/>
  <c r="C114" i="27"/>
  <c r="D114" i="27"/>
  <c r="E114" i="27"/>
  <c r="X114" i="27" s="1"/>
  <c r="AO114" i="27" s="1"/>
  <c r="G114" i="27"/>
  <c r="H114" i="27"/>
  <c r="I114" i="27"/>
  <c r="J114" i="27"/>
  <c r="K114" i="27"/>
  <c r="L114" i="27"/>
  <c r="M114" i="27"/>
  <c r="N114" i="27"/>
  <c r="O114" i="27"/>
  <c r="P114" i="27"/>
  <c r="Q114" i="27"/>
  <c r="R114" i="27"/>
  <c r="S114" i="27"/>
  <c r="T114" i="27"/>
  <c r="U114" i="27"/>
  <c r="V114" i="27"/>
  <c r="AA114" i="27"/>
  <c r="AE114" i="27"/>
  <c r="AI114" i="27"/>
  <c r="AM114" i="27"/>
  <c r="AR114" i="27"/>
  <c r="AV114" i="27"/>
  <c r="AZ114" i="27"/>
  <c r="BD114" i="27"/>
  <c r="B115" i="27"/>
  <c r="C115" i="27"/>
  <c r="D115" i="27"/>
  <c r="E115" i="27"/>
  <c r="X115" i="27" s="1"/>
  <c r="AO115" i="27" s="1"/>
  <c r="G115" i="27"/>
  <c r="H115" i="27"/>
  <c r="I115" i="27"/>
  <c r="J115" i="27"/>
  <c r="K115" i="27"/>
  <c r="L115" i="27"/>
  <c r="M115" i="27"/>
  <c r="N115" i="27"/>
  <c r="O115" i="27"/>
  <c r="P115" i="27"/>
  <c r="Q115" i="27"/>
  <c r="R115" i="27"/>
  <c r="S115" i="27"/>
  <c r="T115" i="27"/>
  <c r="U115" i="27"/>
  <c r="V115" i="27"/>
  <c r="AA115" i="27"/>
  <c r="AE115" i="27"/>
  <c r="AI115" i="27"/>
  <c r="AM115" i="27"/>
  <c r="AR115" i="27"/>
  <c r="AV115" i="27"/>
  <c r="AZ115" i="27"/>
  <c r="BD115" i="27"/>
  <c r="B116" i="27"/>
  <c r="C116" i="27"/>
  <c r="D116" i="27"/>
  <c r="E116" i="27"/>
  <c r="X116" i="27" s="1"/>
  <c r="AO116" i="27" s="1"/>
  <c r="G116" i="27"/>
  <c r="H116" i="27"/>
  <c r="I116" i="27"/>
  <c r="J116" i="27"/>
  <c r="K116" i="27"/>
  <c r="L116" i="27"/>
  <c r="M116" i="27"/>
  <c r="N116" i="27"/>
  <c r="O116" i="27"/>
  <c r="P116" i="27"/>
  <c r="Q116" i="27"/>
  <c r="R116" i="27"/>
  <c r="S116" i="27"/>
  <c r="T116" i="27"/>
  <c r="U116" i="27"/>
  <c r="V116" i="27"/>
  <c r="AA116" i="27"/>
  <c r="AE116" i="27"/>
  <c r="AI116" i="27"/>
  <c r="AZ116" i="27" s="1"/>
  <c r="AM116" i="27"/>
  <c r="BD116" i="27" s="1"/>
  <c r="AR116" i="27"/>
  <c r="AV116" i="27"/>
  <c r="B117" i="27"/>
  <c r="C117" i="27"/>
  <c r="D117" i="27"/>
  <c r="E117" i="27"/>
  <c r="X117" i="27" s="1"/>
  <c r="AO117" i="27" s="1"/>
  <c r="G117" i="27"/>
  <c r="H117" i="27"/>
  <c r="I117" i="27"/>
  <c r="J117" i="27"/>
  <c r="K117" i="27"/>
  <c r="L117" i="27"/>
  <c r="M117" i="27"/>
  <c r="N117" i="27"/>
  <c r="O117" i="27"/>
  <c r="P117" i="27"/>
  <c r="Q117" i="27"/>
  <c r="R117" i="27"/>
  <c r="S117" i="27"/>
  <c r="T117" i="27"/>
  <c r="U117" i="27"/>
  <c r="V117" i="27"/>
  <c r="AA117" i="27"/>
  <c r="AE117" i="27"/>
  <c r="AI117" i="27"/>
  <c r="AZ117" i="27" s="1"/>
  <c r="AM117" i="27"/>
  <c r="AR117" i="27"/>
  <c r="AV117" i="27"/>
  <c r="BD117" i="27"/>
  <c r="B101" i="57"/>
  <c r="C101" i="57"/>
  <c r="D101" i="57"/>
  <c r="E101" i="57"/>
  <c r="N101" i="57" s="1"/>
  <c r="F101" i="57"/>
  <c r="G101" i="57"/>
  <c r="L101" i="57" s="1"/>
  <c r="H101" i="57"/>
  <c r="J101" i="57"/>
  <c r="U101" i="57" s="1"/>
  <c r="O101" i="57"/>
  <c r="P101" i="57"/>
  <c r="B102" i="57"/>
  <c r="C102" i="57"/>
  <c r="D102" i="57"/>
  <c r="P102" i="57" s="1"/>
  <c r="L102" i="57" s="1"/>
  <c r="N102" i="57" s="1"/>
  <c r="E102" i="57"/>
  <c r="F102" i="57"/>
  <c r="G102" i="57"/>
  <c r="H102" i="57"/>
  <c r="O102" i="57" s="1"/>
  <c r="J102" i="57"/>
  <c r="B103" i="57"/>
  <c r="C103" i="57"/>
  <c r="P103" i="57" s="1"/>
  <c r="D103" i="57"/>
  <c r="E103" i="57"/>
  <c r="F103" i="57"/>
  <c r="G103" i="57"/>
  <c r="H103" i="57"/>
  <c r="O103" i="57" s="1"/>
  <c r="J103" i="57"/>
  <c r="B104" i="57"/>
  <c r="C104" i="57"/>
  <c r="D104" i="57"/>
  <c r="E104" i="57"/>
  <c r="F104" i="57"/>
  <c r="G104" i="57"/>
  <c r="N104" i="57" s="1"/>
  <c r="H104" i="57"/>
  <c r="O104" i="57" s="1"/>
  <c r="J104" i="57"/>
  <c r="P104" i="57"/>
  <c r="L104" i="57" s="1"/>
  <c r="B105" i="57"/>
  <c r="C105" i="57"/>
  <c r="D105" i="57"/>
  <c r="E105" i="57"/>
  <c r="F105" i="57"/>
  <c r="G105" i="57"/>
  <c r="H105" i="57"/>
  <c r="J105" i="57"/>
  <c r="O105" i="57"/>
  <c r="P105" i="57"/>
  <c r="L105" i="57" s="1"/>
  <c r="B106" i="57"/>
  <c r="C106" i="57"/>
  <c r="D106" i="57"/>
  <c r="P106" i="57" s="1"/>
  <c r="L106" i="57" s="1"/>
  <c r="N106" i="57" s="1"/>
  <c r="E106" i="57"/>
  <c r="F106" i="57"/>
  <c r="G106" i="57"/>
  <c r="H106" i="57"/>
  <c r="O106" i="57" s="1"/>
  <c r="J106" i="57"/>
  <c r="B146" i="34"/>
  <c r="C146" i="34"/>
  <c r="D146" i="34"/>
  <c r="K146" i="34" s="1"/>
  <c r="E146" i="34"/>
  <c r="M146" i="34" s="1"/>
  <c r="F146" i="34"/>
  <c r="G146" i="34"/>
  <c r="H146" i="34"/>
  <c r="J146" i="34"/>
  <c r="P146" i="34" s="1"/>
  <c r="I98" i="29" s="1"/>
  <c r="L146" i="34"/>
  <c r="N146" i="34"/>
  <c r="B147" i="34"/>
  <c r="C147" i="34"/>
  <c r="D147" i="34"/>
  <c r="K147" i="34" s="1"/>
  <c r="E147" i="34"/>
  <c r="F147" i="34"/>
  <c r="L147" i="34" s="1"/>
  <c r="G147" i="34"/>
  <c r="H147" i="34"/>
  <c r="N147" i="34" s="1"/>
  <c r="J147" i="34"/>
  <c r="M147" i="34"/>
  <c r="B148" i="34"/>
  <c r="C148" i="34"/>
  <c r="J148" i="34" s="1"/>
  <c r="P148" i="34" s="1"/>
  <c r="I100" i="29" s="1"/>
  <c r="D148" i="34"/>
  <c r="K148" i="34" s="1"/>
  <c r="E148" i="34"/>
  <c r="F148" i="34"/>
  <c r="G148" i="34"/>
  <c r="H148" i="34"/>
  <c r="N148" i="34" s="1"/>
  <c r="L148" i="34"/>
  <c r="M148" i="34"/>
  <c r="B149" i="34"/>
  <c r="C149" i="34"/>
  <c r="J149" i="34" s="1"/>
  <c r="D149" i="34"/>
  <c r="E149" i="34"/>
  <c r="F149" i="34"/>
  <c r="L149" i="34" s="1"/>
  <c r="G149" i="34"/>
  <c r="H149" i="34"/>
  <c r="N149" i="34" s="1"/>
  <c r="K149" i="34"/>
  <c r="M149" i="34"/>
  <c r="B150" i="34"/>
  <c r="C150" i="34"/>
  <c r="D150" i="34"/>
  <c r="E150" i="34"/>
  <c r="M150" i="34" s="1"/>
  <c r="F150" i="34"/>
  <c r="L150" i="34" s="1"/>
  <c r="G150" i="34"/>
  <c r="H150" i="34"/>
  <c r="J150" i="34"/>
  <c r="P150" i="34" s="1"/>
  <c r="I102" i="29" s="1"/>
  <c r="K150" i="34"/>
  <c r="N150" i="34"/>
  <c r="B151" i="34"/>
  <c r="C151" i="34"/>
  <c r="D151" i="34"/>
  <c r="K151" i="34" s="1"/>
  <c r="E151" i="34"/>
  <c r="F151" i="34"/>
  <c r="L151" i="34" s="1"/>
  <c r="G151" i="34"/>
  <c r="H151" i="34"/>
  <c r="N151" i="34" s="1"/>
  <c r="J151" i="34"/>
  <c r="M151" i="34"/>
  <c r="B103" i="29"/>
  <c r="C103" i="29"/>
  <c r="D103" i="29"/>
  <c r="E103" i="29"/>
  <c r="F103" i="29"/>
  <c r="G103" i="29"/>
  <c r="B98" i="29"/>
  <c r="C98" i="29"/>
  <c r="D98" i="29"/>
  <c r="E98" i="29"/>
  <c r="F98" i="29"/>
  <c r="G98" i="29"/>
  <c r="B99" i="29"/>
  <c r="C99" i="29"/>
  <c r="D99" i="29"/>
  <c r="E99" i="29"/>
  <c r="F99" i="29"/>
  <c r="G99" i="29"/>
  <c r="B100" i="29"/>
  <c r="C100" i="29"/>
  <c r="D100" i="29"/>
  <c r="E100" i="29"/>
  <c r="F100" i="29"/>
  <c r="G100" i="29"/>
  <c r="B101" i="29"/>
  <c r="C101" i="29"/>
  <c r="D101" i="29"/>
  <c r="E101" i="29"/>
  <c r="F101" i="29"/>
  <c r="G101" i="29"/>
  <c r="B102" i="29"/>
  <c r="C102" i="29"/>
  <c r="D102" i="29"/>
  <c r="E102" i="29"/>
  <c r="F102" i="29"/>
  <c r="G102" i="29"/>
  <c r="L98" i="18"/>
  <c r="M98" i="18" s="1"/>
  <c r="N98" i="18"/>
  <c r="L99" i="18"/>
  <c r="M99" i="18" s="1"/>
  <c r="N99" i="18"/>
  <c r="L100" i="18"/>
  <c r="M100" i="18"/>
  <c r="N100" i="18"/>
  <c r="L101" i="18"/>
  <c r="M101" i="18"/>
  <c r="N101" i="18"/>
  <c r="L102" i="18"/>
  <c r="M102" i="18" s="1"/>
  <c r="N102" i="18"/>
  <c r="L103" i="18"/>
  <c r="M103" i="18" s="1"/>
  <c r="N103" i="18"/>
  <c r="G98" i="18"/>
  <c r="H98" i="18"/>
  <c r="I98" i="18"/>
  <c r="G99" i="18"/>
  <c r="H99" i="18"/>
  <c r="I99" i="18"/>
  <c r="G100" i="18"/>
  <c r="H100" i="18"/>
  <c r="I100" i="18"/>
  <c r="G101" i="18"/>
  <c r="H101" i="18"/>
  <c r="I101" i="18"/>
  <c r="G102" i="18"/>
  <c r="H102" i="18"/>
  <c r="I102" i="18"/>
  <c r="G103" i="18"/>
  <c r="H103" i="18"/>
  <c r="I103" i="18"/>
  <c r="AF122" i="28" l="1"/>
  <c r="AG122" i="28" s="1"/>
  <c r="AH122" i="28" s="1"/>
  <c r="AI122" i="28" s="1"/>
  <c r="AJ122" i="28" s="1"/>
  <c r="AK122" i="28" s="1"/>
  <c r="AF121" i="28"/>
  <c r="AG121" i="28" s="1"/>
  <c r="AM120" i="28"/>
  <c r="AN120" i="28" s="1"/>
  <c r="AN122" i="28"/>
  <c r="AO122" i="28" s="1"/>
  <c r="AP122" i="28" s="1"/>
  <c r="AQ122" i="28" s="1"/>
  <c r="AR122" i="28" s="1"/>
  <c r="AI121" i="28"/>
  <c r="AJ121" i="28" s="1"/>
  <c r="AK121" i="28" s="1"/>
  <c r="AL120" i="28"/>
  <c r="AD120" i="28"/>
  <c r="AE120" i="28" s="1"/>
  <c r="AF120" i="28" s="1"/>
  <c r="AG120" i="28" s="1"/>
  <c r="AH120" i="28" s="1"/>
  <c r="AI120" i="28" s="1"/>
  <c r="AJ120" i="28" s="1"/>
  <c r="AK120" i="28" s="1"/>
  <c r="AO119" i="28"/>
  <c r="AP119" i="28" s="1"/>
  <c r="AQ119" i="28" s="1"/>
  <c r="AR119" i="28" s="1"/>
  <c r="AK119" i="28"/>
  <c r="AG119" i="28"/>
  <c r="AH119" i="28" s="1"/>
  <c r="AI119" i="28" s="1"/>
  <c r="AJ119" i="28" s="1"/>
  <c r="AC117" i="28"/>
  <c r="AD117" i="28" s="1"/>
  <c r="AE117" i="28" s="1"/>
  <c r="AF117" i="28" s="1"/>
  <c r="AG117" i="28" s="1"/>
  <c r="AH117" i="28" s="1"/>
  <c r="AI117" i="28" s="1"/>
  <c r="AJ117" i="28" s="1"/>
  <c r="AK117" i="28" s="1"/>
  <c r="AL121" i="28"/>
  <c r="AM121" i="28" s="1"/>
  <c r="AN121" i="28" s="1"/>
  <c r="AO121" i="28" s="1"/>
  <c r="AP121" i="28" s="1"/>
  <c r="AQ121" i="28" s="1"/>
  <c r="AR121" i="28" s="1"/>
  <c r="AH121" i="28"/>
  <c r="AO120" i="28"/>
  <c r="AP120" i="28" s="1"/>
  <c r="AQ120" i="28" s="1"/>
  <c r="AR120" i="28" s="1"/>
  <c r="AL117" i="28"/>
  <c r="AM117" i="28" s="1"/>
  <c r="AN117" i="28" s="1"/>
  <c r="AO117" i="28" s="1"/>
  <c r="AP117" i="28" s="1"/>
  <c r="AQ117" i="28" s="1"/>
  <c r="AR117" i="28" s="1"/>
  <c r="AL117" i="27"/>
  <c r="BC117" i="27" s="1"/>
  <c r="AH117" i="27"/>
  <c r="AY117" i="27" s="1"/>
  <c r="AD117" i="27"/>
  <c r="AU117" i="27" s="1"/>
  <c r="Z117" i="27"/>
  <c r="AQ117" i="27" s="1"/>
  <c r="AL116" i="27"/>
  <c r="BC116" i="27" s="1"/>
  <c r="AH116" i="27"/>
  <c r="AY116" i="27" s="1"/>
  <c r="AD116" i="27"/>
  <c r="AU116" i="27" s="1"/>
  <c r="Z116" i="27"/>
  <c r="AQ116" i="27" s="1"/>
  <c r="AL115" i="27"/>
  <c r="BC115" i="27" s="1"/>
  <c r="AH115" i="27"/>
  <c r="AY115" i="27" s="1"/>
  <c r="AD115" i="27"/>
  <c r="AU115" i="27" s="1"/>
  <c r="Z115" i="27"/>
  <c r="AQ115" i="27" s="1"/>
  <c r="AL114" i="27"/>
  <c r="BC114" i="27" s="1"/>
  <c r="AH114" i="27"/>
  <c r="AY114" i="27" s="1"/>
  <c r="AD114" i="27"/>
  <c r="AU114" i="27" s="1"/>
  <c r="Z114" i="27"/>
  <c r="AQ114" i="27" s="1"/>
  <c r="AL113" i="27"/>
  <c r="BC113" i="27" s="1"/>
  <c r="AH113" i="27"/>
  <c r="AY113" i="27" s="1"/>
  <c r="AD113" i="27"/>
  <c r="AU113" i="27" s="1"/>
  <c r="Z113" i="27"/>
  <c r="AQ113" i="27" s="1"/>
  <c r="AL112" i="27"/>
  <c r="BC112" i="27" s="1"/>
  <c r="AH112" i="27"/>
  <c r="AY112" i="27" s="1"/>
  <c r="AD112" i="27"/>
  <c r="AU112" i="27" s="1"/>
  <c r="Z112" i="27"/>
  <c r="AQ112" i="27" s="1"/>
  <c r="AK117" i="27"/>
  <c r="BB117" i="27" s="1"/>
  <c r="AG117" i="27"/>
  <c r="AX117" i="27" s="1"/>
  <c r="AC117" i="27"/>
  <c r="AT117" i="27" s="1"/>
  <c r="Y117" i="27"/>
  <c r="AP117" i="27" s="1"/>
  <c r="AK116" i="27"/>
  <c r="BB116" i="27" s="1"/>
  <c r="AG116" i="27"/>
  <c r="AX116" i="27" s="1"/>
  <c r="AC116" i="27"/>
  <c r="AT116" i="27" s="1"/>
  <c r="Y116" i="27"/>
  <c r="AP116" i="27" s="1"/>
  <c r="AK115" i="27"/>
  <c r="BB115" i="27" s="1"/>
  <c r="AG115" i="27"/>
  <c r="AX115" i="27" s="1"/>
  <c r="AC115" i="27"/>
  <c r="AT115" i="27" s="1"/>
  <c r="Y115" i="27"/>
  <c r="AP115" i="27" s="1"/>
  <c r="AK114" i="27"/>
  <c r="BB114" i="27" s="1"/>
  <c r="AG114" i="27"/>
  <c r="AX114" i="27" s="1"/>
  <c r="AC114" i="27"/>
  <c r="AT114" i="27" s="1"/>
  <c r="Y114" i="27"/>
  <c r="AP114" i="27" s="1"/>
  <c r="AK113" i="27"/>
  <c r="BB113" i="27" s="1"/>
  <c r="AG113" i="27"/>
  <c r="AX113" i="27" s="1"/>
  <c r="AC113" i="27"/>
  <c r="AT113" i="27" s="1"/>
  <c r="Y113" i="27"/>
  <c r="AP113" i="27" s="1"/>
  <c r="AK112" i="27"/>
  <c r="BB112" i="27" s="1"/>
  <c r="AG112" i="27"/>
  <c r="AX112" i="27" s="1"/>
  <c r="AC112" i="27"/>
  <c r="AT112" i="27" s="1"/>
  <c r="Y112" i="27"/>
  <c r="AP112" i="27" s="1"/>
  <c r="AJ117" i="27"/>
  <c r="BA117" i="27" s="1"/>
  <c r="AF117" i="27"/>
  <c r="AW117" i="27" s="1"/>
  <c r="AB117" i="27"/>
  <c r="AS117" i="27" s="1"/>
  <c r="AJ116" i="27"/>
  <c r="BA116" i="27" s="1"/>
  <c r="AF116" i="27"/>
  <c r="AW116" i="27" s="1"/>
  <c r="AB116" i="27"/>
  <c r="AS116" i="27" s="1"/>
  <c r="AJ115" i="27"/>
  <c r="BA115" i="27" s="1"/>
  <c r="AF115" i="27"/>
  <c r="AW115" i="27" s="1"/>
  <c r="AB115" i="27"/>
  <c r="AS115" i="27" s="1"/>
  <c r="AJ114" i="27"/>
  <c r="BA114" i="27" s="1"/>
  <c r="AF114" i="27"/>
  <c r="AW114" i="27" s="1"/>
  <c r="AB114" i="27"/>
  <c r="AS114" i="27" s="1"/>
  <c r="AJ113" i="27"/>
  <c r="BA113" i="27" s="1"/>
  <c r="AF113" i="27"/>
  <c r="AW113" i="27" s="1"/>
  <c r="AB113" i="27"/>
  <c r="AS113" i="27" s="1"/>
  <c r="AJ112" i="27"/>
  <c r="BA112" i="27" s="1"/>
  <c r="AF112" i="27"/>
  <c r="AW112" i="27" s="1"/>
  <c r="AB112" i="27"/>
  <c r="AS112" i="27" s="1"/>
  <c r="U105" i="57"/>
  <c r="N105" i="57"/>
  <c r="U103" i="57"/>
  <c r="U102" i="57"/>
  <c r="T106" i="57"/>
  <c r="X106" i="57"/>
  <c r="AB106" i="57"/>
  <c r="S106" i="57"/>
  <c r="W106" i="57"/>
  <c r="AA106" i="57"/>
  <c r="U106" i="57"/>
  <c r="X105" i="57"/>
  <c r="T105" i="57"/>
  <c r="AB105" i="57"/>
  <c r="R104" i="57"/>
  <c r="V104" i="57"/>
  <c r="Z104" i="57"/>
  <c r="S104" i="57"/>
  <c r="W104" i="57"/>
  <c r="AA104" i="57"/>
  <c r="U104" i="57"/>
  <c r="Y104" i="57"/>
  <c r="AG104" i="57"/>
  <c r="T104" i="57"/>
  <c r="X104" i="57"/>
  <c r="AB104" i="57"/>
  <c r="W103" i="57"/>
  <c r="T103" i="57"/>
  <c r="AB103" i="57"/>
  <c r="V103" i="57"/>
  <c r="Z103" i="57"/>
  <c r="T102" i="57"/>
  <c r="X102" i="57"/>
  <c r="AB102" i="57"/>
  <c r="W102" i="57"/>
  <c r="S102" i="57"/>
  <c r="AA102" i="57"/>
  <c r="Z106" i="57"/>
  <c r="V106" i="57"/>
  <c r="R106" i="57"/>
  <c r="M106" i="57" s="1"/>
  <c r="AA105" i="57"/>
  <c r="W105" i="57"/>
  <c r="S105" i="57"/>
  <c r="Y103" i="57"/>
  <c r="L103" i="57"/>
  <c r="AA103" i="57" s="1"/>
  <c r="Z102" i="57"/>
  <c r="V102" i="57"/>
  <c r="R102" i="57"/>
  <c r="M102" i="57"/>
  <c r="AC102" i="57" s="1"/>
  <c r="AA101" i="57"/>
  <c r="W101" i="57"/>
  <c r="S101" i="57"/>
  <c r="Y106" i="57"/>
  <c r="Z105" i="57"/>
  <c r="V105" i="57"/>
  <c r="R105" i="57"/>
  <c r="AG102" i="57"/>
  <c r="Y102" i="57"/>
  <c r="Z101" i="57"/>
  <c r="V101" i="57"/>
  <c r="R101" i="57"/>
  <c r="AB101" i="57"/>
  <c r="X101" i="57"/>
  <c r="T101" i="57"/>
  <c r="Y105" i="57"/>
  <c r="Y101" i="57"/>
  <c r="P151" i="34"/>
  <c r="I103" i="29" s="1"/>
  <c r="Y103" i="29" s="1"/>
  <c r="P149" i="34"/>
  <c r="I101" i="29" s="1"/>
  <c r="P147" i="34"/>
  <c r="I99" i="29" s="1"/>
  <c r="L98" i="29"/>
  <c r="K98" i="29"/>
  <c r="S98" i="29"/>
  <c r="R98" i="29"/>
  <c r="Z98" i="29"/>
  <c r="N98" i="29"/>
  <c r="V98" i="29"/>
  <c r="O98" i="29"/>
  <c r="W98" i="29"/>
  <c r="L102" i="29"/>
  <c r="K102" i="29"/>
  <c r="S102" i="29"/>
  <c r="R102" i="29"/>
  <c r="Z102" i="29"/>
  <c r="N102" i="29"/>
  <c r="V102" i="29"/>
  <c r="O102" i="29"/>
  <c r="W102" i="29"/>
  <c r="U100" i="29"/>
  <c r="Q100" i="29"/>
  <c r="Y100" i="29"/>
  <c r="M100" i="29"/>
  <c r="K101" i="29"/>
  <c r="N100" i="29"/>
  <c r="L100" i="29"/>
  <c r="M99" i="29"/>
  <c r="Y102" i="29"/>
  <c r="U102" i="29"/>
  <c r="Q102" i="29"/>
  <c r="M102" i="29"/>
  <c r="X101" i="29"/>
  <c r="T101" i="29"/>
  <c r="P101" i="29"/>
  <c r="L101" i="29"/>
  <c r="W100" i="29"/>
  <c r="S100" i="29"/>
  <c r="O100" i="29"/>
  <c r="K100" i="29"/>
  <c r="Z99" i="29"/>
  <c r="V99" i="29"/>
  <c r="R99" i="29"/>
  <c r="N99" i="29"/>
  <c r="Y98" i="29"/>
  <c r="U98" i="29"/>
  <c r="Q98" i="29"/>
  <c r="M98" i="29"/>
  <c r="Y101" i="29"/>
  <c r="U101" i="29"/>
  <c r="Q101" i="29"/>
  <c r="X100" i="29"/>
  <c r="T100" i="29"/>
  <c r="P100" i="29"/>
  <c r="W99" i="29"/>
  <c r="S99" i="29"/>
  <c r="O99" i="29"/>
  <c r="K99" i="29"/>
  <c r="X102" i="29"/>
  <c r="T102" i="29"/>
  <c r="P102" i="29"/>
  <c r="W101" i="29"/>
  <c r="S101" i="29"/>
  <c r="O101" i="29"/>
  <c r="Z100" i="29"/>
  <c r="V100" i="29"/>
  <c r="R100" i="29"/>
  <c r="Y99" i="29"/>
  <c r="U99" i="29"/>
  <c r="Q99" i="29"/>
  <c r="X98" i="29"/>
  <c r="T98" i="29"/>
  <c r="P98" i="29"/>
  <c r="AF106" i="57" l="1"/>
  <c r="AE106" i="57"/>
  <c r="AG106" i="57"/>
  <c r="AC106" i="57"/>
  <c r="AD106" i="57"/>
  <c r="M105" i="57"/>
  <c r="S103" i="57"/>
  <c r="M104" i="57"/>
  <c r="N103" i="57"/>
  <c r="AD102" i="57"/>
  <c r="M101" i="57"/>
  <c r="AE102" i="57"/>
  <c r="AF102" i="57"/>
  <c r="R103" i="57"/>
  <c r="X103" i="57"/>
  <c r="M103" i="29"/>
  <c r="P103" i="29"/>
  <c r="Q103" i="29"/>
  <c r="T103" i="29"/>
  <c r="U103" i="29"/>
  <c r="P99" i="29"/>
  <c r="L99" i="29"/>
  <c r="T99" i="29"/>
  <c r="X99" i="29"/>
  <c r="X103" i="29"/>
  <c r="M101" i="29"/>
  <c r="Z101" i="29"/>
  <c r="V101" i="29"/>
  <c r="N101" i="29"/>
  <c r="R101" i="29"/>
  <c r="L103" i="29"/>
  <c r="R103" i="29"/>
  <c r="Z103" i="29"/>
  <c r="O103" i="29"/>
  <c r="W103" i="29"/>
  <c r="K103" i="29"/>
  <c r="S103" i="29"/>
  <c r="N103" i="29"/>
  <c r="V103" i="29"/>
  <c r="AF104" i="57" l="1"/>
  <c r="AD104" i="57"/>
  <c r="AE104" i="57"/>
  <c r="AC104" i="57"/>
  <c r="AE105" i="57"/>
  <c r="AC105" i="57"/>
  <c r="AF105" i="57"/>
  <c r="AD105" i="57"/>
  <c r="AG105" i="57"/>
  <c r="M103" i="57"/>
  <c r="AE101" i="57"/>
  <c r="AG101" i="57"/>
  <c r="AD101" i="57"/>
  <c r="AF101" i="57"/>
  <c r="AC101" i="57"/>
  <c r="AC103" i="57" l="1"/>
  <c r="AG103" i="57"/>
  <c r="AD103" i="57"/>
  <c r="AE103" i="57"/>
  <c r="AF103" i="57"/>
  <c r="B35" i="28" l="1"/>
  <c r="D35" i="28"/>
  <c r="F35" i="28"/>
  <c r="G35" i="28"/>
  <c r="B36" i="28"/>
  <c r="D36" i="28"/>
  <c r="F36" i="28"/>
  <c r="G36" i="28"/>
  <c r="B37" i="28"/>
  <c r="D37" i="28"/>
  <c r="F37" i="28"/>
  <c r="G37" i="28"/>
  <c r="B38" i="28"/>
  <c r="D38" i="28"/>
  <c r="F38" i="28"/>
  <c r="G38" i="28"/>
  <c r="B39" i="28"/>
  <c r="D39" i="28"/>
  <c r="F39" i="28"/>
  <c r="G39" i="28"/>
  <c r="B40" i="28"/>
  <c r="D40" i="28"/>
  <c r="F40" i="28"/>
  <c r="G40" i="28"/>
  <c r="B41" i="28"/>
  <c r="D41" i="28"/>
  <c r="F41" i="28"/>
  <c r="G41" i="28"/>
  <c r="B42" i="28"/>
  <c r="D42" i="28"/>
  <c r="F42" i="28"/>
  <c r="G42" i="28"/>
  <c r="B43" i="28"/>
  <c r="D43" i="28"/>
  <c r="F43" i="28"/>
  <c r="G43" i="28"/>
  <c r="B44" i="28"/>
  <c r="D44" i="28"/>
  <c r="F44" i="28"/>
  <c r="G44" i="28"/>
  <c r="B45" i="28"/>
  <c r="D45" i="28"/>
  <c r="F45" i="28"/>
  <c r="G45" i="28"/>
  <c r="B46" i="28"/>
  <c r="D46" i="28"/>
  <c r="F46" i="28"/>
  <c r="G46" i="28"/>
  <c r="B47" i="28"/>
  <c r="D47" i="28"/>
  <c r="F47" i="28"/>
  <c r="G47" i="28"/>
  <c r="B48" i="28"/>
  <c r="D48" i="28"/>
  <c r="F48" i="28"/>
  <c r="G48" i="28"/>
  <c r="B49" i="28"/>
  <c r="D49" i="28"/>
  <c r="F49" i="28"/>
  <c r="G49" i="28"/>
  <c r="B50" i="28"/>
  <c r="D50" i="28"/>
  <c r="F50" i="28"/>
  <c r="G50" i="28"/>
  <c r="B51" i="28"/>
  <c r="D51" i="28"/>
  <c r="F51" i="28"/>
  <c r="G51" i="28"/>
  <c r="B52" i="28"/>
  <c r="D52" i="28"/>
  <c r="F52" i="28"/>
  <c r="G52" i="28"/>
  <c r="B53" i="28"/>
  <c r="D53" i="28"/>
  <c r="F53" i="28"/>
  <c r="G53" i="28"/>
  <c r="B54" i="28"/>
  <c r="D54" i="28"/>
  <c r="F54" i="28"/>
  <c r="G54" i="28"/>
  <c r="B55" i="28"/>
  <c r="D55" i="28"/>
  <c r="F55" i="28"/>
  <c r="G55" i="28"/>
  <c r="B56" i="28"/>
  <c r="D56" i="28"/>
  <c r="F56" i="28"/>
  <c r="G56" i="28"/>
  <c r="B57" i="28"/>
  <c r="D57" i="28"/>
  <c r="F57" i="28"/>
  <c r="G57" i="28"/>
  <c r="B58" i="28"/>
  <c r="D58" i="28"/>
  <c r="F58" i="28"/>
  <c r="G58" i="28"/>
  <c r="B59" i="28"/>
  <c r="D59" i="28"/>
  <c r="F59" i="28"/>
  <c r="G59" i="28"/>
  <c r="B60" i="28"/>
  <c r="D60" i="28"/>
  <c r="F60" i="28"/>
  <c r="G60" i="28"/>
  <c r="B61" i="28"/>
  <c r="D61" i="28"/>
  <c r="F61" i="28"/>
  <c r="G61" i="28"/>
  <c r="B62" i="28"/>
  <c r="D62" i="28"/>
  <c r="F62" i="28"/>
  <c r="G62" i="28"/>
  <c r="B63" i="28"/>
  <c r="D63" i="28"/>
  <c r="F63" i="28"/>
  <c r="G63" i="28"/>
  <c r="B64" i="28"/>
  <c r="D64" i="28"/>
  <c r="F64" i="28"/>
  <c r="G64" i="28"/>
  <c r="B65" i="28"/>
  <c r="D65" i="28"/>
  <c r="F65" i="28"/>
  <c r="G65" i="28"/>
  <c r="B66" i="28"/>
  <c r="D66" i="28"/>
  <c r="F66" i="28"/>
  <c r="G66" i="28"/>
  <c r="B67" i="28"/>
  <c r="D67" i="28"/>
  <c r="F67" i="28"/>
  <c r="G67" i="28"/>
  <c r="B68" i="28"/>
  <c r="D68" i="28"/>
  <c r="F68" i="28"/>
  <c r="G68" i="28"/>
  <c r="B69" i="28"/>
  <c r="D69" i="28"/>
  <c r="F69" i="28"/>
  <c r="G69" i="28"/>
  <c r="B70" i="28"/>
  <c r="D70" i="28"/>
  <c r="F70" i="28"/>
  <c r="G70" i="28"/>
  <c r="B71" i="28"/>
  <c r="D71" i="28"/>
  <c r="F71" i="28"/>
  <c r="G71" i="28"/>
  <c r="B72" i="28"/>
  <c r="D72" i="28"/>
  <c r="F72" i="28"/>
  <c r="G72" i="28"/>
  <c r="B73" i="28"/>
  <c r="D73" i="28"/>
  <c r="F73" i="28"/>
  <c r="G73" i="28"/>
  <c r="B74" i="28"/>
  <c r="D74" i="28"/>
  <c r="F74" i="28"/>
  <c r="G74" i="28"/>
  <c r="B75" i="28"/>
  <c r="D75" i="28"/>
  <c r="F75" i="28"/>
  <c r="G75" i="28"/>
  <c r="B76" i="28"/>
  <c r="D76" i="28"/>
  <c r="F76" i="28"/>
  <c r="G76" i="28"/>
  <c r="B77" i="28"/>
  <c r="D77" i="28"/>
  <c r="F77" i="28"/>
  <c r="G77" i="28"/>
  <c r="B78" i="28"/>
  <c r="D78" i="28"/>
  <c r="F78" i="28"/>
  <c r="G78" i="28"/>
  <c r="B79" i="28"/>
  <c r="D79" i="28"/>
  <c r="F79" i="28"/>
  <c r="G79" i="28"/>
  <c r="B80" i="28"/>
  <c r="D80" i="28"/>
  <c r="F80" i="28"/>
  <c r="G80" i="28"/>
  <c r="B81" i="28"/>
  <c r="D81" i="28"/>
  <c r="F81" i="28"/>
  <c r="G81" i="28"/>
  <c r="B82" i="28"/>
  <c r="D82" i="28"/>
  <c r="F82" i="28"/>
  <c r="G82" i="28"/>
  <c r="B83" i="28"/>
  <c r="D83" i="28"/>
  <c r="F83" i="28"/>
  <c r="G83" i="28"/>
  <c r="B84" i="28"/>
  <c r="D84" i="28"/>
  <c r="F84" i="28"/>
  <c r="G84" i="28"/>
  <c r="B85" i="28"/>
  <c r="D85" i="28"/>
  <c r="F85" i="28"/>
  <c r="G85" i="28"/>
  <c r="B86" i="28"/>
  <c r="D86" i="28"/>
  <c r="F86" i="28"/>
  <c r="G86" i="28"/>
  <c r="B87" i="28"/>
  <c r="D87" i="28"/>
  <c r="F87" i="28"/>
  <c r="G87" i="28"/>
  <c r="B88" i="28"/>
  <c r="D88" i="28"/>
  <c r="F88" i="28"/>
  <c r="G88" i="28"/>
  <c r="B89" i="28"/>
  <c r="D89" i="28"/>
  <c r="F89" i="28"/>
  <c r="G89" i="28"/>
  <c r="B90" i="28"/>
  <c r="D90" i="28"/>
  <c r="F90" i="28"/>
  <c r="G90" i="28"/>
  <c r="B91" i="28"/>
  <c r="D91" i="28"/>
  <c r="F91" i="28"/>
  <c r="G91" i="28"/>
  <c r="B92" i="28"/>
  <c r="D92" i="28"/>
  <c r="F92" i="28"/>
  <c r="G92" i="28"/>
  <c r="B93" i="28"/>
  <c r="D93" i="28"/>
  <c r="F93" i="28"/>
  <c r="G93" i="28"/>
  <c r="B94" i="28"/>
  <c r="D94" i="28"/>
  <c r="F94" i="28"/>
  <c r="G94" i="28"/>
  <c r="B95" i="28"/>
  <c r="D95" i="28"/>
  <c r="F95" i="28"/>
  <c r="G95" i="28"/>
  <c r="B96" i="28"/>
  <c r="D96" i="28"/>
  <c r="F96" i="28"/>
  <c r="G96" i="28"/>
  <c r="B97" i="28"/>
  <c r="D97" i="28"/>
  <c r="F97" i="28"/>
  <c r="G97" i="28"/>
  <c r="B98" i="28"/>
  <c r="D98" i="28"/>
  <c r="F98" i="28"/>
  <c r="G98" i="28"/>
  <c r="B99" i="28"/>
  <c r="D99" i="28"/>
  <c r="F99" i="28"/>
  <c r="G99" i="28"/>
  <c r="B100" i="28"/>
  <c r="D100" i="28"/>
  <c r="F100" i="28"/>
  <c r="G100" i="28"/>
  <c r="B101" i="28"/>
  <c r="D101" i="28"/>
  <c r="F101" i="28"/>
  <c r="G101" i="28"/>
  <c r="B102" i="28"/>
  <c r="D102" i="28"/>
  <c r="F102" i="28"/>
  <c r="G102" i="28"/>
  <c r="B103" i="28"/>
  <c r="D103" i="28"/>
  <c r="F103" i="28"/>
  <c r="G103" i="28"/>
  <c r="B104" i="28"/>
  <c r="D104" i="28"/>
  <c r="F104" i="28"/>
  <c r="G104" i="28"/>
  <c r="B105" i="28"/>
  <c r="D105" i="28"/>
  <c r="F105" i="28"/>
  <c r="G105" i="28"/>
  <c r="B106" i="28"/>
  <c r="D106" i="28"/>
  <c r="F106" i="28"/>
  <c r="G106" i="28"/>
  <c r="B107" i="28"/>
  <c r="D107" i="28"/>
  <c r="F107" i="28"/>
  <c r="G107" i="28"/>
  <c r="B108" i="28"/>
  <c r="D108" i="28"/>
  <c r="F108" i="28"/>
  <c r="G108" i="28"/>
  <c r="B109" i="28"/>
  <c r="D109" i="28"/>
  <c r="F109" i="28"/>
  <c r="G109" i="28"/>
  <c r="B110" i="28"/>
  <c r="D110" i="28"/>
  <c r="F110" i="28"/>
  <c r="G110" i="28"/>
  <c r="B111" i="28"/>
  <c r="D111" i="28"/>
  <c r="F111" i="28"/>
  <c r="G111" i="28"/>
  <c r="B112" i="28"/>
  <c r="D112" i="28"/>
  <c r="F112" i="28"/>
  <c r="G112" i="28"/>
  <c r="B113" i="28"/>
  <c r="D113" i="28"/>
  <c r="F113" i="28"/>
  <c r="G113" i="28"/>
  <c r="B114" i="28"/>
  <c r="D114" i="28"/>
  <c r="F114" i="28"/>
  <c r="G114" i="28"/>
  <c r="B115" i="28"/>
  <c r="D115" i="28"/>
  <c r="F115" i="28"/>
  <c r="G115" i="28"/>
  <c r="B116" i="28"/>
  <c r="D116" i="28"/>
  <c r="F116" i="28"/>
  <c r="G116" i="28"/>
  <c r="AB102" i="27" l="1"/>
  <c r="AB106" i="27"/>
  <c r="AB110" i="27"/>
  <c r="AA111" i="27"/>
  <c r="AF111" i="27"/>
  <c r="B58" i="27"/>
  <c r="C58" i="27"/>
  <c r="E58" i="27"/>
  <c r="B59" i="27"/>
  <c r="C59" i="27"/>
  <c r="E59" i="27"/>
  <c r="B60" i="27"/>
  <c r="C60" i="27"/>
  <c r="E60" i="27"/>
  <c r="B61" i="27"/>
  <c r="C61" i="27"/>
  <c r="E61" i="27"/>
  <c r="B62" i="27"/>
  <c r="C62" i="27"/>
  <c r="E62" i="27"/>
  <c r="B63" i="27"/>
  <c r="C63" i="27"/>
  <c r="E63" i="27"/>
  <c r="B64" i="27"/>
  <c r="C64" i="27"/>
  <c r="E64" i="27"/>
  <c r="B65" i="27"/>
  <c r="C65" i="27"/>
  <c r="E65" i="27"/>
  <c r="B66" i="27"/>
  <c r="C66" i="27"/>
  <c r="E66" i="27"/>
  <c r="B67" i="27"/>
  <c r="C67" i="27"/>
  <c r="E67" i="27"/>
  <c r="B68" i="27"/>
  <c r="C68" i="27"/>
  <c r="E68" i="27"/>
  <c r="B69" i="27"/>
  <c r="C69" i="27"/>
  <c r="E69" i="27"/>
  <c r="B70" i="27"/>
  <c r="C70" i="27"/>
  <c r="E70" i="27"/>
  <c r="B71" i="27"/>
  <c r="C71" i="27"/>
  <c r="E71" i="27"/>
  <c r="B72" i="27"/>
  <c r="C72" i="27"/>
  <c r="E72" i="27"/>
  <c r="B73" i="27"/>
  <c r="C73" i="27"/>
  <c r="E73" i="27"/>
  <c r="B74" i="27"/>
  <c r="C74" i="27"/>
  <c r="E74" i="27"/>
  <c r="B75" i="27"/>
  <c r="C75" i="27"/>
  <c r="E75" i="27"/>
  <c r="B76" i="27"/>
  <c r="C76" i="27"/>
  <c r="E76" i="27"/>
  <c r="B77" i="27"/>
  <c r="C77" i="27"/>
  <c r="E77" i="27"/>
  <c r="B78" i="27"/>
  <c r="C78" i="27"/>
  <c r="E78" i="27"/>
  <c r="B79" i="27"/>
  <c r="C79" i="27"/>
  <c r="E79" i="27"/>
  <c r="B80" i="27"/>
  <c r="C80" i="27"/>
  <c r="E80" i="27"/>
  <c r="B81" i="27"/>
  <c r="C81" i="27"/>
  <c r="E81" i="27"/>
  <c r="B82" i="27"/>
  <c r="C82" i="27"/>
  <c r="E82" i="27"/>
  <c r="B83" i="27"/>
  <c r="C83" i="27"/>
  <c r="E83" i="27"/>
  <c r="B84" i="27"/>
  <c r="C84" i="27"/>
  <c r="E84" i="27"/>
  <c r="B85" i="27"/>
  <c r="C85" i="27"/>
  <c r="E85" i="27"/>
  <c r="B86" i="27"/>
  <c r="C86" i="27"/>
  <c r="E86" i="27"/>
  <c r="B87" i="27"/>
  <c r="C87" i="27"/>
  <c r="E87" i="27"/>
  <c r="B88" i="27"/>
  <c r="C88" i="27"/>
  <c r="E88" i="27"/>
  <c r="B89" i="27"/>
  <c r="C89" i="27"/>
  <c r="E89" i="27"/>
  <c r="B90" i="27"/>
  <c r="C90" i="27"/>
  <c r="E90" i="27"/>
  <c r="B91" i="27"/>
  <c r="C91" i="27"/>
  <c r="E91" i="27"/>
  <c r="B92" i="27"/>
  <c r="C92" i="27"/>
  <c r="E92" i="27"/>
  <c r="B93" i="27"/>
  <c r="C93" i="27"/>
  <c r="E93" i="27"/>
  <c r="B94" i="27"/>
  <c r="C94" i="27"/>
  <c r="E94" i="27"/>
  <c r="B95" i="27"/>
  <c r="C95" i="27"/>
  <c r="E95" i="27"/>
  <c r="B96" i="27"/>
  <c r="C96" i="27"/>
  <c r="E96" i="27"/>
  <c r="B97" i="27"/>
  <c r="C97" i="27"/>
  <c r="E97" i="27"/>
  <c r="B98" i="27"/>
  <c r="C98" i="27"/>
  <c r="E98" i="27"/>
  <c r="B99" i="27"/>
  <c r="C99" i="27"/>
  <c r="E99" i="27"/>
  <c r="B100" i="27"/>
  <c r="C100" i="27"/>
  <c r="E100" i="27"/>
  <c r="B101" i="27"/>
  <c r="C101" i="27"/>
  <c r="E101" i="27"/>
  <c r="Z101" i="27" s="1"/>
  <c r="B102" i="27"/>
  <c r="C102" i="27"/>
  <c r="E102" i="27"/>
  <c r="B103" i="27"/>
  <c r="C103" i="27"/>
  <c r="E103" i="27"/>
  <c r="B104" i="27"/>
  <c r="C104" i="27"/>
  <c r="E104" i="27"/>
  <c r="AB104" i="27" s="1"/>
  <c r="B105" i="27"/>
  <c r="C105" i="27"/>
  <c r="E105" i="27"/>
  <c r="AB105" i="27" s="1"/>
  <c r="B106" i="27"/>
  <c r="C106" i="27"/>
  <c r="E106" i="27"/>
  <c r="B107" i="27"/>
  <c r="C107" i="27"/>
  <c r="E107" i="27"/>
  <c r="B108" i="27"/>
  <c r="C108" i="27"/>
  <c r="E108" i="27"/>
  <c r="AB108" i="27" s="1"/>
  <c r="B109" i="27"/>
  <c r="C109" i="27"/>
  <c r="E109" i="27"/>
  <c r="AB109" i="27" s="1"/>
  <c r="B110" i="27"/>
  <c r="C110" i="27"/>
  <c r="E110" i="27"/>
  <c r="B111" i="27"/>
  <c r="C111" i="27"/>
  <c r="E111" i="27"/>
  <c r="AD111" i="27" s="1"/>
  <c r="B54" i="57"/>
  <c r="C54" i="57"/>
  <c r="D54" i="57"/>
  <c r="E54" i="57"/>
  <c r="H54" i="57"/>
  <c r="B55" i="57"/>
  <c r="C55" i="57"/>
  <c r="D55" i="57"/>
  <c r="E55" i="57"/>
  <c r="H55" i="57"/>
  <c r="B56" i="57"/>
  <c r="C56" i="57"/>
  <c r="D56" i="57"/>
  <c r="E56" i="57"/>
  <c r="H56" i="57"/>
  <c r="B57" i="57"/>
  <c r="C57" i="57"/>
  <c r="D57" i="57"/>
  <c r="E57" i="57"/>
  <c r="H57" i="57"/>
  <c r="B58" i="57"/>
  <c r="C58" i="57"/>
  <c r="D58" i="57"/>
  <c r="E58" i="57"/>
  <c r="H58" i="57"/>
  <c r="B59" i="57"/>
  <c r="C59" i="57"/>
  <c r="D59" i="57"/>
  <c r="E59" i="57"/>
  <c r="H59" i="57"/>
  <c r="B60" i="57"/>
  <c r="C60" i="57"/>
  <c r="D60" i="57"/>
  <c r="E60" i="57"/>
  <c r="H60" i="57"/>
  <c r="B61" i="57"/>
  <c r="C61" i="57"/>
  <c r="D61" i="57"/>
  <c r="E61" i="57"/>
  <c r="H61" i="57"/>
  <c r="B62" i="57"/>
  <c r="C62" i="57"/>
  <c r="D62" i="57"/>
  <c r="E62" i="57"/>
  <c r="H62" i="57"/>
  <c r="B63" i="57"/>
  <c r="C63" i="57"/>
  <c r="D63" i="57"/>
  <c r="E63" i="57"/>
  <c r="H63" i="57"/>
  <c r="B64" i="57"/>
  <c r="C64" i="57"/>
  <c r="D64" i="57"/>
  <c r="E64" i="57"/>
  <c r="H64" i="57"/>
  <c r="B65" i="57"/>
  <c r="C65" i="57"/>
  <c r="D65" i="57"/>
  <c r="E65" i="57"/>
  <c r="H65" i="57"/>
  <c r="B66" i="57"/>
  <c r="C66" i="57"/>
  <c r="D66" i="57"/>
  <c r="E66" i="57"/>
  <c r="H66" i="57"/>
  <c r="B67" i="57"/>
  <c r="C67" i="57"/>
  <c r="D67" i="57"/>
  <c r="E67" i="57"/>
  <c r="H67" i="57"/>
  <c r="B68" i="57"/>
  <c r="C68" i="57"/>
  <c r="D68" i="57"/>
  <c r="E68" i="57"/>
  <c r="H68" i="57"/>
  <c r="B69" i="57"/>
  <c r="C69" i="57"/>
  <c r="D69" i="57"/>
  <c r="E69" i="57"/>
  <c r="H69" i="57"/>
  <c r="B70" i="57"/>
  <c r="C70" i="57"/>
  <c r="D70" i="57"/>
  <c r="E70" i="57"/>
  <c r="H70" i="57"/>
  <c r="B71" i="57"/>
  <c r="C71" i="57"/>
  <c r="D71" i="57"/>
  <c r="E71" i="57"/>
  <c r="H71" i="57"/>
  <c r="B72" i="57"/>
  <c r="C72" i="57"/>
  <c r="D72" i="57"/>
  <c r="E72" i="57"/>
  <c r="H72" i="57"/>
  <c r="B73" i="57"/>
  <c r="C73" i="57"/>
  <c r="D73" i="57"/>
  <c r="E73" i="57"/>
  <c r="H73" i="57"/>
  <c r="B74" i="57"/>
  <c r="C74" i="57"/>
  <c r="D74" i="57"/>
  <c r="E74" i="57"/>
  <c r="H74" i="57"/>
  <c r="B75" i="57"/>
  <c r="C75" i="57"/>
  <c r="D75" i="57"/>
  <c r="E75" i="57"/>
  <c r="H75" i="57"/>
  <c r="B76" i="57"/>
  <c r="C76" i="57"/>
  <c r="D76" i="57"/>
  <c r="E76" i="57"/>
  <c r="H76" i="57"/>
  <c r="B77" i="57"/>
  <c r="C77" i="57"/>
  <c r="D77" i="57"/>
  <c r="E77" i="57"/>
  <c r="H77" i="57"/>
  <c r="B78" i="57"/>
  <c r="C78" i="57"/>
  <c r="D78" i="57"/>
  <c r="E78" i="57"/>
  <c r="H78" i="57"/>
  <c r="B79" i="57"/>
  <c r="C79" i="57"/>
  <c r="D79" i="57"/>
  <c r="E79" i="57"/>
  <c r="H79" i="57"/>
  <c r="B80" i="57"/>
  <c r="C80" i="57"/>
  <c r="D80" i="57"/>
  <c r="E80" i="57"/>
  <c r="H80" i="57"/>
  <c r="B81" i="57"/>
  <c r="C81" i="57"/>
  <c r="D81" i="57"/>
  <c r="E81" i="57"/>
  <c r="H81" i="57"/>
  <c r="B82" i="57"/>
  <c r="C82" i="57"/>
  <c r="D82" i="57"/>
  <c r="E82" i="57"/>
  <c r="H82" i="57"/>
  <c r="B83" i="57"/>
  <c r="C83" i="57"/>
  <c r="D83" i="57"/>
  <c r="E83" i="57"/>
  <c r="H83" i="57"/>
  <c r="B84" i="57"/>
  <c r="C84" i="57"/>
  <c r="D84" i="57"/>
  <c r="E84" i="57"/>
  <c r="H84" i="57"/>
  <c r="B85" i="57"/>
  <c r="C85" i="57"/>
  <c r="D85" i="57"/>
  <c r="E85" i="57"/>
  <c r="H85" i="57"/>
  <c r="B86" i="57"/>
  <c r="C86" i="57"/>
  <c r="D86" i="57"/>
  <c r="E86" i="57"/>
  <c r="H86" i="57"/>
  <c r="B87" i="57"/>
  <c r="C87" i="57"/>
  <c r="D87" i="57"/>
  <c r="E87" i="57"/>
  <c r="H87" i="57"/>
  <c r="B88" i="57"/>
  <c r="C88" i="57"/>
  <c r="D88" i="57"/>
  <c r="E88" i="57"/>
  <c r="H88" i="57"/>
  <c r="B89" i="57"/>
  <c r="C89" i="57"/>
  <c r="D89" i="57"/>
  <c r="E89" i="57"/>
  <c r="H89" i="57"/>
  <c r="B90" i="57"/>
  <c r="C90" i="57"/>
  <c r="D90" i="57"/>
  <c r="E90" i="57"/>
  <c r="H90" i="57"/>
  <c r="B91" i="57"/>
  <c r="C91" i="57"/>
  <c r="D91" i="57"/>
  <c r="E91" i="57"/>
  <c r="H91" i="57"/>
  <c r="B92" i="57"/>
  <c r="C92" i="57"/>
  <c r="D92" i="57"/>
  <c r="E92" i="57"/>
  <c r="H92" i="57"/>
  <c r="B93" i="57"/>
  <c r="C93" i="57"/>
  <c r="D93" i="57"/>
  <c r="E93" i="57"/>
  <c r="H93" i="57"/>
  <c r="B94" i="57"/>
  <c r="C94" i="57"/>
  <c r="D94" i="57"/>
  <c r="E94" i="57"/>
  <c r="H94" i="57"/>
  <c r="B95" i="57"/>
  <c r="C95" i="57"/>
  <c r="D95" i="57"/>
  <c r="E95" i="57"/>
  <c r="H95" i="57"/>
  <c r="B96" i="57"/>
  <c r="C96" i="57"/>
  <c r="D96" i="57"/>
  <c r="E96" i="57"/>
  <c r="H96" i="57"/>
  <c r="B97" i="57"/>
  <c r="C97" i="57"/>
  <c r="D97" i="57"/>
  <c r="E97" i="57"/>
  <c r="H97" i="57"/>
  <c r="B98" i="57"/>
  <c r="C98" i="57"/>
  <c r="D98" i="57"/>
  <c r="E98" i="57"/>
  <c r="H98" i="57"/>
  <c r="B99" i="57"/>
  <c r="C99" i="57"/>
  <c r="D99" i="57"/>
  <c r="E99" i="57"/>
  <c r="H99" i="57"/>
  <c r="B100" i="57"/>
  <c r="C100" i="57"/>
  <c r="P100" i="57" s="1"/>
  <c r="D100" i="57"/>
  <c r="E100" i="57"/>
  <c r="H100" i="57"/>
  <c r="O100" i="57" s="1"/>
  <c r="B58" i="29"/>
  <c r="C58" i="29"/>
  <c r="D58" i="29"/>
  <c r="G58" i="29"/>
  <c r="B59" i="29"/>
  <c r="C59" i="29"/>
  <c r="D59" i="29"/>
  <c r="G59" i="29"/>
  <c r="B60" i="29"/>
  <c r="C60" i="29"/>
  <c r="D60" i="29"/>
  <c r="G60" i="29"/>
  <c r="B61" i="29"/>
  <c r="C61" i="29"/>
  <c r="D61" i="29"/>
  <c r="F61" i="29"/>
  <c r="G61" i="29"/>
  <c r="B62" i="29"/>
  <c r="C62" i="29"/>
  <c r="D62" i="29"/>
  <c r="G62" i="29"/>
  <c r="B63" i="29"/>
  <c r="C63" i="29"/>
  <c r="D63" i="29"/>
  <c r="G63" i="29"/>
  <c r="B64" i="29"/>
  <c r="C64" i="29"/>
  <c r="D64" i="29"/>
  <c r="G64" i="29"/>
  <c r="B65" i="29"/>
  <c r="C65" i="29"/>
  <c r="D65" i="29"/>
  <c r="G65" i="29"/>
  <c r="B66" i="29"/>
  <c r="C66" i="29"/>
  <c r="D66" i="29"/>
  <c r="G66" i="29"/>
  <c r="B67" i="29"/>
  <c r="C67" i="29"/>
  <c r="D67" i="29"/>
  <c r="G67" i="29"/>
  <c r="B68" i="29"/>
  <c r="C68" i="29"/>
  <c r="D68" i="29"/>
  <c r="G68" i="29"/>
  <c r="B69" i="29"/>
  <c r="C69" i="29"/>
  <c r="D69" i="29"/>
  <c r="G69" i="29"/>
  <c r="B70" i="29"/>
  <c r="C70" i="29"/>
  <c r="D70" i="29"/>
  <c r="G70" i="29"/>
  <c r="B71" i="29"/>
  <c r="C71" i="29"/>
  <c r="D71" i="29"/>
  <c r="G71" i="29"/>
  <c r="B72" i="29"/>
  <c r="C72" i="29"/>
  <c r="D72" i="29"/>
  <c r="G72" i="29"/>
  <c r="B73" i="29"/>
  <c r="C73" i="29"/>
  <c r="D73" i="29"/>
  <c r="G73" i="29"/>
  <c r="B74" i="29"/>
  <c r="C74" i="29"/>
  <c r="D74" i="29"/>
  <c r="G74" i="29"/>
  <c r="B75" i="29"/>
  <c r="C75" i="29"/>
  <c r="D75" i="29"/>
  <c r="G75" i="29"/>
  <c r="B76" i="29"/>
  <c r="C76" i="29"/>
  <c r="D76" i="29"/>
  <c r="G76" i="29"/>
  <c r="B77" i="29"/>
  <c r="C77" i="29"/>
  <c r="D77" i="29"/>
  <c r="G77" i="29"/>
  <c r="B78" i="29"/>
  <c r="C78" i="29"/>
  <c r="D78" i="29"/>
  <c r="G78" i="29"/>
  <c r="B79" i="29"/>
  <c r="C79" i="29"/>
  <c r="D79" i="29"/>
  <c r="G79" i="29"/>
  <c r="B80" i="29"/>
  <c r="C80" i="29"/>
  <c r="D80" i="29"/>
  <c r="G80" i="29"/>
  <c r="B81" i="29"/>
  <c r="C81" i="29"/>
  <c r="D81" i="29"/>
  <c r="G81" i="29"/>
  <c r="B82" i="29"/>
  <c r="C82" i="29"/>
  <c r="D82" i="29"/>
  <c r="G82" i="29"/>
  <c r="B83" i="29"/>
  <c r="C83" i="29"/>
  <c r="D83" i="29"/>
  <c r="G83" i="29"/>
  <c r="B84" i="29"/>
  <c r="C84" i="29"/>
  <c r="D84" i="29"/>
  <c r="G84" i="29"/>
  <c r="B85" i="29"/>
  <c r="C85" i="29"/>
  <c r="D85" i="29"/>
  <c r="G85" i="29"/>
  <c r="B86" i="29"/>
  <c r="C86" i="29"/>
  <c r="D86" i="29"/>
  <c r="G86" i="29"/>
  <c r="B87" i="29"/>
  <c r="C87" i="29"/>
  <c r="D87" i="29"/>
  <c r="G87" i="29"/>
  <c r="B88" i="29"/>
  <c r="C88" i="29"/>
  <c r="D88" i="29"/>
  <c r="G88" i="29"/>
  <c r="B89" i="29"/>
  <c r="C89" i="29"/>
  <c r="D89" i="29"/>
  <c r="G89" i="29"/>
  <c r="B90" i="29"/>
  <c r="C90" i="29"/>
  <c r="D90" i="29"/>
  <c r="G90" i="29"/>
  <c r="B91" i="29"/>
  <c r="C91" i="29"/>
  <c r="D91" i="29"/>
  <c r="G91" i="29"/>
  <c r="B92" i="29"/>
  <c r="C92" i="29"/>
  <c r="D92" i="29"/>
  <c r="G92" i="29"/>
  <c r="B93" i="29"/>
  <c r="C93" i="29"/>
  <c r="D93" i="29"/>
  <c r="G93" i="29"/>
  <c r="B94" i="29"/>
  <c r="C94" i="29"/>
  <c r="D94" i="29"/>
  <c r="G94" i="29"/>
  <c r="B95" i="29"/>
  <c r="C95" i="29"/>
  <c r="D95" i="29"/>
  <c r="G95" i="29"/>
  <c r="B96" i="29"/>
  <c r="C96" i="29"/>
  <c r="D96" i="29"/>
  <c r="G96" i="29"/>
  <c r="B97" i="29"/>
  <c r="C97" i="29"/>
  <c r="D97" i="29"/>
  <c r="G97" i="29"/>
  <c r="B78" i="34"/>
  <c r="C78" i="34"/>
  <c r="D78" i="34"/>
  <c r="E78" i="34"/>
  <c r="B79" i="34"/>
  <c r="C79" i="34"/>
  <c r="D79" i="34"/>
  <c r="E79" i="34"/>
  <c r="B80" i="34"/>
  <c r="C80" i="34"/>
  <c r="D80" i="34"/>
  <c r="E80" i="34"/>
  <c r="B81" i="34"/>
  <c r="C81" i="34"/>
  <c r="D81" i="34"/>
  <c r="E81" i="34"/>
  <c r="B82" i="34"/>
  <c r="C82" i="34"/>
  <c r="D82" i="34"/>
  <c r="E82" i="34"/>
  <c r="B83" i="34"/>
  <c r="C83" i="34"/>
  <c r="D83" i="34"/>
  <c r="E83" i="34"/>
  <c r="B84" i="34"/>
  <c r="C84" i="34"/>
  <c r="D84" i="34"/>
  <c r="E84" i="34"/>
  <c r="B85" i="34"/>
  <c r="C85" i="34"/>
  <c r="D85" i="34"/>
  <c r="E85" i="34"/>
  <c r="B86" i="34"/>
  <c r="C86" i="34"/>
  <c r="D86" i="34"/>
  <c r="E86" i="34"/>
  <c r="B87" i="34"/>
  <c r="C87" i="34"/>
  <c r="D87" i="34"/>
  <c r="E87" i="34"/>
  <c r="B88" i="34"/>
  <c r="C88" i="34"/>
  <c r="D88" i="34"/>
  <c r="E88" i="34"/>
  <c r="B89" i="34"/>
  <c r="C89" i="34"/>
  <c r="D89" i="34"/>
  <c r="E89" i="34"/>
  <c r="B90" i="34"/>
  <c r="C90" i="34"/>
  <c r="D90" i="34"/>
  <c r="E90" i="34"/>
  <c r="B91" i="34"/>
  <c r="C91" i="34"/>
  <c r="D91" i="34"/>
  <c r="E91" i="34"/>
  <c r="B92" i="34"/>
  <c r="C92" i="34"/>
  <c r="D92" i="34"/>
  <c r="E92" i="34"/>
  <c r="B93" i="34"/>
  <c r="C93" i="34"/>
  <c r="D93" i="34"/>
  <c r="E93" i="34"/>
  <c r="B94" i="34"/>
  <c r="C94" i="34"/>
  <c r="D94" i="34"/>
  <c r="E94" i="34"/>
  <c r="B95" i="34"/>
  <c r="C95" i="34"/>
  <c r="D95" i="34"/>
  <c r="E95" i="34"/>
  <c r="B96" i="34"/>
  <c r="C96" i="34"/>
  <c r="D96" i="34"/>
  <c r="E96" i="34"/>
  <c r="B97" i="34"/>
  <c r="C97" i="34"/>
  <c r="D97" i="34"/>
  <c r="E97" i="34"/>
  <c r="B98" i="34"/>
  <c r="C98" i="34"/>
  <c r="D98" i="34"/>
  <c r="E98" i="34"/>
  <c r="B99" i="34"/>
  <c r="C99" i="34"/>
  <c r="D99" i="34"/>
  <c r="E99" i="34"/>
  <c r="B100" i="34"/>
  <c r="C100" i="34"/>
  <c r="D100" i="34"/>
  <c r="E100" i="34"/>
  <c r="B101" i="34"/>
  <c r="C101" i="34"/>
  <c r="D101" i="34"/>
  <c r="E101" i="34"/>
  <c r="B102" i="34"/>
  <c r="C102" i="34"/>
  <c r="D102" i="34"/>
  <c r="E102" i="34"/>
  <c r="B103" i="34"/>
  <c r="C103" i="34"/>
  <c r="D103" i="34"/>
  <c r="E103" i="34"/>
  <c r="B104" i="34"/>
  <c r="C104" i="34"/>
  <c r="D104" i="34"/>
  <c r="E104" i="34"/>
  <c r="B105" i="34"/>
  <c r="C105" i="34"/>
  <c r="D105" i="34"/>
  <c r="E105" i="34"/>
  <c r="B106" i="34"/>
  <c r="C106" i="34"/>
  <c r="D106" i="34"/>
  <c r="E106" i="34"/>
  <c r="B107" i="34"/>
  <c r="C107" i="34"/>
  <c r="D107" i="34"/>
  <c r="E107" i="34"/>
  <c r="B108" i="34"/>
  <c r="C108" i="34"/>
  <c r="D108" i="34"/>
  <c r="E108" i="34"/>
  <c r="B109" i="34"/>
  <c r="C109" i="34"/>
  <c r="D109" i="34"/>
  <c r="E109" i="34"/>
  <c r="B110" i="34"/>
  <c r="C110" i="34"/>
  <c r="D110" i="34"/>
  <c r="E110" i="34"/>
  <c r="H110" i="34"/>
  <c r="B111" i="34"/>
  <c r="C111" i="34"/>
  <c r="D111" i="34"/>
  <c r="E111" i="34"/>
  <c r="B112" i="34"/>
  <c r="C112" i="34"/>
  <c r="D112" i="34"/>
  <c r="E112" i="34"/>
  <c r="B113" i="34"/>
  <c r="C113" i="34"/>
  <c r="D113" i="34"/>
  <c r="E113" i="34"/>
  <c r="B114" i="34"/>
  <c r="C114" i="34"/>
  <c r="D114" i="34"/>
  <c r="E114" i="34"/>
  <c r="B115" i="34"/>
  <c r="C115" i="34"/>
  <c r="D115" i="34"/>
  <c r="E115" i="34"/>
  <c r="B116" i="34"/>
  <c r="C116" i="34"/>
  <c r="D116" i="34"/>
  <c r="E116" i="34"/>
  <c r="B117" i="34"/>
  <c r="C117" i="34"/>
  <c r="D117" i="34"/>
  <c r="E117" i="34"/>
  <c r="B118" i="34"/>
  <c r="C118" i="34"/>
  <c r="D118" i="34"/>
  <c r="E118" i="34"/>
  <c r="B119" i="34"/>
  <c r="C119" i="34"/>
  <c r="D119" i="34"/>
  <c r="E119" i="34"/>
  <c r="B120" i="34"/>
  <c r="C120" i="34"/>
  <c r="D120" i="34"/>
  <c r="E120" i="34"/>
  <c r="B121" i="34"/>
  <c r="C121" i="34"/>
  <c r="D121" i="34"/>
  <c r="E121" i="34"/>
  <c r="B122" i="34"/>
  <c r="C122" i="34"/>
  <c r="D122" i="34"/>
  <c r="E122" i="34"/>
  <c r="B123" i="34"/>
  <c r="C123" i="34"/>
  <c r="D123" i="34"/>
  <c r="E123" i="34"/>
  <c r="B124" i="34"/>
  <c r="C124" i="34"/>
  <c r="D124" i="34"/>
  <c r="E124" i="34"/>
  <c r="B125" i="34"/>
  <c r="C125" i="34"/>
  <c r="D125" i="34"/>
  <c r="E125" i="34"/>
  <c r="B126" i="34"/>
  <c r="C126" i="34"/>
  <c r="D126" i="34"/>
  <c r="E126" i="34"/>
  <c r="B127" i="34"/>
  <c r="C127" i="34"/>
  <c r="D127" i="34"/>
  <c r="E127" i="34"/>
  <c r="B128" i="34"/>
  <c r="C128" i="34"/>
  <c r="D128" i="34"/>
  <c r="E128" i="34"/>
  <c r="B129" i="34"/>
  <c r="C129" i="34"/>
  <c r="D129" i="34"/>
  <c r="E129" i="34"/>
  <c r="B130" i="34"/>
  <c r="C130" i="34"/>
  <c r="D130" i="34"/>
  <c r="E130" i="34"/>
  <c r="B131" i="34"/>
  <c r="C131" i="34"/>
  <c r="D131" i="34"/>
  <c r="E131" i="34"/>
  <c r="B132" i="34"/>
  <c r="C132" i="34"/>
  <c r="D132" i="34"/>
  <c r="E132" i="34"/>
  <c r="B133" i="34"/>
  <c r="C133" i="34"/>
  <c r="D133" i="34"/>
  <c r="E133" i="34"/>
  <c r="B134" i="34"/>
  <c r="C134" i="34"/>
  <c r="D134" i="34"/>
  <c r="E134" i="34"/>
  <c r="B135" i="34"/>
  <c r="C135" i="34"/>
  <c r="D135" i="34"/>
  <c r="E135" i="34"/>
  <c r="B136" i="34"/>
  <c r="C136" i="34"/>
  <c r="D136" i="34"/>
  <c r="E136" i="34"/>
  <c r="B137" i="34"/>
  <c r="C137" i="34"/>
  <c r="D137" i="34"/>
  <c r="E137" i="34"/>
  <c r="B138" i="34"/>
  <c r="C138" i="34"/>
  <c r="D138" i="34"/>
  <c r="E138" i="34"/>
  <c r="B139" i="34"/>
  <c r="C139" i="34"/>
  <c r="D139" i="34"/>
  <c r="E139" i="34"/>
  <c r="B140" i="34"/>
  <c r="C140" i="34"/>
  <c r="D140" i="34"/>
  <c r="E140" i="34"/>
  <c r="B141" i="34"/>
  <c r="C141" i="34"/>
  <c r="D141" i="34"/>
  <c r="E141" i="34"/>
  <c r="B142" i="34"/>
  <c r="C142" i="34"/>
  <c r="D142" i="34"/>
  <c r="E142" i="34"/>
  <c r="B143" i="34"/>
  <c r="C143" i="34"/>
  <c r="D143" i="34"/>
  <c r="E143" i="34"/>
  <c r="B144" i="34"/>
  <c r="C144" i="34"/>
  <c r="D144" i="34"/>
  <c r="E144" i="34"/>
  <c r="B145" i="34"/>
  <c r="C145" i="34"/>
  <c r="D145" i="34"/>
  <c r="E145" i="34"/>
  <c r="M145" i="34" s="1"/>
  <c r="N62" i="18"/>
  <c r="N61" i="18"/>
  <c r="E80" i="28" s="1"/>
  <c r="M62" i="18"/>
  <c r="L62" i="18"/>
  <c r="I62" i="18"/>
  <c r="G110" i="34" s="1"/>
  <c r="H62" i="18"/>
  <c r="F110" i="34" s="1"/>
  <c r="G62" i="18"/>
  <c r="C81" i="28" l="1"/>
  <c r="D76" i="27"/>
  <c r="F65" i="57"/>
  <c r="E62" i="29"/>
  <c r="G64" i="57"/>
  <c r="Y111" i="27"/>
  <c r="Y110" i="27"/>
  <c r="Y109" i="27"/>
  <c r="Y108" i="27"/>
  <c r="Y107" i="27"/>
  <c r="Y106" i="27"/>
  <c r="Y105" i="27"/>
  <c r="Y104" i="27"/>
  <c r="Y103" i="27"/>
  <c r="Y102" i="27"/>
  <c r="AE111" i="27"/>
  <c r="E81" i="28"/>
  <c r="F62" i="29"/>
  <c r="H109" i="34"/>
  <c r="G65" i="57"/>
  <c r="X111" i="27"/>
  <c r="Z111" i="27"/>
  <c r="X110" i="27"/>
  <c r="AD110" i="27"/>
  <c r="Z110" i="27"/>
  <c r="AE110" i="27"/>
  <c r="AA110" i="27"/>
  <c r="AF110" i="27"/>
  <c r="X109" i="27"/>
  <c r="AD109" i="27"/>
  <c r="Z109" i="27"/>
  <c r="AE109" i="27"/>
  <c r="AA109" i="27"/>
  <c r="X108" i="27"/>
  <c r="AD108" i="27"/>
  <c r="Z108" i="27"/>
  <c r="AE108" i="27"/>
  <c r="AA108" i="27"/>
  <c r="X107" i="27"/>
  <c r="AD107" i="27"/>
  <c r="Z107" i="27"/>
  <c r="AA107" i="27"/>
  <c r="X106" i="27"/>
  <c r="AD106" i="27"/>
  <c r="Z106" i="27"/>
  <c r="AA106" i="27"/>
  <c r="X105" i="27"/>
  <c r="Z105" i="27"/>
  <c r="AA105" i="27"/>
  <c r="X104" i="27"/>
  <c r="Z104" i="27"/>
  <c r="AA104" i="27"/>
  <c r="X103" i="27"/>
  <c r="Z103" i="27"/>
  <c r="AA103" i="27"/>
  <c r="X102" i="27"/>
  <c r="Z102" i="27"/>
  <c r="AA102" i="27"/>
  <c r="Y101" i="27"/>
  <c r="AB111" i="27"/>
  <c r="AB107" i="27"/>
  <c r="AB103" i="27"/>
  <c r="X101" i="27"/>
  <c r="AA100" i="27"/>
  <c r="X100" i="27"/>
  <c r="Y100" i="27"/>
  <c r="Z100" i="27"/>
  <c r="X99" i="27"/>
  <c r="Y99" i="27"/>
  <c r="Z99" i="27"/>
  <c r="X98" i="27"/>
  <c r="Y98" i="27"/>
  <c r="Z98" i="27"/>
  <c r="X97" i="27"/>
  <c r="Y97" i="27"/>
  <c r="X96" i="27"/>
  <c r="Y96" i="27"/>
  <c r="X95" i="27"/>
  <c r="X94" i="27"/>
  <c r="AC111" i="27"/>
  <c r="AC110" i="27"/>
  <c r="AC109" i="27"/>
  <c r="AC108" i="27"/>
  <c r="AC107" i="27"/>
  <c r="AC106" i="27"/>
  <c r="AC105" i="27"/>
  <c r="AC104" i="27"/>
  <c r="AA101" i="27"/>
  <c r="D12" i="45"/>
  <c r="D17" i="45" s="1"/>
  <c r="E12" i="45"/>
  <c r="F12" i="45"/>
  <c r="F17" i="45" s="1"/>
  <c r="F21" i="45" s="1"/>
  <c r="G12" i="45"/>
  <c r="G17" i="45" s="1"/>
  <c r="G22" i="45" s="1"/>
  <c r="H22" i="45" s="1"/>
  <c r="I22" i="45" s="1"/>
  <c r="H12" i="45"/>
  <c r="I12" i="45"/>
  <c r="E17" i="45"/>
  <c r="E20" i="45" s="1"/>
  <c r="H17" i="45"/>
  <c r="H23" i="45" s="1"/>
  <c r="I17" i="45"/>
  <c r="I24" i="45" s="1"/>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G16" i="18"/>
  <c r="C35" i="28" s="1"/>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G45" i="18"/>
  <c r="G46" i="18"/>
  <c r="G47" i="18"/>
  <c r="G48" i="18"/>
  <c r="G49" i="18"/>
  <c r="G50" i="18"/>
  <c r="G51" i="18"/>
  <c r="G52" i="18"/>
  <c r="G53" i="18"/>
  <c r="G54" i="18"/>
  <c r="G55" i="18"/>
  <c r="G56" i="18"/>
  <c r="G57" i="18"/>
  <c r="G58" i="18"/>
  <c r="G59" i="18"/>
  <c r="G60" i="18"/>
  <c r="G61"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15" i="18"/>
  <c r="C34" i="28" s="1"/>
  <c r="F34" i="28"/>
  <c r="G34"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18" i="57"/>
  <c r="N16" i="18"/>
  <c r="E35" i="28" s="1"/>
  <c r="N17" i="18"/>
  <c r="E36" i="28" s="1"/>
  <c r="N18" i="18"/>
  <c r="E37" i="28" s="1"/>
  <c r="N19" i="18"/>
  <c r="E38" i="28" s="1"/>
  <c r="N20" i="18"/>
  <c r="E39" i="28" s="1"/>
  <c r="N21" i="18"/>
  <c r="E40" i="28" s="1"/>
  <c r="N22" i="18"/>
  <c r="N23" i="18"/>
  <c r="E42" i="28" s="1"/>
  <c r="N24" i="18"/>
  <c r="E43" i="28" s="1"/>
  <c r="N25" i="18"/>
  <c r="E44" i="28" s="1"/>
  <c r="N26" i="18"/>
  <c r="N27" i="18"/>
  <c r="E46" i="28" s="1"/>
  <c r="N28" i="18"/>
  <c r="E47" i="28" s="1"/>
  <c r="N29" i="18"/>
  <c r="E48" i="28" s="1"/>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F54" i="57" s="1"/>
  <c r="L52" i="18"/>
  <c r="M52" i="18" s="1"/>
  <c r="F55" i="57" s="1"/>
  <c r="L53" i="18"/>
  <c r="M53" i="18" s="1"/>
  <c r="L54" i="18"/>
  <c r="M54" i="18" s="1"/>
  <c r="F57" i="57" s="1"/>
  <c r="L55" i="18"/>
  <c r="M55" i="18" s="1"/>
  <c r="F58" i="57" s="1"/>
  <c r="L56" i="18"/>
  <c r="M56" i="18" s="1"/>
  <c r="F59" i="57" s="1"/>
  <c r="L57" i="18"/>
  <c r="M57" i="18" s="1"/>
  <c r="F60" i="57" s="1"/>
  <c r="L58" i="18"/>
  <c r="M58" i="18" s="1"/>
  <c r="L59" i="18"/>
  <c r="M59" i="18" s="1"/>
  <c r="L60" i="18"/>
  <c r="M60" i="18" s="1"/>
  <c r="L61" i="18"/>
  <c r="M61"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15" i="18"/>
  <c r="M15" i="18" s="1"/>
  <c r="F95" i="57" l="1"/>
  <c r="E92" i="29"/>
  <c r="F83" i="57"/>
  <c r="E80" i="29"/>
  <c r="F75" i="57"/>
  <c r="E72" i="29"/>
  <c r="E95" i="29"/>
  <c r="F98" i="57"/>
  <c r="F94" i="57"/>
  <c r="E91" i="29"/>
  <c r="E87" i="29"/>
  <c r="F90" i="57"/>
  <c r="F86" i="57"/>
  <c r="E83" i="29"/>
  <c r="E79" i="29"/>
  <c r="F82" i="57"/>
  <c r="F78" i="57"/>
  <c r="E75" i="29"/>
  <c r="E71" i="29"/>
  <c r="F74" i="57"/>
  <c r="F70" i="57"/>
  <c r="E67" i="29"/>
  <c r="E63" i="29"/>
  <c r="F66" i="57"/>
  <c r="F61" i="57"/>
  <c r="E58" i="29"/>
  <c r="E116" i="28"/>
  <c r="G100" i="57"/>
  <c r="H145" i="34"/>
  <c r="F97" i="29"/>
  <c r="E112" i="28"/>
  <c r="H141" i="34"/>
  <c r="F93" i="29"/>
  <c r="G96" i="57"/>
  <c r="E108" i="28"/>
  <c r="G92" i="57"/>
  <c r="H137" i="34"/>
  <c r="F89" i="29"/>
  <c r="E104" i="28"/>
  <c r="H133" i="34"/>
  <c r="F85" i="29"/>
  <c r="G88" i="57"/>
  <c r="E100" i="28"/>
  <c r="G84" i="57"/>
  <c r="H129" i="34"/>
  <c r="F81" i="29"/>
  <c r="E96" i="28"/>
  <c r="H125" i="34"/>
  <c r="F77" i="29"/>
  <c r="G80" i="57"/>
  <c r="E92" i="28"/>
  <c r="G76" i="57"/>
  <c r="H121" i="34"/>
  <c r="F73" i="29"/>
  <c r="E88" i="28"/>
  <c r="H117" i="34"/>
  <c r="G72" i="57"/>
  <c r="F69" i="29"/>
  <c r="E84" i="28"/>
  <c r="G68" i="57"/>
  <c r="H113" i="34"/>
  <c r="F65" i="29"/>
  <c r="E78" i="28"/>
  <c r="G62" i="57"/>
  <c r="F59" i="29"/>
  <c r="H107" i="34"/>
  <c r="E74" i="28"/>
  <c r="G58" i="57"/>
  <c r="H103" i="34"/>
  <c r="F51" i="29"/>
  <c r="E70" i="28"/>
  <c r="G54" i="57"/>
  <c r="H99" i="34"/>
  <c r="E66" i="28"/>
  <c r="H95" i="34"/>
  <c r="E62" i="28"/>
  <c r="H91" i="34"/>
  <c r="E58" i="28"/>
  <c r="H87" i="34"/>
  <c r="F35" i="29"/>
  <c r="E54" i="28"/>
  <c r="H83" i="34"/>
  <c r="E50" i="28"/>
  <c r="H79" i="34"/>
  <c r="C116" i="28"/>
  <c r="D111" i="27"/>
  <c r="C112" i="28"/>
  <c r="D107" i="27"/>
  <c r="C108" i="28"/>
  <c r="D103" i="27"/>
  <c r="C104" i="28"/>
  <c r="D99" i="27"/>
  <c r="C100" i="28"/>
  <c r="D95" i="27"/>
  <c r="C96" i="28"/>
  <c r="D91" i="27"/>
  <c r="C92" i="28"/>
  <c r="D87" i="27"/>
  <c r="C88" i="28"/>
  <c r="D83" i="27"/>
  <c r="C84" i="28"/>
  <c r="D79" i="27"/>
  <c r="C79" i="28"/>
  <c r="D74" i="27"/>
  <c r="C75" i="28"/>
  <c r="D70" i="27"/>
  <c r="C71" i="28"/>
  <c r="D66" i="27"/>
  <c r="C67" i="28"/>
  <c r="D62" i="27"/>
  <c r="C63" i="28"/>
  <c r="D58" i="27"/>
  <c r="F93" i="57"/>
  <c r="E90" i="29"/>
  <c r="F85" i="57"/>
  <c r="E82" i="29"/>
  <c r="F73" i="57"/>
  <c r="E70" i="29"/>
  <c r="F64" i="57"/>
  <c r="E61" i="29"/>
  <c r="E53" i="29"/>
  <c r="F56" i="57"/>
  <c r="E115" i="28"/>
  <c r="F96" i="29"/>
  <c r="G99" i="57"/>
  <c r="H144" i="34"/>
  <c r="E111" i="28"/>
  <c r="F92" i="29"/>
  <c r="H140" i="34"/>
  <c r="G95" i="57"/>
  <c r="E107" i="28"/>
  <c r="F88" i="29"/>
  <c r="G91" i="57"/>
  <c r="H136" i="34"/>
  <c r="E103" i="28"/>
  <c r="H132" i="34"/>
  <c r="G87" i="57"/>
  <c r="F84" i="29"/>
  <c r="E99" i="28"/>
  <c r="G83" i="57"/>
  <c r="H128" i="34"/>
  <c r="F80" i="29"/>
  <c r="E95" i="28"/>
  <c r="F76" i="29"/>
  <c r="H124" i="34"/>
  <c r="G79" i="57"/>
  <c r="E91" i="28"/>
  <c r="F72" i="29"/>
  <c r="G75" i="57"/>
  <c r="H120" i="34"/>
  <c r="E87" i="28"/>
  <c r="F68" i="29"/>
  <c r="H116" i="34"/>
  <c r="G71" i="57"/>
  <c r="E83" i="28"/>
  <c r="F64" i="29"/>
  <c r="G67" i="57"/>
  <c r="H112" i="34"/>
  <c r="E77" i="28"/>
  <c r="F58" i="29"/>
  <c r="H106" i="34"/>
  <c r="G61" i="57"/>
  <c r="E73" i="28"/>
  <c r="G57" i="57"/>
  <c r="H102" i="34"/>
  <c r="E69" i="28"/>
  <c r="H98" i="34"/>
  <c r="E65" i="28"/>
  <c r="H94" i="34"/>
  <c r="E61" i="28"/>
  <c r="H90" i="34"/>
  <c r="E57" i="28"/>
  <c r="H86" i="34"/>
  <c r="E53" i="28"/>
  <c r="H82" i="34"/>
  <c r="E49" i="28"/>
  <c r="H78" i="34"/>
  <c r="H74" i="34"/>
  <c r="E45" i="28"/>
  <c r="H70" i="34"/>
  <c r="E41" i="28"/>
  <c r="C115" i="28"/>
  <c r="D110" i="27"/>
  <c r="C111" i="28"/>
  <c r="D106" i="27"/>
  <c r="C107" i="28"/>
  <c r="D102" i="27"/>
  <c r="C103" i="28"/>
  <c r="D98" i="27"/>
  <c r="C99" i="28"/>
  <c r="D94" i="27"/>
  <c r="C95" i="28"/>
  <c r="D90" i="27"/>
  <c r="C91" i="28"/>
  <c r="D86" i="27"/>
  <c r="C87" i="28"/>
  <c r="D82" i="27"/>
  <c r="C83" i="28"/>
  <c r="D78" i="27"/>
  <c r="C78" i="28"/>
  <c r="D73" i="27"/>
  <c r="C74" i="28"/>
  <c r="D69" i="27"/>
  <c r="C70" i="28"/>
  <c r="D65" i="27"/>
  <c r="C66" i="28"/>
  <c r="D61" i="27"/>
  <c r="F91" i="57"/>
  <c r="E88" i="29"/>
  <c r="F97" i="57"/>
  <c r="E94" i="29"/>
  <c r="F89" i="57"/>
  <c r="E86" i="29"/>
  <c r="F81" i="57"/>
  <c r="E78" i="29"/>
  <c r="F77" i="57"/>
  <c r="E74" i="29"/>
  <c r="F69" i="57"/>
  <c r="E66" i="29"/>
  <c r="E97" i="29"/>
  <c r="F100" i="57"/>
  <c r="E93" i="29"/>
  <c r="F96" i="57"/>
  <c r="E89" i="29"/>
  <c r="F92" i="57"/>
  <c r="E85" i="29"/>
  <c r="F88" i="57"/>
  <c r="E81" i="29"/>
  <c r="F84" i="57"/>
  <c r="E77" i="29"/>
  <c r="F80" i="57"/>
  <c r="E73" i="29"/>
  <c r="F76" i="57"/>
  <c r="F72" i="57"/>
  <c r="E69" i="29"/>
  <c r="E65" i="29"/>
  <c r="F68" i="57"/>
  <c r="E60" i="29"/>
  <c r="F63" i="57"/>
  <c r="E114" i="28"/>
  <c r="G98" i="57"/>
  <c r="F95" i="29"/>
  <c r="H143" i="34"/>
  <c r="E110" i="28"/>
  <c r="G94" i="57"/>
  <c r="F91" i="29"/>
  <c r="H139" i="34"/>
  <c r="E106" i="28"/>
  <c r="G90" i="57"/>
  <c r="F87" i="29"/>
  <c r="H135" i="34"/>
  <c r="E102" i="28"/>
  <c r="G86" i="57"/>
  <c r="F83" i="29"/>
  <c r="H131" i="34"/>
  <c r="E98" i="28"/>
  <c r="G82" i="57"/>
  <c r="F79" i="29"/>
  <c r="H127" i="34"/>
  <c r="E94" i="28"/>
  <c r="G78" i="57"/>
  <c r="F75" i="29"/>
  <c r="H123" i="34"/>
  <c r="E90" i="28"/>
  <c r="G74" i="57"/>
  <c r="F71" i="29"/>
  <c r="H119" i="34"/>
  <c r="E86" i="28"/>
  <c r="G70" i="57"/>
  <c r="F67" i="29"/>
  <c r="H115" i="34"/>
  <c r="E82" i="28"/>
  <c r="G66" i="57"/>
  <c r="F63" i="29"/>
  <c r="H111" i="34"/>
  <c r="E76" i="28"/>
  <c r="G60" i="57"/>
  <c r="H105" i="34"/>
  <c r="E72" i="28"/>
  <c r="H101" i="34"/>
  <c r="G56" i="57"/>
  <c r="E68" i="28"/>
  <c r="H97" i="34"/>
  <c r="E64" i="28"/>
  <c r="H93" i="34"/>
  <c r="E60" i="28"/>
  <c r="H89" i="34"/>
  <c r="E56" i="28"/>
  <c r="H85" i="34"/>
  <c r="E52" i="28"/>
  <c r="H81" i="34"/>
  <c r="C114" i="28"/>
  <c r="D109" i="27"/>
  <c r="C110" i="28"/>
  <c r="D105" i="27"/>
  <c r="C106" i="28"/>
  <c r="D101" i="27"/>
  <c r="C102" i="28"/>
  <c r="D97" i="27"/>
  <c r="C98" i="28"/>
  <c r="D93" i="27"/>
  <c r="C94" i="28"/>
  <c r="D89" i="27"/>
  <c r="C90" i="28"/>
  <c r="D85" i="27"/>
  <c r="C86" i="28"/>
  <c r="D81" i="27"/>
  <c r="C82" i="28"/>
  <c r="D77" i="27"/>
  <c r="C77" i="28"/>
  <c r="D72" i="27"/>
  <c r="C73" i="28"/>
  <c r="D68" i="27"/>
  <c r="C69" i="28"/>
  <c r="D64" i="27"/>
  <c r="C65" i="28"/>
  <c r="D60" i="27"/>
  <c r="F99" i="57"/>
  <c r="E96" i="29"/>
  <c r="F87" i="57"/>
  <c r="E84" i="29"/>
  <c r="F79" i="57"/>
  <c r="E76" i="29"/>
  <c r="E68" i="29"/>
  <c r="F71" i="57"/>
  <c r="F67" i="57"/>
  <c r="E64" i="29"/>
  <c r="F62" i="57"/>
  <c r="E59" i="29"/>
  <c r="E113" i="28"/>
  <c r="G97" i="57"/>
  <c r="F94" i="29"/>
  <c r="H142" i="34"/>
  <c r="E109" i="28"/>
  <c r="H138" i="34"/>
  <c r="G93" i="57"/>
  <c r="F90" i="29"/>
  <c r="E105" i="28"/>
  <c r="G89" i="57"/>
  <c r="H134" i="34"/>
  <c r="F86" i="29"/>
  <c r="E101" i="28"/>
  <c r="F82" i="29"/>
  <c r="G85" i="57"/>
  <c r="H130" i="34"/>
  <c r="E97" i="28"/>
  <c r="G81" i="57"/>
  <c r="H126" i="34"/>
  <c r="F78" i="29"/>
  <c r="E93" i="28"/>
  <c r="G77" i="57"/>
  <c r="F74" i="29"/>
  <c r="H122" i="34"/>
  <c r="E89" i="28"/>
  <c r="F70" i="29"/>
  <c r="G73" i="57"/>
  <c r="H118" i="34"/>
  <c r="E85" i="28"/>
  <c r="F66" i="29"/>
  <c r="H114" i="34"/>
  <c r="G69" i="57"/>
  <c r="E79" i="28"/>
  <c r="F60" i="29"/>
  <c r="H108" i="34"/>
  <c r="G63" i="57"/>
  <c r="E75" i="28"/>
  <c r="G59" i="57"/>
  <c r="H104" i="34"/>
  <c r="E71" i="28"/>
  <c r="H100" i="34"/>
  <c r="G55" i="57"/>
  <c r="E67" i="28"/>
  <c r="H96" i="34"/>
  <c r="E63" i="28"/>
  <c r="H92" i="34"/>
  <c r="E59" i="28"/>
  <c r="H88" i="34"/>
  <c r="E55" i="28"/>
  <c r="H84" i="34"/>
  <c r="E51" i="28"/>
  <c r="H80" i="34"/>
  <c r="C113" i="28"/>
  <c r="D108" i="27"/>
  <c r="C109" i="28"/>
  <c r="D104" i="27"/>
  <c r="C105" i="28"/>
  <c r="D100" i="27"/>
  <c r="C101" i="28"/>
  <c r="D96" i="27"/>
  <c r="C97" i="28"/>
  <c r="D92" i="27"/>
  <c r="C93" i="28"/>
  <c r="D88" i="27"/>
  <c r="C89" i="28"/>
  <c r="D84" i="27"/>
  <c r="C85" i="28"/>
  <c r="D80" i="27"/>
  <c r="C80" i="28"/>
  <c r="D75" i="27"/>
  <c r="C76" i="28"/>
  <c r="D71" i="27"/>
  <c r="C72" i="28"/>
  <c r="D67" i="27"/>
  <c r="C68" i="28"/>
  <c r="D63" i="27"/>
  <c r="C64" i="28"/>
  <c r="D59" i="27"/>
  <c r="D55" i="27"/>
  <c r="D51" i="27"/>
  <c r="D47" i="27"/>
  <c r="D43" i="27"/>
  <c r="D39" i="27"/>
  <c r="D35" i="27"/>
  <c r="D31" i="27"/>
  <c r="D30" i="27"/>
  <c r="D54" i="27"/>
  <c r="D50" i="27"/>
  <c r="D46" i="27"/>
  <c r="D42" i="27"/>
  <c r="D38" i="27"/>
  <c r="D34" i="27"/>
  <c r="D29" i="27"/>
  <c r="D57" i="27"/>
  <c r="D53" i="27"/>
  <c r="D49" i="27"/>
  <c r="D45" i="27"/>
  <c r="D41" i="27"/>
  <c r="D37" i="27"/>
  <c r="D33" i="27"/>
  <c r="D56" i="27"/>
  <c r="D52" i="27"/>
  <c r="D48" i="27"/>
  <c r="D44" i="27"/>
  <c r="D40" i="27"/>
  <c r="D36" i="27"/>
  <c r="D32" i="27"/>
  <c r="G21" i="45"/>
  <c r="H21" i="45" s="1"/>
  <c r="I21" i="45" s="1"/>
  <c r="I23" i="45"/>
  <c r="F20" i="45"/>
  <c r="G20" i="45" s="1"/>
  <c r="H20" i="45" s="1"/>
  <c r="I20" i="45" s="1"/>
  <c r="F55" i="29"/>
  <c r="G46" i="57"/>
  <c r="G34" i="57"/>
  <c r="F31" i="29"/>
  <c r="G22" i="57"/>
  <c r="H67" i="34"/>
  <c r="F30" i="57"/>
  <c r="E27" i="29"/>
  <c r="F56" i="29"/>
  <c r="F52" i="29"/>
  <c r="G51" i="57"/>
  <c r="F48" i="29"/>
  <c r="G47" i="57"/>
  <c r="F44" i="29"/>
  <c r="G43" i="57"/>
  <c r="F40" i="29"/>
  <c r="G39" i="57"/>
  <c r="F36" i="29"/>
  <c r="G35" i="57"/>
  <c r="F32" i="29"/>
  <c r="G31" i="57"/>
  <c r="F28" i="29"/>
  <c r="H76" i="34"/>
  <c r="G27" i="57"/>
  <c r="F24" i="29"/>
  <c r="H72" i="34"/>
  <c r="G23" i="57"/>
  <c r="F20" i="29"/>
  <c r="H68" i="34"/>
  <c r="G19" i="57"/>
  <c r="F16" i="29"/>
  <c r="H64" i="34"/>
  <c r="F19" i="29"/>
  <c r="G42" i="57"/>
  <c r="F39" i="29"/>
  <c r="G26" i="57"/>
  <c r="F23" i="29"/>
  <c r="H71" i="34"/>
  <c r="F43" i="29"/>
  <c r="F54" i="29"/>
  <c r="G53" i="57"/>
  <c r="F50" i="29"/>
  <c r="G49" i="57"/>
  <c r="F46" i="29"/>
  <c r="G45" i="57"/>
  <c r="F42" i="29"/>
  <c r="G41" i="57"/>
  <c r="F38" i="29"/>
  <c r="G37" i="57"/>
  <c r="F34" i="29"/>
  <c r="G33" i="57"/>
  <c r="F30" i="29"/>
  <c r="G29" i="57"/>
  <c r="F26" i="29"/>
  <c r="G25" i="57"/>
  <c r="F22" i="29"/>
  <c r="G21" i="57"/>
  <c r="F18" i="29"/>
  <c r="H66" i="34"/>
  <c r="G18" i="57"/>
  <c r="E34" i="28"/>
  <c r="F15" i="29"/>
  <c r="G50" i="57"/>
  <c r="F47" i="29"/>
  <c r="G38" i="57"/>
  <c r="G30" i="57"/>
  <c r="H75" i="34"/>
  <c r="F53" i="29"/>
  <c r="G52" i="57"/>
  <c r="F49" i="29"/>
  <c r="G48" i="57"/>
  <c r="F45" i="29"/>
  <c r="G44" i="57"/>
  <c r="F41" i="29"/>
  <c r="G40" i="57"/>
  <c r="F37" i="29"/>
  <c r="G36" i="57"/>
  <c r="F33" i="29"/>
  <c r="G32" i="57"/>
  <c r="F29" i="29"/>
  <c r="H77" i="34"/>
  <c r="G28" i="57"/>
  <c r="F25" i="29"/>
  <c r="H73" i="34"/>
  <c r="G24" i="57"/>
  <c r="F21" i="29"/>
  <c r="H69" i="34"/>
  <c r="G20" i="57"/>
  <c r="F17" i="29"/>
  <c r="H65" i="34"/>
  <c r="F57" i="29"/>
  <c r="F27" i="29"/>
  <c r="E52" i="29"/>
  <c r="F43" i="57"/>
  <c r="E40" i="29"/>
  <c r="F31" i="57"/>
  <c r="E28" i="29"/>
  <c r="F23" i="57"/>
  <c r="E20" i="29"/>
  <c r="E55" i="29"/>
  <c r="E51" i="29"/>
  <c r="F51" i="57"/>
  <c r="E48" i="29"/>
  <c r="F39" i="57"/>
  <c r="E36" i="29"/>
  <c r="F19" i="57"/>
  <c r="E16" i="29"/>
  <c r="F18" i="57"/>
  <c r="E15" i="29"/>
  <c r="E56" i="29"/>
  <c r="F47" i="57"/>
  <c r="E44" i="29"/>
  <c r="F35" i="57"/>
  <c r="E32" i="29"/>
  <c r="F27" i="57"/>
  <c r="E24" i="29"/>
  <c r="E57" i="29"/>
  <c r="F52" i="57"/>
  <c r="E49" i="29"/>
  <c r="F48" i="57"/>
  <c r="E45" i="29"/>
  <c r="F44" i="57"/>
  <c r="E41" i="29"/>
  <c r="F40" i="57"/>
  <c r="E37" i="29"/>
  <c r="F36" i="57"/>
  <c r="E33" i="29"/>
  <c r="F32" i="57"/>
  <c r="E29" i="29"/>
  <c r="F28" i="57"/>
  <c r="E25" i="29"/>
  <c r="F24" i="57"/>
  <c r="E21" i="29"/>
  <c r="F20" i="57"/>
  <c r="E17" i="29"/>
  <c r="E43" i="29"/>
  <c r="F50" i="57"/>
  <c r="E47" i="29"/>
  <c r="F42" i="57"/>
  <c r="E39" i="29"/>
  <c r="F38" i="57"/>
  <c r="E35" i="29"/>
  <c r="F34" i="57"/>
  <c r="E31" i="29"/>
  <c r="F26" i="57"/>
  <c r="E23" i="29"/>
  <c r="F22" i="57"/>
  <c r="E19" i="29"/>
  <c r="E54" i="29"/>
  <c r="F53" i="57"/>
  <c r="E50" i="29"/>
  <c r="E46" i="29"/>
  <c r="F49" i="57"/>
  <c r="E42" i="29"/>
  <c r="F45" i="57"/>
  <c r="F41" i="57"/>
  <c r="E38" i="29"/>
  <c r="F37" i="57"/>
  <c r="E34" i="29"/>
  <c r="E30" i="29"/>
  <c r="F33" i="57"/>
  <c r="E26" i="29"/>
  <c r="F29" i="57"/>
  <c r="F25" i="57"/>
  <c r="E22" i="29"/>
  <c r="F21" i="57"/>
  <c r="E18" i="29"/>
  <c r="L100" i="57" l="1"/>
  <c r="N100" i="57" s="1"/>
  <c r="N30" i="57"/>
  <c r="N20" i="57"/>
  <c r="N24" i="57"/>
  <c r="N28" i="57"/>
  <c r="N36" i="57"/>
  <c r="N40" i="57"/>
  <c r="N25" i="57"/>
  <c r="N41" i="57"/>
  <c r="N18" i="57"/>
  <c r="N21" i="57"/>
  <c r="N37" i="57"/>
  <c r="N22" i="57"/>
  <c r="N34" i="57"/>
  <c r="N33" i="57"/>
  <c r="N32" i="57"/>
  <c r="N38" i="57"/>
  <c r="N29" i="57"/>
  <c r="N26" i="57"/>
  <c r="N42" i="57"/>
  <c r="N19" i="57"/>
  <c r="N23" i="57"/>
  <c r="N27" i="57"/>
  <c r="N31" i="57"/>
  <c r="N35" i="57"/>
  <c r="N39" i="57"/>
  <c r="N43" i="57"/>
  <c r="C35" i="34" l="1"/>
  <c r="V12" i="45"/>
  <c r="W12" i="45"/>
  <c r="X12" i="45"/>
  <c r="Y12" i="45"/>
  <c r="Z12" i="45"/>
  <c r="H15" i="18" l="1"/>
  <c r="I15" i="18"/>
  <c r="C57" i="34" l="1"/>
  <c r="K145" i="34" s="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F78" i="34" s="1"/>
  <c r="I30" i="18"/>
  <c r="G78" i="34" s="1"/>
  <c r="H31" i="18"/>
  <c r="F79" i="34" s="1"/>
  <c r="I31" i="18"/>
  <c r="G79" i="34" s="1"/>
  <c r="H32" i="18"/>
  <c r="F80" i="34" s="1"/>
  <c r="I32" i="18"/>
  <c r="G80" i="34" s="1"/>
  <c r="H33" i="18"/>
  <c r="F81" i="34" s="1"/>
  <c r="I33" i="18"/>
  <c r="G81" i="34" s="1"/>
  <c r="H34" i="18"/>
  <c r="F82" i="34" s="1"/>
  <c r="I34" i="18"/>
  <c r="G82" i="34" s="1"/>
  <c r="H35" i="18"/>
  <c r="F83" i="34" s="1"/>
  <c r="I35" i="18"/>
  <c r="G83" i="34" s="1"/>
  <c r="H36" i="18"/>
  <c r="F84" i="34" s="1"/>
  <c r="I36" i="18"/>
  <c r="G84" i="34" s="1"/>
  <c r="H37" i="18"/>
  <c r="F85" i="34" s="1"/>
  <c r="I37" i="18"/>
  <c r="G85" i="34" s="1"/>
  <c r="H38" i="18"/>
  <c r="F86" i="34" s="1"/>
  <c r="I38" i="18"/>
  <c r="G86" i="34" s="1"/>
  <c r="H39" i="18"/>
  <c r="F87" i="34" s="1"/>
  <c r="I39" i="18"/>
  <c r="G87" i="34" s="1"/>
  <c r="H40" i="18"/>
  <c r="F88" i="34" s="1"/>
  <c r="I40" i="18"/>
  <c r="G88" i="34" s="1"/>
  <c r="H41" i="18"/>
  <c r="F89" i="34" s="1"/>
  <c r="I41" i="18"/>
  <c r="G89" i="34" s="1"/>
  <c r="H42" i="18"/>
  <c r="F90" i="34" s="1"/>
  <c r="I42" i="18"/>
  <c r="G90" i="34" s="1"/>
  <c r="H43" i="18"/>
  <c r="F91" i="34" s="1"/>
  <c r="I43" i="18"/>
  <c r="G91" i="34" s="1"/>
  <c r="H44" i="18"/>
  <c r="F92" i="34" s="1"/>
  <c r="I44" i="18"/>
  <c r="G92" i="34" s="1"/>
  <c r="H45" i="18"/>
  <c r="F93" i="34" s="1"/>
  <c r="I45" i="18"/>
  <c r="G93" i="34" s="1"/>
  <c r="H46" i="18"/>
  <c r="F94" i="34" s="1"/>
  <c r="I46" i="18"/>
  <c r="G94" i="34" s="1"/>
  <c r="H47" i="18"/>
  <c r="F95" i="34" s="1"/>
  <c r="I47" i="18"/>
  <c r="G95" i="34" s="1"/>
  <c r="H48" i="18"/>
  <c r="F96" i="34" s="1"/>
  <c r="I48" i="18"/>
  <c r="G96" i="34" s="1"/>
  <c r="H49" i="18"/>
  <c r="F97" i="34" s="1"/>
  <c r="I49" i="18"/>
  <c r="G97" i="34" s="1"/>
  <c r="H50" i="18"/>
  <c r="F98" i="34" s="1"/>
  <c r="I50" i="18"/>
  <c r="G98" i="34" s="1"/>
  <c r="H51" i="18"/>
  <c r="F99" i="34" s="1"/>
  <c r="I51" i="18"/>
  <c r="G99" i="34" s="1"/>
  <c r="H52" i="18"/>
  <c r="F100" i="34" s="1"/>
  <c r="I52" i="18"/>
  <c r="G100" i="34" s="1"/>
  <c r="H53" i="18"/>
  <c r="F101" i="34" s="1"/>
  <c r="I53" i="18"/>
  <c r="G101" i="34" s="1"/>
  <c r="H54" i="18"/>
  <c r="F102" i="34" s="1"/>
  <c r="I54" i="18"/>
  <c r="G102" i="34" s="1"/>
  <c r="H55" i="18"/>
  <c r="F103" i="34" s="1"/>
  <c r="I55" i="18"/>
  <c r="G103" i="34" s="1"/>
  <c r="H56" i="18"/>
  <c r="F104" i="34" s="1"/>
  <c r="I56" i="18"/>
  <c r="G104" i="34" s="1"/>
  <c r="H57" i="18"/>
  <c r="F105" i="34" s="1"/>
  <c r="I57" i="18"/>
  <c r="G105" i="34" s="1"/>
  <c r="H58" i="18"/>
  <c r="F106" i="34" s="1"/>
  <c r="I58" i="18"/>
  <c r="G106" i="34" s="1"/>
  <c r="H59" i="18"/>
  <c r="F107" i="34" s="1"/>
  <c r="I59" i="18"/>
  <c r="G107" i="34" s="1"/>
  <c r="H60" i="18"/>
  <c r="F108" i="34" s="1"/>
  <c r="I60" i="18"/>
  <c r="G108" i="34" s="1"/>
  <c r="H61" i="18"/>
  <c r="F109" i="34" s="1"/>
  <c r="I61" i="18"/>
  <c r="G109" i="34" s="1"/>
  <c r="H63" i="18"/>
  <c r="F111" i="34" s="1"/>
  <c r="I63" i="18"/>
  <c r="G111" i="34" s="1"/>
  <c r="H64" i="18"/>
  <c r="F112" i="34" s="1"/>
  <c r="I64" i="18"/>
  <c r="G112" i="34" s="1"/>
  <c r="H65" i="18"/>
  <c r="F113" i="34" s="1"/>
  <c r="I65" i="18"/>
  <c r="G113" i="34" s="1"/>
  <c r="H66" i="18"/>
  <c r="F114" i="34" s="1"/>
  <c r="I66" i="18"/>
  <c r="G114" i="34" s="1"/>
  <c r="H67" i="18"/>
  <c r="F115" i="34" s="1"/>
  <c r="I67" i="18"/>
  <c r="G115" i="34" s="1"/>
  <c r="H68" i="18"/>
  <c r="F116" i="34" s="1"/>
  <c r="I68" i="18"/>
  <c r="G116" i="34" s="1"/>
  <c r="H69" i="18"/>
  <c r="F117" i="34" s="1"/>
  <c r="I69" i="18"/>
  <c r="G117" i="34" s="1"/>
  <c r="H70" i="18"/>
  <c r="F118" i="34" s="1"/>
  <c r="I70" i="18"/>
  <c r="G118" i="34" s="1"/>
  <c r="H71" i="18"/>
  <c r="F119" i="34" s="1"/>
  <c r="I71" i="18"/>
  <c r="G119" i="34" s="1"/>
  <c r="H72" i="18"/>
  <c r="F120" i="34" s="1"/>
  <c r="I72" i="18"/>
  <c r="G120" i="34" s="1"/>
  <c r="H73" i="18"/>
  <c r="F121" i="34" s="1"/>
  <c r="I73" i="18"/>
  <c r="G121" i="34" s="1"/>
  <c r="H74" i="18"/>
  <c r="F122" i="34" s="1"/>
  <c r="I74" i="18"/>
  <c r="G122" i="34" s="1"/>
  <c r="H75" i="18"/>
  <c r="F123" i="34" s="1"/>
  <c r="I75" i="18"/>
  <c r="G123" i="34" s="1"/>
  <c r="H76" i="18"/>
  <c r="F124" i="34" s="1"/>
  <c r="I76" i="18"/>
  <c r="G124" i="34" s="1"/>
  <c r="H77" i="18"/>
  <c r="F125" i="34" s="1"/>
  <c r="I77" i="18"/>
  <c r="G125" i="34" s="1"/>
  <c r="H78" i="18"/>
  <c r="F126" i="34" s="1"/>
  <c r="I78" i="18"/>
  <c r="G126" i="34" s="1"/>
  <c r="H79" i="18"/>
  <c r="F127" i="34" s="1"/>
  <c r="I79" i="18"/>
  <c r="G127" i="34" s="1"/>
  <c r="H80" i="18"/>
  <c r="F128" i="34" s="1"/>
  <c r="I80" i="18"/>
  <c r="G128" i="34" s="1"/>
  <c r="H81" i="18"/>
  <c r="F129" i="34" s="1"/>
  <c r="I81" i="18"/>
  <c r="G129" i="34" s="1"/>
  <c r="H82" i="18"/>
  <c r="F130" i="34" s="1"/>
  <c r="I82" i="18"/>
  <c r="G130" i="34" s="1"/>
  <c r="H83" i="18"/>
  <c r="F131" i="34" s="1"/>
  <c r="I83" i="18"/>
  <c r="G131" i="34" s="1"/>
  <c r="H84" i="18"/>
  <c r="F132" i="34" s="1"/>
  <c r="I84" i="18"/>
  <c r="G132" i="34" s="1"/>
  <c r="H85" i="18"/>
  <c r="F133" i="34" s="1"/>
  <c r="I85" i="18"/>
  <c r="G133" i="34" s="1"/>
  <c r="H86" i="18"/>
  <c r="F134" i="34" s="1"/>
  <c r="I86" i="18"/>
  <c r="G134" i="34" s="1"/>
  <c r="H87" i="18"/>
  <c r="F135" i="34" s="1"/>
  <c r="I87" i="18"/>
  <c r="G135" i="34" s="1"/>
  <c r="H88" i="18"/>
  <c r="F136" i="34" s="1"/>
  <c r="I88" i="18"/>
  <c r="G136" i="34" s="1"/>
  <c r="H89" i="18"/>
  <c r="F137" i="34" s="1"/>
  <c r="I89" i="18"/>
  <c r="G137" i="34" s="1"/>
  <c r="H90" i="18"/>
  <c r="F138" i="34" s="1"/>
  <c r="I90" i="18"/>
  <c r="G138" i="34" s="1"/>
  <c r="H91" i="18"/>
  <c r="F139" i="34" s="1"/>
  <c r="I91" i="18"/>
  <c r="G139" i="34" s="1"/>
  <c r="H92" i="18"/>
  <c r="F140" i="34" s="1"/>
  <c r="I92" i="18"/>
  <c r="G140" i="34" s="1"/>
  <c r="H93" i="18"/>
  <c r="F141" i="34" s="1"/>
  <c r="I93" i="18"/>
  <c r="G141" i="34" s="1"/>
  <c r="H94" i="18"/>
  <c r="F142" i="34" s="1"/>
  <c r="I94" i="18"/>
  <c r="G142" i="34" s="1"/>
  <c r="H95" i="18"/>
  <c r="F143" i="34" s="1"/>
  <c r="I95" i="18"/>
  <c r="G143" i="34" s="1"/>
  <c r="H96" i="18"/>
  <c r="F144" i="34" s="1"/>
  <c r="I96" i="18"/>
  <c r="G144" i="34" s="1"/>
  <c r="H97" i="18"/>
  <c r="F145" i="34" s="1"/>
  <c r="I97" i="18"/>
  <c r="G145" i="34" s="1"/>
  <c r="C40" i="34" l="1"/>
  <c r="C41" i="34"/>
  <c r="C42" i="34"/>
  <c r="C43" i="34"/>
  <c r="C44" i="34"/>
  <c r="C45" i="34"/>
  <c r="C46" i="34"/>
  <c r="C47" i="34"/>
  <c r="C48" i="34"/>
  <c r="C49" i="34"/>
  <c r="C50" i="34"/>
  <c r="C51" i="34"/>
  <c r="C52" i="34"/>
  <c r="C53" i="34"/>
  <c r="C54" i="34"/>
  <c r="C55" i="34"/>
  <c r="C56" i="34"/>
  <c r="C32" i="34" l="1"/>
  <c r="B77" i="53" l="1"/>
  <c r="B66" i="53"/>
  <c r="B67" i="53" s="1"/>
  <c r="B71" i="53" s="1"/>
  <c r="B65" i="53"/>
  <c r="B72" i="53" s="1"/>
  <c r="O84" i="57" l="1"/>
  <c r="O85" i="57"/>
  <c r="O86" i="57"/>
  <c r="O87" i="57"/>
  <c r="O88" i="57"/>
  <c r="O89" i="57"/>
  <c r="O91" i="57"/>
  <c r="O92" i="57"/>
  <c r="O98" i="57"/>
  <c r="O99" i="57"/>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64" i="34"/>
  <c r="C64" i="34"/>
  <c r="D64" i="34"/>
  <c r="E64" i="34"/>
  <c r="M64" i="34" s="1"/>
  <c r="B65" i="34"/>
  <c r="C65" i="34"/>
  <c r="D65" i="34"/>
  <c r="E65" i="34"/>
  <c r="M65" i="34" s="1"/>
  <c r="B66" i="34"/>
  <c r="C66" i="34"/>
  <c r="D66" i="34"/>
  <c r="E66" i="34"/>
  <c r="M66" i="34" s="1"/>
  <c r="B67" i="34"/>
  <c r="C67" i="34"/>
  <c r="D67" i="34"/>
  <c r="E67" i="34"/>
  <c r="M67" i="34" s="1"/>
  <c r="B68" i="34"/>
  <c r="C68" i="34"/>
  <c r="D68" i="34"/>
  <c r="E68" i="34"/>
  <c r="M68" i="34" s="1"/>
  <c r="B69" i="34"/>
  <c r="C69" i="34"/>
  <c r="D69" i="34"/>
  <c r="E69" i="34"/>
  <c r="M69" i="34" s="1"/>
  <c r="B70" i="34"/>
  <c r="C70" i="34"/>
  <c r="D70" i="34"/>
  <c r="E70" i="34"/>
  <c r="M70" i="34" s="1"/>
  <c r="B71" i="34"/>
  <c r="C71" i="34"/>
  <c r="D71" i="34"/>
  <c r="E71" i="34"/>
  <c r="M71" i="34" s="1"/>
  <c r="B72" i="34"/>
  <c r="C72" i="34"/>
  <c r="D72" i="34"/>
  <c r="E72" i="34"/>
  <c r="M72" i="34" s="1"/>
  <c r="B73" i="34"/>
  <c r="C73" i="34"/>
  <c r="D73" i="34"/>
  <c r="E73" i="34"/>
  <c r="M73" i="34" s="1"/>
  <c r="B74" i="34"/>
  <c r="C74" i="34"/>
  <c r="D74" i="34"/>
  <c r="E74" i="34"/>
  <c r="M74" i="34" s="1"/>
  <c r="B75" i="34"/>
  <c r="C75" i="34"/>
  <c r="D75" i="34"/>
  <c r="E75" i="34"/>
  <c r="M75" i="34" s="1"/>
  <c r="B76" i="34"/>
  <c r="C76" i="34"/>
  <c r="D76" i="34"/>
  <c r="E76" i="34"/>
  <c r="M76" i="34" s="1"/>
  <c r="B77" i="34"/>
  <c r="C77" i="34"/>
  <c r="D77" i="34"/>
  <c r="E77" i="34"/>
  <c r="M77" i="34" s="1"/>
  <c r="M78" i="34"/>
  <c r="M79" i="34"/>
  <c r="M80" i="34"/>
  <c r="M81" i="34"/>
  <c r="M82" i="34"/>
  <c r="M83" i="34"/>
  <c r="M84" i="34"/>
  <c r="M85" i="34"/>
  <c r="M86" i="34"/>
  <c r="M87" i="34"/>
  <c r="M88" i="34"/>
  <c r="M89" i="34"/>
  <c r="M90" i="34"/>
  <c r="M91" i="34"/>
  <c r="M92" i="34"/>
  <c r="M93" i="34"/>
  <c r="M94" i="34"/>
  <c r="M95" i="34"/>
  <c r="M96" i="34"/>
  <c r="M97" i="34"/>
  <c r="M98" i="34"/>
  <c r="M99" i="34"/>
  <c r="M100" i="34"/>
  <c r="M101" i="34"/>
  <c r="M102" i="34"/>
  <c r="M103" i="34"/>
  <c r="M104" i="34"/>
  <c r="M105" i="34"/>
  <c r="M106" i="34"/>
  <c r="M107" i="34"/>
  <c r="M108" i="34"/>
  <c r="M109" i="34"/>
  <c r="M110" i="34"/>
  <c r="M111" i="34"/>
  <c r="M112" i="34"/>
  <c r="M113" i="34"/>
  <c r="M114" i="34"/>
  <c r="M115" i="34"/>
  <c r="M116" i="34"/>
  <c r="M117" i="34"/>
  <c r="M118" i="34"/>
  <c r="M119" i="34"/>
  <c r="M120" i="34"/>
  <c r="M121" i="34"/>
  <c r="M122" i="34"/>
  <c r="M123" i="34"/>
  <c r="M124" i="34"/>
  <c r="M125" i="34"/>
  <c r="M126" i="34"/>
  <c r="M127" i="34"/>
  <c r="M128" i="34"/>
  <c r="M129" i="34"/>
  <c r="M130" i="34"/>
  <c r="M131" i="34"/>
  <c r="M132" i="34"/>
  <c r="M133" i="34"/>
  <c r="M134" i="34"/>
  <c r="M135" i="34"/>
  <c r="M136" i="34"/>
  <c r="M137" i="34"/>
  <c r="M138" i="34"/>
  <c r="M139" i="34"/>
  <c r="M140" i="34"/>
  <c r="M141" i="34"/>
  <c r="M142" i="34"/>
  <c r="M143" i="34"/>
  <c r="M144" i="34"/>
  <c r="P97" i="57" l="1"/>
  <c r="L97" i="57" s="1"/>
  <c r="P91" i="57"/>
  <c r="L91" i="57" s="1"/>
  <c r="P85" i="57"/>
  <c r="L85" i="57" s="1"/>
  <c r="P99" i="57"/>
  <c r="L99" i="57" s="1"/>
  <c r="P87" i="57"/>
  <c r="L87" i="57" s="1"/>
  <c r="P84" i="57"/>
  <c r="L84" i="57" s="1"/>
  <c r="P93" i="57"/>
  <c r="L93" i="57" s="1"/>
  <c r="P92" i="57"/>
  <c r="L92" i="57" s="1"/>
  <c r="P89" i="57"/>
  <c r="L89" i="57" s="1"/>
  <c r="P86" i="57"/>
  <c r="L86" i="57" s="1"/>
  <c r="P98" i="57"/>
  <c r="L98" i="57" s="1"/>
  <c r="P96" i="57"/>
  <c r="L96" i="57" s="1"/>
  <c r="P94" i="57"/>
  <c r="L94" i="57" s="1"/>
  <c r="P90" i="57"/>
  <c r="L90" i="57" s="1"/>
  <c r="P95" i="57"/>
  <c r="L95" i="57" s="1"/>
  <c r="P88" i="57"/>
  <c r="L88" i="57" s="1"/>
  <c r="O97" i="57"/>
  <c r="O95" i="57"/>
  <c r="O94" i="57"/>
  <c r="O90" i="57"/>
  <c r="O96" i="57"/>
  <c r="O93" i="57"/>
  <c r="E63" i="34"/>
  <c r="M63" i="34" s="1"/>
  <c r="C31" i="34"/>
  <c r="C30" i="34"/>
  <c r="C29" i="34"/>
  <c r="N90" i="57" l="1"/>
  <c r="N97" i="57"/>
  <c r="N92" i="57"/>
  <c r="N84" i="57"/>
  <c r="N85" i="57"/>
  <c r="N98" i="57"/>
  <c r="N87" i="57"/>
  <c r="N94" i="57"/>
  <c r="N86" i="57"/>
  <c r="N93" i="57"/>
  <c r="N99" i="57"/>
  <c r="N91" i="57"/>
  <c r="N88" i="57"/>
  <c r="N95" i="57"/>
  <c r="N96" i="57"/>
  <c r="N89" i="57"/>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F64" i="34" l="1"/>
  <c r="G64" i="34"/>
  <c r="F65" i="34"/>
  <c r="G65" i="34"/>
  <c r="F66" i="34"/>
  <c r="G66" i="34"/>
  <c r="F67" i="34"/>
  <c r="G67" i="34"/>
  <c r="F68" i="34"/>
  <c r="G68" i="34"/>
  <c r="F69" i="34"/>
  <c r="G69" i="34"/>
  <c r="F70" i="34"/>
  <c r="G70" i="34"/>
  <c r="F71" i="34"/>
  <c r="G71" i="34"/>
  <c r="F72" i="34"/>
  <c r="G72" i="34"/>
  <c r="F73" i="34"/>
  <c r="G73" i="34"/>
  <c r="F74" i="34"/>
  <c r="G74" i="34"/>
  <c r="F75" i="34"/>
  <c r="G75" i="34"/>
  <c r="F76" i="34"/>
  <c r="G76" i="34"/>
  <c r="F77" i="34"/>
  <c r="G77" i="34"/>
  <c r="D18" i="57" l="1"/>
  <c r="C18" i="57"/>
  <c r="H18" i="57"/>
  <c r="B18" i="57"/>
  <c r="G12" i="57"/>
  <c r="O20" i="57" l="1"/>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N59" i="57" s="1"/>
  <c r="P20" i="57"/>
  <c r="L20" i="57" s="1"/>
  <c r="P43" i="57"/>
  <c r="L43" i="57" s="1"/>
  <c r="P47" i="57"/>
  <c r="L47" i="57" s="1"/>
  <c r="N47" i="57" s="1"/>
  <c r="P55" i="57"/>
  <c r="L55" i="57" s="1"/>
  <c r="N55" i="57" s="1"/>
  <c r="P18" i="57"/>
  <c r="L18" i="57" s="1"/>
  <c r="P27" i="57"/>
  <c r="L27" i="57" s="1"/>
  <c r="P41" i="57"/>
  <c r="L41" i="57" s="1"/>
  <c r="P53" i="57"/>
  <c r="L53" i="57" s="1"/>
  <c r="N53" i="57" s="1"/>
  <c r="P21" i="57"/>
  <c r="L21" i="57" s="1"/>
  <c r="P30" i="57"/>
  <c r="L30" i="57" s="1"/>
  <c r="P39" i="57"/>
  <c r="L39" i="57" s="1"/>
  <c r="P40" i="57"/>
  <c r="L40" i="57" s="1"/>
  <c r="P42" i="57"/>
  <c r="L42" i="57" s="1"/>
  <c r="P48" i="57"/>
  <c r="L48" i="57" s="1"/>
  <c r="N48" i="57" s="1"/>
  <c r="P57" i="57"/>
  <c r="L57" i="57" s="1"/>
  <c r="N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N44" i="57" s="1"/>
  <c r="P46" i="57"/>
  <c r="L46" i="57" s="1"/>
  <c r="N46" i="57" s="1"/>
  <c r="P58" i="57"/>
  <c r="L58" i="57" s="1"/>
  <c r="N58" i="57" s="1"/>
  <c r="P67" i="57"/>
  <c r="L67" i="57" s="1"/>
  <c r="P34" i="57"/>
  <c r="L34" i="57" s="1"/>
  <c r="P61" i="57"/>
  <c r="L61" i="57" s="1"/>
  <c r="N61" i="57" s="1"/>
  <c r="P64" i="57"/>
  <c r="L64" i="57" s="1"/>
  <c r="P70" i="57"/>
  <c r="L70" i="57" s="1"/>
  <c r="P82" i="57"/>
  <c r="L82" i="57" s="1"/>
  <c r="P19" i="57"/>
  <c r="L19" i="57" s="1"/>
  <c r="P33" i="57"/>
  <c r="L33" i="57" s="1"/>
  <c r="P37" i="57"/>
  <c r="L37" i="57" s="1"/>
  <c r="P45" i="57"/>
  <c r="L45" i="57" s="1"/>
  <c r="N45" i="57" s="1"/>
  <c r="P49" i="57"/>
  <c r="L49" i="57" s="1"/>
  <c r="N49" i="57" s="1"/>
  <c r="P52" i="57"/>
  <c r="L52" i="57" s="1"/>
  <c r="N52" i="57" s="1"/>
  <c r="P56" i="57"/>
  <c r="L56" i="57" s="1"/>
  <c r="N56" i="57" s="1"/>
  <c r="P60" i="57"/>
  <c r="L60" i="57" s="1"/>
  <c r="N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N51" i="57" s="1"/>
  <c r="P73" i="57"/>
  <c r="L73" i="57" s="1"/>
  <c r="P76" i="57"/>
  <c r="L76" i="57" s="1"/>
  <c r="P26" i="57"/>
  <c r="L26" i="57" s="1"/>
  <c r="P54" i="57"/>
  <c r="L54" i="57" s="1"/>
  <c r="N54" i="57" s="1"/>
  <c r="P66" i="57"/>
  <c r="L66" i="57" s="1"/>
  <c r="P68" i="57"/>
  <c r="L68" i="57" s="1"/>
  <c r="O29" i="57"/>
  <c r="O32" i="57"/>
  <c r="O27" i="57"/>
  <c r="O35" i="57"/>
  <c r="O37" i="57"/>
  <c r="O31" i="57"/>
  <c r="O39" i="57"/>
  <c r="O33" i="57"/>
  <c r="P50" i="57"/>
  <c r="L50" i="57" s="1"/>
  <c r="N50" i="57" s="1"/>
  <c r="O54" i="57"/>
  <c r="O57" i="57"/>
  <c r="O61" i="57"/>
  <c r="O65" i="57"/>
  <c r="O71" i="57"/>
  <c r="O56" i="57"/>
  <c r="O60" i="57"/>
  <c r="O64" i="57"/>
  <c r="O69" i="57"/>
  <c r="O55" i="57"/>
  <c r="O59" i="57"/>
  <c r="O63" i="57"/>
  <c r="O67" i="57"/>
  <c r="O58" i="57"/>
  <c r="O62" i="57"/>
  <c r="O66" i="57"/>
  <c r="O73" i="57"/>
  <c r="N70" i="57" l="1"/>
  <c r="N77" i="57"/>
  <c r="N64" i="57"/>
  <c r="N79" i="57"/>
  <c r="N76" i="57"/>
  <c r="N83" i="57"/>
  <c r="N69" i="57"/>
  <c r="N66" i="57"/>
  <c r="N73" i="57"/>
  <c r="N74" i="57"/>
  <c r="N82" i="57"/>
  <c r="N75" i="57"/>
  <c r="N78" i="57"/>
  <c r="N81" i="57"/>
  <c r="N71" i="57"/>
  <c r="N72" i="57"/>
  <c r="N67" i="57"/>
  <c r="N68" i="57"/>
  <c r="N80" i="57"/>
  <c r="N65" i="57"/>
  <c r="D35" i="44" l="1"/>
  <c r="C19" i="34" l="1"/>
  <c r="C18" i="34"/>
  <c r="N145" i="34" s="1"/>
  <c r="D34" i="44"/>
  <c r="N91" i="34" l="1"/>
  <c r="N102" i="34"/>
  <c r="N82" i="34"/>
  <c r="N86" i="34"/>
  <c r="N98" i="34"/>
  <c r="N111" i="34"/>
  <c r="N115" i="34"/>
  <c r="N66" i="34"/>
  <c r="N110" i="34"/>
  <c r="N132" i="34"/>
  <c r="N134" i="34"/>
  <c r="N119" i="34"/>
  <c r="N123" i="34"/>
  <c r="N127" i="34"/>
  <c r="N138" i="34"/>
  <c r="N128" i="34"/>
  <c r="N143" i="34"/>
  <c r="N135" i="34"/>
  <c r="N131" i="34"/>
  <c r="N121" i="34"/>
  <c r="N137" i="34"/>
  <c r="N142" i="34"/>
  <c r="N139" i="34"/>
  <c r="N114" i="34"/>
  <c r="N144" i="34"/>
  <c r="N136" i="34"/>
  <c r="N130" i="34"/>
  <c r="N118" i="34"/>
  <c r="N94" i="34"/>
  <c r="N117" i="34"/>
  <c r="N140" i="34"/>
  <c r="N70" i="34"/>
  <c r="N99" i="34"/>
  <c r="N83" i="34"/>
  <c r="N68" i="34"/>
  <c r="N108" i="34"/>
  <c r="N101" i="34"/>
  <c r="N85" i="34"/>
  <c r="N96" i="34"/>
  <c r="N90" i="34"/>
  <c r="N84" i="34"/>
  <c r="N122" i="34"/>
  <c r="N104" i="34"/>
  <c r="N93" i="34"/>
  <c r="N78" i="34"/>
  <c r="N69" i="34"/>
  <c r="N129" i="34"/>
  <c r="N87" i="34"/>
  <c r="N74" i="34"/>
  <c r="N141" i="34"/>
  <c r="N116" i="34"/>
  <c r="N107" i="34"/>
  <c r="N112" i="34"/>
  <c r="N79" i="34"/>
  <c r="N72" i="34"/>
  <c r="N97" i="34"/>
  <c r="N92" i="34"/>
  <c r="N81" i="34"/>
  <c r="N65" i="34"/>
  <c r="N80" i="34"/>
  <c r="N67" i="34"/>
  <c r="N126" i="34"/>
  <c r="N133" i="34"/>
  <c r="N125" i="34"/>
  <c r="N113" i="34"/>
  <c r="N95" i="34"/>
  <c r="N89" i="34"/>
  <c r="N76" i="34"/>
  <c r="N103" i="34"/>
  <c r="N71" i="34"/>
  <c r="N106" i="34"/>
  <c r="N75" i="34"/>
  <c r="N124" i="34"/>
  <c r="N64" i="34"/>
  <c r="N105" i="34"/>
  <c r="N120" i="34"/>
  <c r="N100" i="34"/>
  <c r="N77" i="34"/>
  <c r="N109" i="34"/>
  <c r="N73" i="34"/>
  <c r="N88" i="34"/>
  <c r="C23" i="34"/>
  <c r="J145" i="34" s="1"/>
  <c r="C24" i="34"/>
  <c r="C25" i="34"/>
  <c r="C26" i="34"/>
  <c r="J74" i="34" l="1"/>
  <c r="J83" i="34"/>
  <c r="J87" i="34"/>
  <c r="J95" i="34"/>
  <c r="J99" i="34"/>
  <c r="J67" i="34"/>
  <c r="J78" i="34"/>
  <c r="J111" i="34"/>
  <c r="J66" i="34"/>
  <c r="J90" i="34"/>
  <c r="J106" i="34"/>
  <c r="J119" i="34"/>
  <c r="J70" i="34"/>
  <c r="J103" i="34"/>
  <c r="J115" i="34"/>
  <c r="J130" i="34"/>
  <c r="J142" i="34"/>
  <c r="J123" i="34"/>
  <c r="J127" i="34"/>
  <c r="J133" i="34"/>
  <c r="J143" i="34"/>
  <c r="J135" i="34"/>
  <c r="J121" i="34"/>
  <c r="J140" i="34"/>
  <c r="J139" i="34"/>
  <c r="J125" i="34"/>
  <c r="J138" i="34"/>
  <c r="J132" i="34"/>
  <c r="J124" i="34"/>
  <c r="J113" i="34"/>
  <c r="J94" i="34"/>
  <c r="J77" i="34"/>
  <c r="J104" i="34"/>
  <c r="J112" i="34"/>
  <c r="J141" i="34"/>
  <c r="J137" i="34"/>
  <c r="J129" i="34"/>
  <c r="J122" i="34"/>
  <c r="J105" i="34"/>
  <c r="J97" i="34"/>
  <c r="J92" i="34"/>
  <c r="J81" i="34"/>
  <c r="J136" i="34"/>
  <c r="J128" i="34"/>
  <c r="J120" i="34"/>
  <c r="J101" i="34"/>
  <c r="J85" i="34"/>
  <c r="J65" i="34"/>
  <c r="J117" i="34"/>
  <c r="J110" i="34"/>
  <c r="J73" i="34"/>
  <c r="J93" i="34"/>
  <c r="J82" i="34"/>
  <c r="J116" i="34"/>
  <c r="J102" i="34"/>
  <c r="J91" i="34"/>
  <c r="J72" i="34"/>
  <c r="J131" i="34"/>
  <c r="J144" i="34"/>
  <c r="J134" i="34"/>
  <c r="J126" i="34"/>
  <c r="J118" i="34"/>
  <c r="J108" i="34"/>
  <c r="J71" i="34"/>
  <c r="J96" i="34"/>
  <c r="J88" i="34"/>
  <c r="J98" i="34"/>
  <c r="J86" i="34"/>
  <c r="J80" i="34"/>
  <c r="J69" i="34"/>
  <c r="J114" i="34"/>
  <c r="J107" i="34"/>
  <c r="J89" i="34"/>
  <c r="J79" i="34"/>
  <c r="J75" i="34"/>
  <c r="J109" i="34"/>
  <c r="J100" i="34"/>
  <c r="J76" i="34"/>
  <c r="J68" i="34"/>
  <c r="J84" i="34"/>
  <c r="K70" i="34"/>
  <c r="K82" i="34"/>
  <c r="K86" i="34"/>
  <c r="K98" i="34"/>
  <c r="K78" i="34"/>
  <c r="K65" i="34"/>
  <c r="K97" i="34"/>
  <c r="K105" i="34"/>
  <c r="K118" i="34"/>
  <c r="K121" i="34"/>
  <c r="K125" i="34"/>
  <c r="K129" i="34"/>
  <c r="K135" i="34"/>
  <c r="K116" i="34"/>
  <c r="K89" i="34"/>
  <c r="K126" i="34"/>
  <c r="K137" i="34"/>
  <c r="K131" i="34"/>
  <c r="K119" i="34"/>
  <c r="K110" i="34"/>
  <c r="K140" i="34"/>
  <c r="K77" i="34"/>
  <c r="K144" i="34"/>
  <c r="K138" i="34"/>
  <c r="K123" i="34"/>
  <c r="K142" i="34"/>
  <c r="K136" i="34"/>
  <c r="K132" i="34"/>
  <c r="K113" i="34"/>
  <c r="K130" i="34"/>
  <c r="K124" i="34"/>
  <c r="K112" i="34"/>
  <c r="K117" i="34"/>
  <c r="K106" i="34"/>
  <c r="K94" i="34"/>
  <c r="K88" i="34"/>
  <c r="K75" i="34"/>
  <c r="K69" i="34"/>
  <c r="K79" i="34"/>
  <c r="K74" i="34"/>
  <c r="K68" i="34"/>
  <c r="K85" i="34"/>
  <c r="K73" i="34"/>
  <c r="K122" i="34"/>
  <c r="K139" i="34"/>
  <c r="K114" i="34"/>
  <c r="K66" i="34"/>
  <c r="K120" i="34"/>
  <c r="K111" i="34"/>
  <c r="K133" i="34"/>
  <c r="K134" i="34"/>
  <c r="K128" i="34"/>
  <c r="K143" i="34"/>
  <c r="K96" i="34"/>
  <c r="K90" i="34"/>
  <c r="K104" i="34"/>
  <c r="K107" i="34"/>
  <c r="K99" i="34"/>
  <c r="K87" i="34"/>
  <c r="K76" i="34"/>
  <c r="K72" i="34"/>
  <c r="K127" i="34"/>
  <c r="K108" i="34"/>
  <c r="K141" i="34"/>
  <c r="K102" i="34"/>
  <c r="K100" i="34"/>
  <c r="K84" i="34"/>
  <c r="K115" i="34"/>
  <c r="K109" i="34"/>
  <c r="K80" i="34"/>
  <c r="K91" i="34"/>
  <c r="K101" i="34"/>
  <c r="K71" i="34"/>
  <c r="K83" i="34"/>
  <c r="K81" i="34"/>
  <c r="K67" i="34"/>
  <c r="K93" i="34"/>
  <c r="K95" i="34"/>
  <c r="K103" i="34"/>
  <c r="K92" i="34"/>
  <c r="C29" i="27"/>
  <c r="O86" i="21" l="1"/>
  <c r="O90" i="21"/>
  <c r="O94" i="21"/>
  <c r="O98" i="21"/>
  <c r="R66" i="21"/>
  <c r="R70" i="21"/>
  <c r="R74" i="21"/>
  <c r="R78" i="21"/>
  <c r="O88" i="21"/>
  <c r="O93" i="21"/>
  <c r="O99" i="21"/>
  <c r="R65" i="21"/>
  <c r="R71" i="21"/>
  <c r="R76" i="21"/>
  <c r="O85" i="21"/>
  <c r="O92" i="21"/>
  <c r="O100" i="21"/>
  <c r="R69" i="21"/>
  <c r="R77" i="21"/>
  <c r="O89" i="21"/>
  <c r="O96" i="21"/>
  <c r="R67" i="21"/>
  <c r="R73" i="21"/>
  <c r="O91" i="21"/>
  <c r="R75" i="21"/>
  <c r="O95" i="21"/>
  <c r="R64" i="21"/>
  <c r="R79" i="21"/>
  <c r="O87" i="21"/>
  <c r="R72" i="21"/>
  <c r="O97" i="21"/>
  <c r="R68" i="21"/>
  <c r="P88" i="21" l="1"/>
  <c r="P92" i="21"/>
  <c r="P96" i="21"/>
  <c r="P100" i="21"/>
  <c r="S64" i="21"/>
  <c r="S68" i="21"/>
  <c r="S72" i="21"/>
  <c r="S76" i="21"/>
  <c r="P86" i="21"/>
  <c r="P91" i="21"/>
  <c r="P97" i="21"/>
  <c r="S69" i="21"/>
  <c r="S74" i="21"/>
  <c r="S79" i="21"/>
  <c r="P89" i="21"/>
  <c r="P95" i="21"/>
  <c r="S66" i="21"/>
  <c r="S73" i="21"/>
  <c r="P85" i="21"/>
  <c r="P93" i="21"/>
  <c r="P99" i="21"/>
  <c r="S70" i="21"/>
  <c r="S77" i="21"/>
  <c r="P94" i="21"/>
  <c r="S65" i="21"/>
  <c r="S78" i="21"/>
  <c r="P98" i="21"/>
  <c r="S67" i="21"/>
  <c r="P90" i="21"/>
  <c r="S75" i="21"/>
  <c r="P87" i="21"/>
  <c r="S71" i="21"/>
  <c r="K64" i="34" l="1"/>
  <c r="J12" i="45"/>
  <c r="K12" i="45"/>
  <c r="L12" i="45"/>
  <c r="M12" i="45"/>
  <c r="N12" i="45"/>
  <c r="O12" i="45"/>
  <c r="P12" i="45"/>
  <c r="Q12" i="45"/>
  <c r="R12" i="45"/>
  <c r="S12" i="45"/>
  <c r="T12" i="45"/>
  <c r="U12" i="45"/>
  <c r="C39" i="34" l="1"/>
  <c r="C36" i="34"/>
  <c r="L145" i="34" s="1"/>
  <c r="P145" i="34" s="1"/>
  <c r="I97" i="29" s="1"/>
  <c r="C22" i="34"/>
  <c r="K97" i="29" l="1"/>
  <c r="I116" i="28"/>
  <c r="J100" i="57"/>
  <c r="V97" i="29"/>
  <c r="Y97" i="29"/>
  <c r="Z97" i="29"/>
  <c r="O97" i="29"/>
  <c r="P97" i="29"/>
  <c r="N97" i="29"/>
  <c r="U97" i="29"/>
  <c r="M97" i="29"/>
  <c r="X97" i="29"/>
  <c r="L97" i="29"/>
  <c r="W97" i="29"/>
  <c r="Q97" i="29"/>
  <c r="R97" i="29"/>
  <c r="T97" i="29"/>
  <c r="S97" i="29"/>
  <c r="L137" i="34"/>
  <c r="P137" i="34" s="1"/>
  <c r="I89" i="29" s="1"/>
  <c r="L127" i="34"/>
  <c r="L119" i="34"/>
  <c r="L111" i="34"/>
  <c r="P111" i="34" s="1"/>
  <c r="I63" i="29" s="1"/>
  <c r="L103" i="34"/>
  <c r="P103" i="34" s="1"/>
  <c r="I55" i="29" s="1"/>
  <c r="L95" i="34"/>
  <c r="L87" i="34"/>
  <c r="L79" i="34"/>
  <c r="P79" i="34" s="1"/>
  <c r="I31" i="29" s="1"/>
  <c r="L71" i="34"/>
  <c r="P71" i="34" s="1"/>
  <c r="I23" i="29" s="1"/>
  <c r="L143" i="34"/>
  <c r="P143" i="34" s="1"/>
  <c r="I95" i="29" s="1"/>
  <c r="L140" i="34"/>
  <c r="P140" i="34" s="1"/>
  <c r="I92" i="29" s="1"/>
  <c r="L132" i="34"/>
  <c r="P132" i="34" s="1"/>
  <c r="I84" i="29" s="1"/>
  <c r="L122" i="34"/>
  <c r="L114" i="34"/>
  <c r="L106" i="34"/>
  <c r="P106" i="34" s="1"/>
  <c r="I58" i="29" s="1"/>
  <c r="L98" i="34"/>
  <c r="P98" i="34" s="1"/>
  <c r="I50" i="29" s="1"/>
  <c r="L90" i="34"/>
  <c r="L82" i="34"/>
  <c r="L74" i="34"/>
  <c r="P74" i="34" s="1"/>
  <c r="I26" i="29" s="1"/>
  <c r="L66" i="34"/>
  <c r="P66" i="34" s="1"/>
  <c r="L142" i="34"/>
  <c r="P142" i="34" s="1"/>
  <c r="I94" i="29" s="1"/>
  <c r="L135" i="34"/>
  <c r="P135" i="34" s="1"/>
  <c r="I87" i="29" s="1"/>
  <c r="L125" i="34"/>
  <c r="P125" i="34" s="1"/>
  <c r="I77" i="29" s="1"/>
  <c r="L117" i="34"/>
  <c r="L109" i="34"/>
  <c r="L101" i="34"/>
  <c r="P101" i="34" s="1"/>
  <c r="I53" i="29" s="1"/>
  <c r="L93" i="34"/>
  <c r="P93" i="34" s="1"/>
  <c r="I45" i="29" s="1"/>
  <c r="L85" i="34"/>
  <c r="L77" i="34"/>
  <c r="L69" i="34"/>
  <c r="P69" i="34" s="1"/>
  <c r="L131" i="34"/>
  <c r="P131" i="34" s="1"/>
  <c r="I83" i="29" s="1"/>
  <c r="L138" i="34"/>
  <c r="L130" i="34"/>
  <c r="P130" i="34" s="1"/>
  <c r="I82" i="29" s="1"/>
  <c r="L120" i="34"/>
  <c r="P120" i="34" s="1"/>
  <c r="I72" i="29" s="1"/>
  <c r="L112" i="34"/>
  <c r="L104" i="34"/>
  <c r="P104" i="34" s="1"/>
  <c r="I56" i="29" s="1"/>
  <c r="L96" i="34"/>
  <c r="P96" i="34" s="1"/>
  <c r="I48" i="29" s="1"/>
  <c r="L88" i="34"/>
  <c r="P88" i="34" s="1"/>
  <c r="I40" i="29" s="1"/>
  <c r="L80" i="34"/>
  <c r="L72" i="34"/>
  <c r="L64" i="34"/>
  <c r="L128" i="34"/>
  <c r="P128" i="34" s="1"/>
  <c r="I80" i="29" s="1"/>
  <c r="L141" i="34"/>
  <c r="L133" i="34"/>
  <c r="P133" i="34" s="1"/>
  <c r="I85" i="29" s="1"/>
  <c r="L123" i="34"/>
  <c r="P123" i="34" s="1"/>
  <c r="I75" i="29" s="1"/>
  <c r="L115" i="34"/>
  <c r="P115" i="34" s="1"/>
  <c r="I67" i="29" s="1"/>
  <c r="L107" i="34"/>
  <c r="L99" i="34"/>
  <c r="L91" i="34"/>
  <c r="P91" i="34" s="1"/>
  <c r="I43" i="29" s="1"/>
  <c r="L83" i="34"/>
  <c r="P83" i="34" s="1"/>
  <c r="I35" i="29" s="1"/>
  <c r="L75" i="34"/>
  <c r="L67" i="34"/>
  <c r="L136" i="34"/>
  <c r="L126" i="34"/>
  <c r="P126" i="34" s="1"/>
  <c r="I78" i="29" s="1"/>
  <c r="L118" i="34"/>
  <c r="P118" i="34" s="1"/>
  <c r="I70" i="29" s="1"/>
  <c r="L110" i="34"/>
  <c r="P110" i="34" s="1"/>
  <c r="I62" i="29" s="1"/>
  <c r="L102" i="34"/>
  <c r="P102" i="34" s="1"/>
  <c r="I54" i="29" s="1"/>
  <c r="L94" i="34"/>
  <c r="P94" i="34" s="1"/>
  <c r="I46" i="29" s="1"/>
  <c r="L86" i="34"/>
  <c r="P86" i="34" s="1"/>
  <c r="I38" i="29" s="1"/>
  <c r="L78" i="34"/>
  <c r="P78" i="34" s="1"/>
  <c r="I30" i="29" s="1"/>
  <c r="L70" i="34"/>
  <c r="L139" i="34"/>
  <c r="P139" i="34" s="1"/>
  <c r="I91" i="29" s="1"/>
  <c r="L129" i="34"/>
  <c r="P129" i="34" s="1"/>
  <c r="I81" i="29" s="1"/>
  <c r="L121" i="34"/>
  <c r="P121" i="34" s="1"/>
  <c r="I73" i="29" s="1"/>
  <c r="L113" i="34"/>
  <c r="P113" i="34" s="1"/>
  <c r="I65" i="29" s="1"/>
  <c r="L105" i="34"/>
  <c r="P105" i="34" s="1"/>
  <c r="I57" i="29" s="1"/>
  <c r="L97" i="34"/>
  <c r="P97" i="34" s="1"/>
  <c r="I49" i="29" s="1"/>
  <c r="L89" i="34"/>
  <c r="L81" i="34"/>
  <c r="P81" i="34" s="1"/>
  <c r="I33" i="29" s="1"/>
  <c r="L73" i="34"/>
  <c r="P73" i="34" s="1"/>
  <c r="I25" i="29" s="1"/>
  <c r="L65" i="34"/>
  <c r="P65" i="34" s="1"/>
  <c r="L144" i="34"/>
  <c r="P144" i="34" s="1"/>
  <c r="I96" i="29" s="1"/>
  <c r="J99" i="57" s="1"/>
  <c r="L134" i="34"/>
  <c r="P134" i="34" s="1"/>
  <c r="I86" i="29" s="1"/>
  <c r="L124" i="34"/>
  <c r="P124" i="34" s="1"/>
  <c r="I76" i="29" s="1"/>
  <c r="L116" i="34"/>
  <c r="P116" i="34" s="1"/>
  <c r="I68" i="29" s="1"/>
  <c r="L108" i="34"/>
  <c r="L100" i="34"/>
  <c r="P100" i="34" s="1"/>
  <c r="I52" i="29" s="1"/>
  <c r="L92" i="34"/>
  <c r="P92" i="34" s="1"/>
  <c r="I44" i="29" s="1"/>
  <c r="L84" i="34"/>
  <c r="P84" i="34" s="1"/>
  <c r="I36" i="29" s="1"/>
  <c r="L76" i="34"/>
  <c r="P76" i="34" s="1"/>
  <c r="I28" i="29" s="1"/>
  <c r="L68" i="34"/>
  <c r="P68" i="34" s="1"/>
  <c r="J64" i="34"/>
  <c r="P141" i="34"/>
  <c r="I93" i="29" s="1"/>
  <c r="P107" i="34"/>
  <c r="I59" i="29" s="1"/>
  <c r="P95" i="34"/>
  <c r="I47" i="29" s="1"/>
  <c r="P122" i="34"/>
  <c r="I74" i="29" s="1"/>
  <c r="P82" i="34"/>
  <c r="I34" i="29" s="1"/>
  <c r="P85" i="34"/>
  <c r="I37" i="29" s="1"/>
  <c r="P87" i="34"/>
  <c r="I39" i="29" s="1"/>
  <c r="P114" i="34"/>
  <c r="I66" i="29" s="1"/>
  <c r="P72" i="34"/>
  <c r="I24" i="29" s="1"/>
  <c r="P127" i="34"/>
  <c r="I79" i="29" s="1"/>
  <c r="P109" i="34"/>
  <c r="I61" i="29" s="1"/>
  <c r="P89" i="34"/>
  <c r="I41" i="29" s="1"/>
  <c r="P80" i="34"/>
  <c r="I32" i="29" s="1"/>
  <c r="P119" i="34"/>
  <c r="I71" i="29" s="1"/>
  <c r="P138" i="34"/>
  <c r="I90" i="29" s="1"/>
  <c r="P112" i="34"/>
  <c r="I64" i="29" s="1"/>
  <c r="P90" i="34"/>
  <c r="I42" i="29" s="1"/>
  <c r="P70" i="34"/>
  <c r="I22" i="29" s="1"/>
  <c r="P108" i="34"/>
  <c r="I60" i="29" s="1"/>
  <c r="P75" i="34"/>
  <c r="I27" i="29" s="1"/>
  <c r="P67" i="34"/>
  <c r="P136" i="34"/>
  <c r="I88" i="29" s="1"/>
  <c r="P117" i="34"/>
  <c r="I69" i="29" s="1"/>
  <c r="P77" i="34"/>
  <c r="I29" i="29" s="1"/>
  <c r="P99" i="34"/>
  <c r="I51" i="29" s="1"/>
  <c r="Y100" i="57" l="1"/>
  <c r="N111" i="27" s="1"/>
  <c r="AV111" i="27" s="1"/>
  <c r="R116" i="28" s="1"/>
  <c r="T100" i="57"/>
  <c r="I111" i="27" s="1"/>
  <c r="AQ111" i="27" s="1"/>
  <c r="M116" i="28" s="1"/>
  <c r="R100" i="57"/>
  <c r="S100" i="57"/>
  <c r="H111" i="27" s="1"/>
  <c r="AP111" i="27" s="1"/>
  <c r="L116" i="28" s="1"/>
  <c r="X100" i="57"/>
  <c r="M111" i="27" s="1"/>
  <c r="AU111" i="27" s="1"/>
  <c r="Q116" i="28" s="1"/>
  <c r="V100" i="57"/>
  <c r="K111" i="27" s="1"/>
  <c r="AS111" i="27" s="1"/>
  <c r="O116" i="28" s="1"/>
  <c r="W100" i="57"/>
  <c r="L111" i="27" s="1"/>
  <c r="AT111" i="27" s="1"/>
  <c r="P116" i="28" s="1"/>
  <c r="AB100" i="57"/>
  <c r="Q111" i="27" s="1"/>
  <c r="U100" i="57"/>
  <c r="J111" i="27" s="1"/>
  <c r="AR111" i="27" s="1"/>
  <c r="N116" i="28" s="1"/>
  <c r="Z100" i="57"/>
  <c r="O111" i="27" s="1"/>
  <c r="AW111" i="27" s="1"/>
  <c r="S116" i="28" s="1"/>
  <c r="AK116" i="28" s="1"/>
  <c r="AA100" i="57"/>
  <c r="P111" i="27" s="1"/>
  <c r="P64" i="34"/>
  <c r="I16" i="29" s="1"/>
  <c r="W16" i="29" s="1"/>
  <c r="I17" i="29"/>
  <c r="K17" i="29" s="1"/>
  <c r="I20" i="29"/>
  <c r="I21" i="29"/>
  <c r="I18" i="29"/>
  <c r="T18" i="29" s="1"/>
  <c r="I19" i="29"/>
  <c r="S19" i="29" s="1"/>
  <c r="R32" i="29"/>
  <c r="U24" i="29"/>
  <c r="Q26" i="29"/>
  <c r="N40" i="29"/>
  <c r="Y40" i="29"/>
  <c r="T40" i="29"/>
  <c r="L40" i="29"/>
  <c r="K40" i="29"/>
  <c r="V40" i="29"/>
  <c r="R40" i="29"/>
  <c r="S40" i="29"/>
  <c r="M40" i="29"/>
  <c r="O40" i="29"/>
  <c r="U40" i="29"/>
  <c r="Z40" i="29"/>
  <c r="W40" i="29"/>
  <c r="Q40" i="29"/>
  <c r="X40" i="29"/>
  <c r="P40"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S65" i="29"/>
  <c r="W65" i="29"/>
  <c r="U65" i="29"/>
  <c r="Y65" i="29"/>
  <c r="T65" i="29"/>
  <c r="M65" i="29"/>
  <c r="O65" i="29"/>
  <c r="X65" i="29"/>
  <c r="K65" i="29"/>
  <c r="N65" i="29"/>
  <c r="L65" i="29"/>
  <c r="Q65" i="29"/>
  <c r="R65" i="29"/>
  <c r="P65" i="29"/>
  <c r="Z65" i="29"/>
  <c r="V65" i="29"/>
  <c r="R58" i="29"/>
  <c r="Y58" i="29"/>
  <c r="W58" i="29"/>
  <c r="O58" i="29"/>
  <c r="X58" i="29"/>
  <c r="T58" i="29"/>
  <c r="N58" i="29"/>
  <c r="Q58" i="29"/>
  <c r="V58" i="29"/>
  <c r="M58" i="29"/>
  <c r="L58" i="29"/>
  <c r="Z58" i="29"/>
  <c r="S58" i="29"/>
  <c r="P58" i="29"/>
  <c r="K58" i="29"/>
  <c r="U58" i="29"/>
  <c r="Q96" i="29"/>
  <c r="V96" i="29"/>
  <c r="N96" i="29"/>
  <c r="M96" i="29"/>
  <c r="R96" i="29"/>
  <c r="W96" i="29"/>
  <c r="T96" i="29"/>
  <c r="P96" i="29"/>
  <c r="L96" i="29"/>
  <c r="U96" i="29"/>
  <c r="Z96" i="29"/>
  <c r="Y96" i="29"/>
  <c r="X96" i="29"/>
  <c r="S96" i="29"/>
  <c r="K96" i="29"/>
  <c r="O96" i="29"/>
  <c r="P77" i="29"/>
  <c r="L77" i="29"/>
  <c r="U77" i="29"/>
  <c r="Q77" i="29"/>
  <c r="T77" i="29"/>
  <c r="R77" i="29"/>
  <c r="V77" i="29"/>
  <c r="Z77" i="29"/>
  <c r="X77" i="29"/>
  <c r="K77" i="29"/>
  <c r="Y77" i="29"/>
  <c r="N77" i="29"/>
  <c r="W77" i="29"/>
  <c r="S77" i="29"/>
  <c r="M77" i="29"/>
  <c r="O77"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S53" i="29"/>
  <c r="Y53" i="29"/>
  <c r="Z53" i="29"/>
  <c r="O53" i="29"/>
  <c r="N53" i="29"/>
  <c r="P53" i="29"/>
  <c r="Q53" i="29"/>
  <c r="L53" i="29"/>
  <c r="M53" i="29"/>
  <c r="X53" i="29"/>
  <c r="R53" i="29"/>
  <c r="U53" i="29"/>
  <c r="W53" i="29"/>
  <c r="T53" i="29"/>
  <c r="K53" i="29"/>
  <c r="V53"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U19" i="29"/>
  <c r="N19" i="29"/>
  <c r="P19" i="29"/>
  <c r="K19" i="29"/>
  <c r="M19"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O59" i="29"/>
  <c r="P59" i="29"/>
  <c r="K59" i="29"/>
  <c r="V59" i="29"/>
  <c r="R59" i="29"/>
  <c r="N59" i="29"/>
  <c r="T59" i="29"/>
  <c r="W59" i="29"/>
  <c r="X59" i="29"/>
  <c r="Q59" i="29"/>
  <c r="S59" i="29"/>
  <c r="U59" i="29"/>
  <c r="M59" i="29"/>
  <c r="Z59" i="29"/>
  <c r="L59" i="29"/>
  <c r="Y5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K41" i="29"/>
  <c r="X41" i="29"/>
  <c r="W41" i="29"/>
  <c r="Z41" i="29"/>
  <c r="N41" i="29"/>
  <c r="Q41" i="29"/>
  <c r="S41" i="29"/>
  <c r="O41" i="29"/>
  <c r="V41" i="29"/>
  <c r="M41" i="29"/>
  <c r="P41" i="29"/>
  <c r="R41" i="29"/>
  <c r="L41" i="29"/>
  <c r="T41" i="29"/>
  <c r="U41" i="29"/>
  <c r="Y41"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Q92" i="29"/>
  <c r="S92" i="29"/>
  <c r="U92" i="29"/>
  <c r="Y92" i="29"/>
  <c r="V92" i="29"/>
  <c r="L92" i="29"/>
  <c r="Z92" i="29"/>
  <c r="M92" i="29"/>
  <c r="R92" i="29"/>
  <c r="J95" i="57"/>
  <c r="X92" i="29"/>
  <c r="N92" i="29"/>
  <c r="O92" i="29"/>
  <c r="T92" i="29"/>
  <c r="W92" i="29"/>
  <c r="K92" i="29"/>
  <c r="P92"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L89" i="29"/>
  <c r="N89" i="29"/>
  <c r="R89" i="29"/>
  <c r="Z89" i="29"/>
  <c r="J92" i="57"/>
  <c r="Q89" i="29"/>
  <c r="K89" i="29"/>
  <c r="P89" i="29"/>
  <c r="O89" i="29"/>
  <c r="X89" i="29"/>
  <c r="V89" i="29"/>
  <c r="U89" i="29"/>
  <c r="Y89" i="29"/>
  <c r="T89" i="29"/>
  <c r="M89" i="29"/>
  <c r="S89" i="29"/>
  <c r="W89" i="29"/>
  <c r="K63" i="29"/>
  <c r="W63" i="29"/>
  <c r="X63" i="29"/>
  <c r="Y63" i="29"/>
  <c r="V63" i="29"/>
  <c r="M63" i="29"/>
  <c r="T63" i="29"/>
  <c r="N63" i="29"/>
  <c r="O63" i="29"/>
  <c r="P63" i="29"/>
  <c r="L63" i="29"/>
  <c r="U63" i="29"/>
  <c r="Q63" i="29"/>
  <c r="S63" i="29"/>
  <c r="Z63" i="29"/>
  <c r="R63"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W55" i="29"/>
  <c r="Q55" i="29"/>
  <c r="R55" i="29"/>
  <c r="S55" i="29"/>
  <c r="U55" i="29"/>
  <c r="Z55" i="29"/>
  <c r="Y55" i="29"/>
  <c r="P55" i="29"/>
  <c r="O55" i="29"/>
  <c r="T55" i="29"/>
  <c r="N55" i="29"/>
  <c r="V55" i="29"/>
  <c r="K55" i="29"/>
  <c r="X55" i="29"/>
  <c r="M55" i="29"/>
  <c r="L55" i="29"/>
  <c r="P32" i="29"/>
  <c r="U32" i="29"/>
  <c r="X32" i="29"/>
  <c r="N32" i="29"/>
  <c r="Q32" i="29"/>
  <c r="R61" i="29"/>
  <c r="O61" i="29"/>
  <c r="N61" i="29"/>
  <c r="V61" i="29"/>
  <c r="T61" i="29"/>
  <c r="S61" i="29"/>
  <c r="U61" i="29"/>
  <c r="K61" i="29"/>
  <c r="Y61" i="29"/>
  <c r="Q61" i="29"/>
  <c r="L61" i="29"/>
  <c r="W61" i="29"/>
  <c r="M61" i="29"/>
  <c r="Z61" i="29"/>
  <c r="X61" i="29"/>
  <c r="P61" i="29"/>
  <c r="R16" i="29"/>
  <c r="U16" i="29"/>
  <c r="S16" i="29"/>
  <c r="K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S45" i="29"/>
  <c r="Z45" i="29"/>
  <c r="M45" i="29"/>
  <c r="V45" i="29"/>
  <c r="R45" i="29"/>
  <c r="L45" i="29"/>
  <c r="Q45" i="29"/>
  <c r="U45" i="29"/>
  <c r="O45" i="29"/>
  <c r="T45" i="29"/>
  <c r="X45" i="29"/>
  <c r="N45" i="29"/>
  <c r="Y45" i="29"/>
  <c r="P45" i="29"/>
  <c r="K45" i="29"/>
  <c r="W45"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G111" i="27" l="1"/>
  <c r="AO111" i="27" s="1"/>
  <c r="K116" i="28" s="1"/>
  <c r="M100" i="57"/>
  <c r="Z16" i="29"/>
  <c r="T16" i="29"/>
  <c r="X16" i="29"/>
  <c r="V16" i="29"/>
  <c r="L16" i="29"/>
  <c r="O16" i="29"/>
  <c r="S17" i="29"/>
  <c r="P16" i="29"/>
  <c r="M16" i="29"/>
  <c r="N16" i="29"/>
  <c r="Y16" i="29"/>
  <c r="Q16" i="29"/>
  <c r="R87" i="57"/>
  <c r="G98" i="27" s="1"/>
  <c r="AO98" i="27" s="1"/>
  <c r="V87" i="57"/>
  <c r="K98" i="27" s="1"/>
  <c r="Z87" i="57"/>
  <c r="O98" i="27" s="1"/>
  <c r="S87" i="57"/>
  <c r="H98" i="27" s="1"/>
  <c r="AP98" i="27" s="1"/>
  <c r="W87" i="57"/>
  <c r="L98" i="27" s="1"/>
  <c r="AA87" i="57"/>
  <c r="P98" i="27" s="1"/>
  <c r="U87" i="57"/>
  <c r="J98" i="27" s="1"/>
  <c r="Y87" i="57"/>
  <c r="N98" i="27" s="1"/>
  <c r="AB87" i="57"/>
  <c r="Q98" i="27" s="1"/>
  <c r="X87" i="57"/>
  <c r="M98" i="27" s="1"/>
  <c r="T87" i="57"/>
  <c r="I98" i="27" s="1"/>
  <c r="AQ98" i="27" s="1"/>
  <c r="R84" i="57"/>
  <c r="G95" i="27" s="1"/>
  <c r="AO95" i="27" s="1"/>
  <c r="T84" i="57"/>
  <c r="I95" i="27" s="1"/>
  <c r="X84" i="57"/>
  <c r="M95" i="27" s="1"/>
  <c r="AB84" i="57"/>
  <c r="Q95" i="27" s="1"/>
  <c r="U84" i="57"/>
  <c r="J95" i="27" s="1"/>
  <c r="Y84" i="57"/>
  <c r="N95" i="27" s="1"/>
  <c r="S84" i="57"/>
  <c r="H95" i="27" s="1"/>
  <c r="W84" i="57"/>
  <c r="L95" i="27" s="1"/>
  <c r="AA84" i="57"/>
  <c r="P95" i="27" s="1"/>
  <c r="Z84" i="57"/>
  <c r="O95" i="27" s="1"/>
  <c r="V84" i="57"/>
  <c r="K95" i="27" s="1"/>
  <c r="R98" i="57"/>
  <c r="G109" i="27" s="1"/>
  <c r="AO109" i="27" s="1"/>
  <c r="U98" i="57"/>
  <c r="J109" i="27" s="1"/>
  <c r="AR109" i="27" s="1"/>
  <c r="Y98" i="57"/>
  <c r="N109" i="27" s="1"/>
  <c r="AV109" i="27" s="1"/>
  <c r="V98" i="57"/>
  <c r="K109" i="27" s="1"/>
  <c r="AS109" i="27" s="1"/>
  <c r="Z98" i="57"/>
  <c r="O109" i="27" s="1"/>
  <c r="T98" i="57"/>
  <c r="I109" i="27" s="1"/>
  <c r="AQ109" i="27" s="1"/>
  <c r="X98" i="57"/>
  <c r="M109" i="27" s="1"/>
  <c r="AU109" i="27" s="1"/>
  <c r="AB98" i="57"/>
  <c r="Q109" i="27" s="1"/>
  <c r="W98" i="57"/>
  <c r="L109" i="27" s="1"/>
  <c r="AT109" i="27" s="1"/>
  <c r="AA98" i="57"/>
  <c r="P109" i="27" s="1"/>
  <c r="S98" i="57"/>
  <c r="H109" i="27" s="1"/>
  <c r="AP109" i="27" s="1"/>
  <c r="R86" i="57"/>
  <c r="G97" i="27" s="1"/>
  <c r="AO97" i="27" s="1"/>
  <c r="T86" i="57"/>
  <c r="I97" i="27" s="1"/>
  <c r="X86" i="57"/>
  <c r="M97" i="27" s="1"/>
  <c r="AB86" i="57"/>
  <c r="Q97" i="27" s="1"/>
  <c r="U86" i="57"/>
  <c r="J97" i="27" s="1"/>
  <c r="Y86" i="57"/>
  <c r="N97" i="27" s="1"/>
  <c r="S86" i="57"/>
  <c r="H97" i="27" s="1"/>
  <c r="AP97" i="27" s="1"/>
  <c r="W86" i="57"/>
  <c r="L97" i="27" s="1"/>
  <c r="AA86" i="57"/>
  <c r="P97" i="27" s="1"/>
  <c r="V86" i="57"/>
  <c r="K97" i="27" s="1"/>
  <c r="Z86" i="57"/>
  <c r="O97" i="27" s="1"/>
  <c r="R85" i="57"/>
  <c r="G96" i="27" s="1"/>
  <c r="AO96" i="27" s="1"/>
  <c r="V85" i="57"/>
  <c r="K96" i="27" s="1"/>
  <c r="Z85" i="57"/>
  <c r="O96" i="27" s="1"/>
  <c r="S85" i="57"/>
  <c r="H96" i="27" s="1"/>
  <c r="AP96" i="27" s="1"/>
  <c r="W85" i="57"/>
  <c r="L96" i="27" s="1"/>
  <c r="AA85" i="57"/>
  <c r="P96" i="27" s="1"/>
  <c r="U85" i="57"/>
  <c r="J96" i="27" s="1"/>
  <c r="Y85" i="57"/>
  <c r="N96" i="27" s="1"/>
  <c r="T85" i="57"/>
  <c r="I96" i="27" s="1"/>
  <c r="AB85" i="57"/>
  <c r="Q96" i="27" s="1"/>
  <c r="X85" i="57"/>
  <c r="M96" i="27" s="1"/>
  <c r="R90" i="57"/>
  <c r="G101" i="27" s="1"/>
  <c r="AO101" i="27" s="1"/>
  <c r="U90" i="57"/>
  <c r="J101" i="27" s="1"/>
  <c r="AR101" i="27" s="1"/>
  <c r="Y90" i="57"/>
  <c r="N101" i="27" s="1"/>
  <c r="V90" i="57"/>
  <c r="K101" i="27" s="1"/>
  <c r="Z90" i="57"/>
  <c r="O101" i="27" s="1"/>
  <c r="T90" i="57"/>
  <c r="I101" i="27" s="1"/>
  <c r="AQ101" i="27" s="1"/>
  <c r="X90" i="57"/>
  <c r="M101" i="27" s="1"/>
  <c r="AB90" i="57"/>
  <c r="Q101" i="27" s="1"/>
  <c r="W90" i="57"/>
  <c r="L101" i="27" s="1"/>
  <c r="AA90" i="57"/>
  <c r="P101" i="27" s="1"/>
  <c r="S90" i="57"/>
  <c r="H101" i="27" s="1"/>
  <c r="AP101" i="27" s="1"/>
  <c r="R88" i="57"/>
  <c r="G99" i="27" s="1"/>
  <c r="AO99" i="27" s="1"/>
  <c r="T88" i="57"/>
  <c r="I99" i="27" s="1"/>
  <c r="AQ99" i="27" s="1"/>
  <c r="X88" i="57"/>
  <c r="M99" i="27" s="1"/>
  <c r="AB88" i="57"/>
  <c r="Q99" i="27" s="1"/>
  <c r="U88" i="57"/>
  <c r="J99" i="27" s="1"/>
  <c r="Y88" i="57"/>
  <c r="N99" i="27" s="1"/>
  <c r="S88" i="57"/>
  <c r="H99" i="27" s="1"/>
  <c r="AP99" i="27" s="1"/>
  <c r="W88" i="57"/>
  <c r="L99" i="27" s="1"/>
  <c r="AA88" i="57"/>
  <c r="P99" i="27" s="1"/>
  <c r="V88" i="57"/>
  <c r="K99" i="27" s="1"/>
  <c r="Z88" i="57"/>
  <c r="O99" i="27" s="1"/>
  <c r="R95" i="57"/>
  <c r="G106" i="27" s="1"/>
  <c r="AO106" i="27" s="1"/>
  <c r="V95" i="57"/>
  <c r="K106" i="27" s="1"/>
  <c r="AS106" i="27" s="1"/>
  <c r="Z95" i="57"/>
  <c r="O106" i="27" s="1"/>
  <c r="S95" i="57"/>
  <c r="H106" i="27" s="1"/>
  <c r="AP106" i="27" s="1"/>
  <c r="W95" i="57"/>
  <c r="L106" i="27" s="1"/>
  <c r="AT106" i="27" s="1"/>
  <c r="AA95" i="57"/>
  <c r="P106" i="27" s="1"/>
  <c r="U95" i="57"/>
  <c r="J106" i="27" s="1"/>
  <c r="AR106" i="27" s="1"/>
  <c r="Y95" i="57"/>
  <c r="N106" i="27" s="1"/>
  <c r="T95" i="57"/>
  <c r="I106" i="27" s="1"/>
  <c r="AQ106" i="27" s="1"/>
  <c r="AB95" i="57"/>
  <c r="Q106" i="27" s="1"/>
  <c r="X95" i="57"/>
  <c r="M106" i="27" s="1"/>
  <c r="AU106" i="27" s="1"/>
  <c r="R94" i="57"/>
  <c r="G105" i="27" s="1"/>
  <c r="AO105" i="27" s="1"/>
  <c r="T94" i="57"/>
  <c r="I105" i="27" s="1"/>
  <c r="AQ105" i="27" s="1"/>
  <c r="X94" i="57"/>
  <c r="M105" i="27" s="1"/>
  <c r="AB94" i="57"/>
  <c r="Q105" i="27" s="1"/>
  <c r="U94" i="57"/>
  <c r="J105" i="27" s="1"/>
  <c r="AR105" i="27" s="1"/>
  <c r="Y94" i="57"/>
  <c r="N105" i="27" s="1"/>
  <c r="S94" i="57"/>
  <c r="H105" i="27" s="1"/>
  <c r="AP105" i="27" s="1"/>
  <c r="W94" i="57"/>
  <c r="L105" i="27" s="1"/>
  <c r="AT105" i="27" s="1"/>
  <c r="AA94" i="57"/>
  <c r="P105" i="27" s="1"/>
  <c r="Z94" i="57"/>
  <c r="O105" i="27" s="1"/>
  <c r="V94" i="57"/>
  <c r="K105" i="27" s="1"/>
  <c r="AS105" i="27" s="1"/>
  <c r="R91" i="57"/>
  <c r="G102" i="27" s="1"/>
  <c r="AO102" i="27" s="1"/>
  <c r="V91" i="57"/>
  <c r="K102" i="27" s="1"/>
  <c r="AS102" i="27" s="1"/>
  <c r="Z91" i="57"/>
  <c r="O102" i="27" s="1"/>
  <c r="S91" i="57"/>
  <c r="H102" i="27" s="1"/>
  <c r="AP102" i="27" s="1"/>
  <c r="W91" i="57"/>
  <c r="L102" i="27" s="1"/>
  <c r="AA91" i="57"/>
  <c r="P102" i="27" s="1"/>
  <c r="U91" i="57"/>
  <c r="J102" i="27" s="1"/>
  <c r="AR102" i="27" s="1"/>
  <c r="Y91" i="57"/>
  <c r="N102" i="27" s="1"/>
  <c r="X91" i="57"/>
  <c r="M102" i="27" s="1"/>
  <c r="AB91" i="57"/>
  <c r="Q102" i="27" s="1"/>
  <c r="T91" i="57"/>
  <c r="I102" i="27" s="1"/>
  <c r="AQ102" i="27" s="1"/>
  <c r="R89" i="57"/>
  <c r="G100" i="27" s="1"/>
  <c r="AO100" i="27" s="1"/>
  <c r="T89" i="57"/>
  <c r="I100" i="27" s="1"/>
  <c r="AQ100" i="27" s="1"/>
  <c r="X89" i="57"/>
  <c r="M100" i="27" s="1"/>
  <c r="AB89" i="57"/>
  <c r="Q100" i="27" s="1"/>
  <c r="U89" i="57"/>
  <c r="J100" i="27" s="1"/>
  <c r="AR100" i="27" s="1"/>
  <c r="Y89" i="57"/>
  <c r="N100" i="27" s="1"/>
  <c r="S89" i="57"/>
  <c r="H100" i="27" s="1"/>
  <c r="AP100" i="27" s="1"/>
  <c r="W89" i="57"/>
  <c r="L100" i="27" s="1"/>
  <c r="AA89" i="57"/>
  <c r="P100" i="27" s="1"/>
  <c r="V89" i="57"/>
  <c r="K100" i="27" s="1"/>
  <c r="Z89" i="57"/>
  <c r="O100" i="27" s="1"/>
  <c r="R97" i="57"/>
  <c r="G108" i="27" s="1"/>
  <c r="AO108" i="27" s="1"/>
  <c r="T97" i="57"/>
  <c r="I108" i="27" s="1"/>
  <c r="AQ108" i="27" s="1"/>
  <c r="X97" i="57"/>
  <c r="M108" i="27" s="1"/>
  <c r="AU108" i="27" s="1"/>
  <c r="AB97" i="57"/>
  <c r="Q108" i="27" s="1"/>
  <c r="U97" i="57"/>
  <c r="J108" i="27" s="1"/>
  <c r="AR108" i="27" s="1"/>
  <c r="Y97" i="57"/>
  <c r="N108" i="27" s="1"/>
  <c r="AV108" i="27" s="1"/>
  <c r="S97" i="57"/>
  <c r="H108" i="27" s="1"/>
  <c r="AP108" i="27" s="1"/>
  <c r="W97" i="57"/>
  <c r="L108" i="27" s="1"/>
  <c r="AT108" i="27" s="1"/>
  <c r="AA97" i="57"/>
  <c r="P108" i="27" s="1"/>
  <c r="V97" i="57"/>
  <c r="K108" i="27" s="1"/>
  <c r="AS108" i="27" s="1"/>
  <c r="Z97" i="57"/>
  <c r="O108" i="27" s="1"/>
  <c r="R99" i="57"/>
  <c r="G110" i="27" s="1"/>
  <c r="AO110" i="27" s="1"/>
  <c r="S99" i="57"/>
  <c r="H110" i="27" s="1"/>
  <c r="AP110" i="27" s="1"/>
  <c r="W99" i="57"/>
  <c r="L110" i="27" s="1"/>
  <c r="AT110" i="27" s="1"/>
  <c r="AA99" i="57"/>
  <c r="P110" i="27" s="1"/>
  <c r="T99" i="57"/>
  <c r="I110" i="27" s="1"/>
  <c r="AQ110" i="27" s="1"/>
  <c r="X99" i="57"/>
  <c r="M110" i="27" s="1"/>
  <c r="AU110" i="27" s="1"/>
  <c r="AB99" i="57"/>
  <c r="Q110" i="27" s="1"/>
  <c r="V99" i="57"/>
  <c r="K110" i="27" s="1"/>
  <c r="AS110" i="27" s="1"/>
  <c r="Z99" i="57"/>
  <c r="O110" i="27" s="1"/>
  <c r="AW110" i="27" s="1"/>
  <c r="Y99" i="57"/>
  <c r="N110" i="27" s="1"/>
  <c r="AV110" i="27" s="1"/>
  <c r="U99" i="57"/>
  <c r="J110" i="27" s="1"/>
  <c r="AR110" i="27" s="1"/>
  <c r="R92" i="57"/>
  <c r="G103" i="27" s="1"/>
  <c r="AO103" i="27" s="1"/>
  <c r="T92" i="57"/>
  <c r="I103" i="27" s="1"/>
  <c r="AQ103" i="27" s="1"/>
  <c r="X92" i="57"/>
  <c r="M103" i="27" s="1"/>
  <c r="AB92" i="57"/>
  <c r="Q103" i="27" s="1"/>
  <c r="U92" i="57"/>
  <c r="J103" i="27" s="1"/>
  <c r="AR103" i="27" s="1"/>
  <c r="Y92" i="57"/>
  <c r="N103" i="27" s="1"/>
  <c r="S92" i="57"/>
  <c r="H103" i="27" s="1"/>
  <c r="AP103" i="27" s="1"/>
  <c r="W92" i="57"/>
  <c r="L103" i="27" s="1"/>
  <c r="AA92" i="57"/>
  <c r="P103" i="27" s="1"/>
  <c r="Z92" i="57"/>
  <c r="O103" i="27" s="1"/>
  <c r="V92" i="57"/>
  <c r="K103" i="27" s="1"/>
  <c r="AS103" i="27" s="1"/>
  <c r="R93" i="57"/>
  <c r="G104" i="27" s="1"/>
  <c r="AO104" i="27" s="1"/>
  <c r="V93" i="57"/>
  <c r="K104" i="27" s="1"/>
  <c r="AS104" i="27" s="1"/>
  <c r="Z93" i="57"/>
  <c r="O104" i="27" s="1"/>
  <c r="S93" i="57"/>
  <c r="H104" i="27" s="1"/>
  <c r="AP104" i="27" s="1"/>
  <c r="W93" i="57"/>
  <c r="L104" i="27" s="1"/>
  <c r="AT104" i="27" s="1"/>
  <c r="AA93" i="57"/>
  <c r="P104" i="27" s="1"/>
  <c r="U93" i="57"/>
  <c r="J104" i="27" s="1"/>
  <c r="AR104" i="27" s="1"/>
  <c r="Y93" i="57"/>
  <c r="N104" i="27" s="1"/>
  <c r="T93" i="57"/>
  <c r="I104" i="27" s="1"/>
  <c r="AQ104" i="27" s="1"/>
  <c r="X93" i="57"/>
  <c r="M104" i="27" s="1"/>
  <c r="AB93" i="57"/>
  <c r="Q104" i="27" s="1"/>
  <c r="R96" i="57"/>
  <c r="G107" i="27" s="1"/>
  <c r="AO107" i="27" s="1"/>
  <c r="S96" i="57"/>
  <c r="H107" i="27" s="1"/>
  <c r="AP107" i="27" s="1"/>
  <c r="W96" i="57"/>
  <c r="L107" i="27" s="1"/>
  <c r="AT107" i="27" s="1"/>
  <c r="AA96" i="57"/>
  <c r="P107" i="27" s="1"/>
  <c r="T96" i="57"/>
  <c r="I107" i="27" s="1"/>
  <c r="AQ107" i="27" s="1"/>
  <c r="X96" i="57"/>
  <c r="M107" i="27" s="1"/>
  <c r="AU107" i="27" s="1"/>
  <c r="AB96" i="57"/>
  <c r="Q107" i="27" s="1"/>
  <c r="V96" i="57"/>
  <c r="K107" i="27" s="1"/>
  <c r="AS107" i="27" s="1"/>
  <c r="Z96" i="57"/>
  <c r="O107" i="27" s="1"/>
  <c r="U96" i="57"/>
  <c r="J107" i="27" s="1"/>
  <c r="AR107" i="27" s="1"/>
  <c r="Y96" i="57"/>
  <c r="N107" i="27" s="1"/>
  <c r="X17" i="29"/>
  <c r="W21" i="29"/>
  <c r="Y17" i="29"/>
  <c r="P17" i="29"/>
  <c r="Q17" i="29"/>
  <c r="R17" i="29"/>
  <c r="M17" i="29"/>
  <c r="U21" i="29"/>
  <c r="V17" i="29"/>
  <c r="O17" i="29"/>
  <c r="W17" i="29"/>
  <c r="U17" i="29"/>
  <c r="Q21" i="29"/>
  <c r="T17" i="29"/>
  <c r="N17" i="29"/>
  <c r="L17" i="29"/>
  <c r="Z17" i="29"/>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L32" i="29"/>
  <c r="V32" i="29"/>
  <c r="W26" i="29"/>
  <c r="M26" i="29"/>
  <c r="U26" i="29"/>
  <c r="N26" i="29"/>
  <c r="L26" i="29"/>
  <c r="V24" i="29"/>
  <c r="T24" i="29"/>
  <c r="P24" i="29"/>
  <c r="M32" i="29"/>
  <c r="W32" i="29"/>
  <c r="Y32" i="29"/>
  <c r="Z32" i="29"/>
  <c r="R26" i="29"/>
  <c r="K26" i="29"/>
  <c r="P26" i="29"/>
  <c r="Y26" i="29"/>
  <c r="Q24" i="29"/>
  <c r="K24" i="29"/>
  <c r="R24" i="29"/>
  <c r="W24" i="29"/>
  <c r="L24" i="29"/>
  <c r="O24" i="29"/>
  <c r="O32" i="29"/>
  <c r="K32" i="29"/>
  <c r="S32" i="29"/>
  <c r="T32" i="29"/>
  <c r="V26" i="29"/>
  <c r="T26" i="29"/>
  <c r="O26" i="29"/>
  <c r="Y24" i="29"/>
  <c r="Z24" i="29"/>
  <c r="S24" i="29"/>
  <c r="AE100" i="57" l="1"/>
  <c r="T111" i="27" s="1"/>
  <c r="AD100" i="57"/>
  <c r="S111" i="27" s="1"/>
  <c r="AC100" i="57"/>
  <c r="R111" i="27" s="1"/>
  <c r="AG100" i="57"/>
  <c r="V111" i="27" s="1"/>
  <c r="AF100" i="57"/>
  <c r="U111" i="27" s="1"/>
  <c r="M91" i="57"/>
  <c r="M93" i="57"/>
  <c r="M90" i="57"/>
  <c r="M96" i="57"/>
  <c r="M84" i="57"/>
  <c r="M88" i="57"/>
  <c r="M86" i="57"/>
  <c r="M94" i="57"/>
  <c r="M92" i="57"/>
  <c r="M97" i="57"/>
  <c r="M95" i="57"/>
  <c r="AG95" i="57" s="1"/>
  <c r="V106" i="27" s="1"/>
  <c r="M98" i="57"/>
  <c r="M89" i="57"/>
  <c r="M85" i="57"/>
  <c r="M87" i="57"/>
  <c r="M99" i="57"/>
  <c r="AC89" i="57" l="1"/>
  <c r="R100" i="27" s="1"/>
  <c r="AD89" i="57"/>
  <c r="S100" i="27" s="1"/>
  <c r="AF89" i="57"/>
  <c r="U100" i="27" s="1"/>
  <c r="AG89" i="57"/>
  <c r="V100" i="27" s="1"/>
  <c r="AE89" i="57"/>
  <c r="T100" i="27" s="1"/>
  <c r="AF97" i="57"/>
  <c r="U108" i="27" s="1"/>
  <c r="AG97" i="57"/>
  <c r="V108" i="27" s="1"/>
  <c r="AE97" i="57"/>
  <c r="T108" i="27" s="1"/>
  <c r="AC97" i="57"/>
  <c r="R108" i="27" s="1"/>
  <c r="AD97" i="57"/>
  <c r="S108" i="27" s="1"/>
  <c r="AF88" i="57"/>
  <c r="U99" i="27" s="1"/>
  <c r="AG88" i="57"/>
  <c r="V99" i="27" s="1"/>
  <c r="AG96" i="57"/>
  <c r="V107" i="27" s="1"/>
  <c r="AD96" i="57"/>
  <c r="S107" i="27" s="1"/>
  <c r="AC96" i="57"/>
  <c r="R107" i="27" s="1"/>
  <c r="AE96" i="57"/>
  <c r="T107" i="27" s="1"/>
  <c r="AF96" i="57"/>
  <c r="U107" i="27" s="1"/>
  <c r="AC90" i="57"/>
  <c r="R101" i="27" s="1"/>
  <c r="AD90" i="57"/>
  <c r="S101" i="27" s="1"/>
  <c r="AF90" i="57"/>
  <c r="U101" i="27" s="1"/>
  <c r="AE90" i="57"/>
  <c r="T101" i="27" s="1"/>
  <c r="AG90" i="57"/>
  <c r="V101" i="27" s="1"/>
  <c r="AC94" i="57"/>
  <c r="R105" i="27" s="1"/>
  <c r="AG94" i="57"/>
  <c r="V105" i="27" s="1"/>
  <c r="AD94" i="57"/>
  <c r="S105" i="27" s="1"/>
  <c r="AE94" i="57"/>
  <c r="T105" i="27" s="1"/>
  <c r="AF94" i="57"/>
  <c r="U105" i="27" s="1"/>
  <c r="AE84" i="57"/>
  <c r="T95" i="27" s="1"/>
  <c r="AF84" i="57"/>
  <c r="U95" i="27" s="1"/>
  <c r="AC84" i="57"/>
  <c r="R95" i="27" s="1"/>
  <c r="AD84" i="57"/>
  <c r="S95" i="27" s="1"/>
  <c r="AG84" i="57"/>
  <c r="V95" i="27" s="1"/>
  <c r="AC98" i="57"/>
  <c r="R109" i="27" s="1"/>
  <c r="AG98" i="57"/>
  <c r="V109" i="27" s="1"/>
  <c r="AD98" i="57"/>
  <c r="S109" i="27" s="1"/>
  <c r="AF98" i="57"/>
  <c r="U109" i="27" s="1"/>
  <c r="AE98" i="57"/>
  <c r="T109" i="27" s="1"/>
  <c r="AE92" i="57"/>
  <c r="T103" i="27" s="1"/>
  <c r="AF92" i="57"/>
  <c r="U103" i="27" s="1"/>
  <c r="AD92" i="57"/>
  <c r="S103" i="27" s="1"/>
  <c r="AG92" i="57"/>
  <c r="V103" i="27" s="1"/>
  <c r="AC92" i="57"/>
  <c r="R103" i="27" s="1"/>
  <c r="AE88" i="57"/>
  <c r="T99" i="27" s="1"/>
  <c r="AC88" i="57"/>
  <c r="R99" i="27" s="1"/>
  <c r="AD88" i="57"/>
  <c r="S99" i="27" s="1"/>
  <c r="AF93" i="57"/>
  <c r="U104" i="27" s="1"/>
  <c r="AC93" i="57"/>
  <c r="R104" i="27" s="1"/>
  <c r="AG93" i="57"/>
  <c r="V104" i="27" s="1"/>
  <c r="AD93" i="57"/>
  <c r="S104" i="27" s="1"/>
  <c r="AE93" i="57"/>
  <c r="T104" i="27" s="1"/>
  <c r="AF85" i="57"/>
  <c r="U96" i="27" s="1"/>
  <c r="AC85" i="57"/>
  <c r="R96" i="27" s="1"/>
  <c r="AG85" i="57"/>
  <c r="V96" i="27" s="1"/>
  <c r="AD85" i="57"/>
  <c r="S96" i="27" s="1"/>
  <c r="AE85" i="57"/>
  <c r="T96" i="27" s="1"/>
  <c r="AC86" i="57"/>
  <c r="R97" i="27" s="1"/>
  <c r="AG86" i="57"/>
  <c r="V97" i="27" s="1"/>
  <c r="AD86" i="57"/>
  <c r="S97" i="27" s="1"/>
  <c r="AE86" i="57"/>
  <c r="T97" i="27" s="1"/>
  <c r="AF86" i="57"/>
  <c r="U97" i="27" s="1"/>
  <c r="AD91" i="57"/>
  <c r="S102" i="27" s="1"/>
  <c r="AE91" i="57"/>
  <c r="T102" i="27" s="1"/>
  <c r="AG91" i="57"/>
  <c r="V102" i="27" s="1"/>
  <c r="AC91" i="57"/>
  <c r="R102" i="27" s="1"/>
  <c r="AF91" i="57"/>
  <c r="U102" i="27" s="1"/>
  <c r="AD99" i="57"/>
  <c r="S110" i="27" s="1"/>
  <c r="AE99" i="57"/>
  <c r="T110" i="27" s="1"/>
  <c r="AF99" i="57"/>
  <c r="U110" i="27" s="1"/>
  <c r="AG99" i="57"/>
  <c r="V110" i="27" s="1"/>
  <c r="AC99" i="57"/>
  <c r="R110" i="27" s="1"/>
  <c r="AD87" i="57"/>
  <c r="S98" i="27" s="1"/>
  <c r="AE87" i="57"/>
  <c r="T98" i="27" s="1"/>
  <c r="AC87" i="57"/>
  <c r="R98" i="27" s="1"/>
  <c r="AF87" i="57"/>
  <c r="U98" i="27" s="1"/>
  <c r="AG87" i="57"/>
  <c r="V98" i="27" s="1"/>
  <c r="AD95" i="57"/>
  <c r="S106" i="27" s="1"/>
  <c r="AE95" i="57"/>
  <c r="T106" i="27" s="1"/>
  <c r="AC95" i="57"/>
  <c r="R106" i="27" s="1"/>
  <c r="AF95" i="57"/>
  <c r="U106" i="27" s="1"/>
  <c r="B29" i="27" l="1"/>
  <c r="C15" i="29" l="1"/>
  <c r="Z17" i="45" l="1"/>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AC116" i="28" s="1"/>
  <c r="AD116" i="28" l="1"/>
  <c r="AE116" i="28" s="1"/>
  <c r="AF116" i="28" s="1"/>
  <c r="AG116" i="28" s="1"/>
  <c r="AH116" i="28" s="1"/>
  <c r="AI116" i="28" s="1"/>
  <c r="AJ116" i="28" s="1"/>
  <c r="J20" i="45"/>
  <c r="K20" i="45" s="1"/>
  <c r="L20" i="45" s="1"/>
  <c r="M20" i="45" s="1"/>
  <c r="N20" i="45" s="1"/>
  <c r="O20" i="45" s="1"/>
  <c r="P20" i="45" s="1"/>
  <c r="Q20" i="45" s="1"/>
  <c r="J24" i="45"/>
  <c r="K24" i="45" s="1"/>
  <c r="L24" i="45" s="1"/>
  <c r="M24" i="45" s="1"/>
  <c r="N24" i="45" s="1"/>
  <c r="O24" i="45" s="1"/>
  <c r="P24" i="45" s="1"/>
  <c r="Q24" i="45" s="1"/>
  <c r="R24" i="45" s="1"/>
  <c r="S24" i="45" s="1"/>
  <c r="T24" i="45" s="1"/>
  <c r="U24" i="45" s="1"/>
  <c r="J21" i="45"/>
  <c r="K21" i="45" s="1"/>
  <c r="L21" i="45" s="1"/>
  <c r="M21" i="45" s="1"/>
  <c r="N21" i="45" s="1"/>
  <c r="O21" i="45" s="1"/>
  <c r="P21" i="45" s="1"/>
  <c r="Q21" i="45" s="1"/>
  <c r="R21" i="45" s="1"/>
  <c r="S21" i="45" s="1"/>
  <c r="T21" i="45" s="1"/>
  <c r="U21" i="45" s="1"/>
  <c r="J25" i="45"/>
  <c r="K25" i="45" s="1"/>
  <c r="L25" i="45" s="1"/>
  <c r="M25" i="45" s="1"/>
  <c r="N25" i="45" s="1"/>
  <c r="O25" i="45" s="1"/>
  <c r="P25" i="45" s="1"/>
  <c r="Q25" i="45" s="1"/>
  <c r="R25" i="45" s="1"/>
  <c r="S25" i="45" s="1"/>
  <c r="T25" i="45" s="1"/>
  <c r="U25" i="45" s="1"/>
  <c r="J22" i="45"/>
  <c r="K22" i="45" s="1"/>
  <c r="L22" i="45" s="1"/>
  <c r="M22" i="45" s="1"/>
  <c r="N22" i="45" s="1"/>
  <c r="O22" i="45" s="1"/>
  <c r="P22" i="45" s="1"/>
  <c r="Q22" i="45" s="1"/>
  <c r="R22" i="45" s="1"/>
  <c r="S22" i="45" s="1"/>
  <c r="T22" i="45" s="1"/>
  <c r="U22" i="45" s="1"/>
  <c r="J23" i="45"/>
  <c r="K23" i="45" s="1"/>
  <c r="L23" i="45" s="1"/>
  <c r="M23" i="45" s="1"/>
  <c r="N23" i="45" s="1"/>
  <c r="O23" i="45" s="1"/>
  <c r="P23" i="45" s="1"/>
  <c r="Q23" i="45" s="1"/>
  <c r="R23" i="45" s="1"/>
  <c r="S23" i="45" s="1"/>
  <c r="T23" i="45" s="1"/>
  <c r="U23" i="45" s="1"/>
  <c r="L27" i="45"/>
  <c r="Q32" i="45"/>
  <c r="Y40" i="45"/>
  <c r="N29" i="45"/>
  <c r="V37" i="45"/>
  <c r="W38" i="45"/>
  <c r="K26" i="45"/>
  <c r="P31" i="45"/>
  <c r="O30" i="45"/>
  <c r="T35" i="45"/>
  <c r="S34" i="45"/>
  <c r="X39" i="45"/>
  <c r="M28" i="45"/>
  <c r="U36" i="45"/>
  <c r="R33" i="45"/>
  <c r="Z41" i="45"/>
  <c r="AC102" i="27" l="1"/>
  <c r="AT102" i="27" s="1"/>
  <c r="AC103" i="27"/>
  <c r="AT103" i="27" s="1"/>
  <c r="AA99" i="27"/>
  <c r="AR99" i="27" s="1"/>
  <c r="AA98" i="27"/>
  <c r="AR98" i="27" s="1"/>
  <c r="AE106" i="27"/>
  <c r="AV106" i="27" s="1"/>
  <c r="AE107" i="27"/>
  <c r="AV107" i="27" s="1"/>
  <c r="X29" i="27"/>
  <c r="X93" i="27"/>
  <c r="X92" i="27"/>
  <c r="X91" i="27"/>
  <c r="X90" i="27"/>
  <c r="AG110" i="27"/>
  <c r="AX110" i="27" s="1"/>
  <c r="AG111" i="27"/>
  <c r="AX111" i="27" s="1"/>
  <c r="T116" i="28" s="1"/>
  <c r="AL116" i="28" s="1"/>
  <c r="AD105" i="27"/>
  <c r="AU105" i="27" s="1"/>
  <c r="AD104" i="27"/>
  <c r="AU104" i="27" s="1"/>
  <c r="AF109" i="27"/>
  <c r="AW109" i="27" s="1"/>
  <c r="AF108" i="27"/>
  <c r="AW108" i="27" s="1"/>
  <c r="Z97" i="27"/>
  <c r="AQ97" i="27" s="1"/>
  <c r="Z96" i="27"/>
  <c r="AQ96" i="27" s="1"/>
  <c r="AB100" i="27"/>
  <c r="AS100" i="27" s="1"/>
  <c r="AB101" i="27"/>
  <c r="AS101" i="27" s="1"/>
  <c r="Y95" i="27"/>
  <c r="AP95" i="27" s="1"/>
  <c r="Y94" i="27"/>
  <c r="V25" i="45"/>
  <c r="V21" i="45"/>
  <c r="AH43" i="27"/>
  <c r="AH42" i="27"/>
  <c r="AH40" i="27"/>
  <c r="AH38" i="27"/>
  <c r="AH39" i="27"/>
  <c r="AH41" i="27"/>
  <c r="V23" i="45"/>
  <c r="AH50" i="27"/>
  <c r="V24" i="45"/>
  <c r="V22" i="45"/>
  <c r="AH48" i="27"/>
  <c r="AH47" i="27"/>
  <c r="AH49" i="27"/>
  <c r="AH45" i="27"/>
  <c r="AH46" i="27"/>
  <c r="AH44" i="27"/>
  <c r="R20" i="45"/>
  <c r="X30" i="27"/>
  <c r="Q31" i="45"/>
  <c r="O29" i="45"/>
  <c r="Y39" i="45"/>
  <c r="Z39" i="45" s="1"/>
  <c r="M27" i="45"/>
  <c r="S33" i="45"/>
  <c r="V36" i="45"/>
  <c r="X38" i="45"/>
  <c r="Z40" i="45"/>
  <c r="U35" i="45"/>
  <c r="W37" i="45"/>
  <c r="N28" i="45"/>
  <c r="R32" i="45"/>
  <c r="T34" i="45"/>
  <c r="P30" i="45"/>
  <c r="L26" i="45"/>
  <c r="Y93" i="27" l="1"/>
  <c r="Y92" i="27"/>
  <c r="Y91" i="27"/>
  <c r="Y90" i="27"/>
  <c r="AB99" i="27"/>
  <c r="AS99" i="27" s="1"/>
  <c r="AB98" i="27"/>
  <c r="AS98" i="27" s="1"/>
  <c r="AC100" i="27"/>
  <c r="AT100" i="27" s="1"/>
  <c r="AC101" i="27"/>
  <c r="AT101" i="27" s="1"/>
  <c r="AG109" i="27"/>
  <c r="AX109" i="27" s="1"/>
  <c r="AG108" i="27"/>
  <c r="AX108" i="27" s="1"/>
  <c r="AH110" i="27"/>
  <c r="AY110" i="27" s="1"/>
  <c r="AH111" i="27"/>
  <c r="AY111" i="27" s="1"/>
  <c r="U116" i="28" s="1"/>
  <c r="AM116" i="28" s="1"/>
  <c r="AF107" i="27"/>
  <c r="AW107" i="27" s="1"/>
  <c r="AF106" i="27"/>
  <c r="AW106" i="27" s="1"/>
  <c r="AD103" i="27"/>
  <c r="AU103" i="27" s="1"/>
  <c r="AD102" i="27"/>
  <c r="AU102" i="27" s="1"/>
  <c r="AA97" i="27"/>
  <c r="AR97" i="27" s="1"/>
  <c r="AA96" i="27"/>
  <c r="AR96" i="27" s="1"/>
  <c r="AE105" i="27"/>
  <c r="AV105" i="27" s="1"/>
  <c r="AE104" i="27"/>
  <c r="AV104" i="27" s="1"/>
  <c r="Z95" i="27"/>
  <c r="AQ95" i="27" s="1"/>
  <c r="Z94" i="27"/>
  <c r="W22" i="45"/>
  <c r="AI49" i="27"/>
  <c r="AI48" i="27"/>
  <c r="AI47" i="27"/>
  <c r="AI46" i="27"/>
  <c r="AI44" i="27"/>
  <c r="AI45" i="27"/>
  <c r="W24" i="45"/>
  <c r="W21" i="45"/>
  <c r="AI43" i="27"/>
  <c r="AI41" i="27"/>
  <c r="AI42" i="27"/>
  <c r="AI38" i="27"/>
  <c r="AI40" i="27"/>
  <c r="AI39" i="27"/>
  <c r="W23" i="45"/>
  <c r="AI50" i="27"/>
  <c r="W25" i="45"/>
  <c r="Y30" i="27"/>
  <c r="S20" i="45"/>
  <c r="T20" i="45" s="1"/>
  <c r="U20" i="45" s="1"/>
  <c r="N27" i="45"/>
  <c r="R31" i="45"/>
  <c r="T33" i="45"/>
  <c r="P29" i="45"/>
  <c r="V35" i="45"/>
  <c r="Y38" i="45"/>
  <c r="W36" i="45"/>
  <c r="X37" i="45"/>
  <c r="U34" i="45"/>
  <c r="S32" i="45"/>
  <c r="M26" i="45"/>
  <c r="Q30" i="45"/>
  <c r="O28" i="45"/>
  <c r="AE102" i="27" l="1"/>
  <c r="AV102" i="27" s="1"/>
  <c r="AE103" i="27"/>
  <c r="AV103" i="27" s="1"/>
  <c r="Z93" i="27"/>
  <c r="Z92" i="27"/>
  <c r="Z91" i="27"/>
  <c r="Z90" i="27"/>
  <c r="AG106" i="27"/>
  <c r="AX106" i="27" s="1"/>
  <c r="AG107" i="27"/>
  <c r="AX107" i="27" s="1"/>
  <c r="AF105" i="27"/>
  <c r="AW105" i="27" s="1"/>
  <c r="AF104" i="27"/>
  <c r="AW104" i="27" s="1"/>
  <c r="AB97" i="27"/>
  <c r="AS97" i="27" s="1"/>
  <c r="AB96" i="27"/>
  <c r="AS96" i="27" s="1"/>
  <c r="AH109" i="27"/>
  <c r="AY109" i="27" s="1"/>
  <c r="AH108" i="27"/>
  <c r="AY108" i="27" s="1"/>
  <c r="AI111" i="27"/>
  <c r="AZ111" i="27" s="1"/>
  <c r="V116" i="28" s="1"/>
  <c r="AN116" i="28" s="1"/>
  <c r="AI110" i="27"/>
  <c r="AZ110" i="27" s="1"/>
  <c r="AA95" i="27"/>
  <c r="AR95" i="27" s="1"/>
  <c r="AA94" i="27"/>
  <c r="AD100" i="27"/>
  <c r="AU100" i="27" s="1"/>
  <c r="AD101" i="27"/>
  <c r="AU101" i="27" s="1"/>
  <c r="AC99" i="27"/>
  <c r="AT99" i="27" s="1"/>
  <c r="AC98" i="27"/>
  <c r="AT98" i="27" s="1"/>
  <c r="X25" i="45"/>
  <c r="X23" i="45"/>
  <c r="AJ50" i="27"/>
  <c r="X24" i="45"/>
  <c r="X21" i="45"/>
  <c r="AJ42" i="27"/>
  <c r="AJ38" i="27"/>
  <c r="AJ41" i="27"/>
  <c r="AJ40" i="27"/>
  <c r="AJ39" i="27"/>
  <c r="AJ43" i="27"/>
  <c r="V20" i="45"/>
  <c r="AH34" i="27"/>
  <c r="AH30" i="27"/>
  <c r="AH35" i="27"/>
  <c r="AH31" i="27"/>
  <c r="AH37" i="27"/>
  <c r="AH36" i="27"/>
  <c r="AH33" i="27"/>
  <c r="AH32" i="27"/>
  <c r="X22" i="45"/>
  <c r="AJ49" i="27"/>
  <c r="AJ46" i="27"/>
  <c r="AJ45" i="27"/>
  <c r="AJ48" i="27"/>
  <c r="AJ47" i="27"/>
  <c r="AJ44" i="27"/>
  <c r="U33" i="45"/>
  <c r="O27" i="45"/>
  <c r="Q29" i="45"/>
  <c r="S31" i="45"/>
  <c r="X36" i="45"/>
  <c r="W35" i="45"/>
  <c r="Y37" i="45"/>
  <c r="Z38" i="45"/>
  <c r="R30" i="45"/>
  <c r="P28" i="45"/>
  <c r="N26" i="45"/>
  <c r="T32" i="45"/>
  <c r="V34" i="45"/>
  <c r="AG105" i="27" l="1"/>
  <c r="AX105" i="27" s="1"/>
  <c r="AG104" i="27"/>
  <c r="AX104" i="27" s="1"/>
  <c r="AF103" i="27"/>
  <c r="AW103" i="27" s="1"/>
  <c r="AF102" i="27"/>
  <c r="AW102" i="27" s="1"/>
  <c r="AA93" i="27"/>
  <c r="AA92" i="27"/>
  <c r="AA91" i="27"/>
  <c r="AA90" i="27"/>
  <c r="R29" i="45"/>
  <c r="AD99" i="27"/>
  <c r="AU99" i="27" s="1"/>
  <c r="AD98" i="27"/>
  <c r="AU98" i="27" s="1"/>
  <c r="AC97" i="27"/>
  <c r="AT97" i="27" s="1"/>
  <c r="AC96" i="27"/>
  <c r="AT96" i="27" s="1"/>
  <c r="AJ111" i="27"/>
  <c r="BA111" i="27" s="1"/>
  <c r="W116" i="28" s="1"/>
  <c r="AO116" i="28" s="1"/>
  <c r="AJ110" i="27"/>
  <c r="BA110" i="27" s="1"/>
  <c r="P27" i="45"/>
  <c r="AB95" i="27"/>
  <c r="AS95" i="27" s="1"/>
  <c r="AB94" i="27"/>
  <c r="AI108" i="27"/>
  <c r="AZ108" i="27" s="1"/>
  <c r="AI109" i="27"/>
  <c r="AZ109" i="27" s="1"/>
  <c r="AE100" i="27"/>
  <c r="AV100" i="27" s="1"/>
  <c r="AE101" i="27"/>
  <c r="AV101" i="27" s="1"/>
  <c r="AH107" i="27"/>
  <c r="AY107" i="27" s="1"/>
  <c r="AH106" i="27"/>
  <c r="AY106" i="27" s="1"/>
  <c r="V33" i="45"/>
  <c r="W20" i="45"/>
  <c r="AI37" i="27"/>
  <c r="AI34" i="27"/>
  <c r="AI33" i="27"/>
  <c r="AI30" i="27"/>
  <c r="AI36" i="27"/>
  <c r="AI35" i="27"/>
  <c r="AI32" i="27"/>
  <c r="AI31" i="27"/>
  <c r="Y24" i="45"/>
  <c r="Y25" i="45"/>
  <c r="Y22" i="45"/>
  <c r="AK48" i="27"/>
  <c r="AK44" i="27"/>
  <c r="AK49" i="27"/>
  <c r="AK45" i="27"/>
  <c r="AK47" i="27"/>
  <c r="AK46" i="27"/>
  <c r="Y21" i="45"/>
  <c r="AK43" i="27"/>
  <c r="AK41" i="27"/>
  <c r="AK40" i="27"/>
  <c r="AK39" i="27"/>
  <c r="AK42" i="27"/>
  <c r="AK38" i="27"/>
  <c r="Y23" i="45"/>
  <c r="AK50" i="27"/>
  <c r="X89" i="27"/>
  <c r="X88" i="27"/>
  <c r="Y89" i="27"/>
  <c r="Y88" i="27"/>
  <c r="T31" i="45"/>
  <c r="U31" i="45" s="1"/>
  <c r="Z37" i="45"/>
  <c r="X35" i="45"/>
  <c r="Y36" i="45"/>
  <c r="S30" i="45"/>
  <c r="O26" i="45"/>
  <c r="Q27" i="45"/>
  <c r="S29" i="45"/>
  <c r="W34" i="45"/>
  <c r="Q28" i="45"/>
  <c r="U32" i="45"/>
  <c r="W33" i="45"/>
  <c r="AH102" i="27" l="1"/>
  <c r="AY102" i="27" s="1"/>
  <c r="AH103" i="27"/>
  <c r="AY103" i="27" s="1"/>
  <c r="AF99" i="27"/>
  <c r="AW99" i="27" s="1"/>
  <c r="AF98" i="27"/>
  <c r="AW98" i="27" s="1"/>
  <c r="AH105" i="27"/>
  <c r="AY105" i="27" s="1"/>
  <c r="AH104" i="27"/>
  <c r="AY104" i="27" s="1"/>
  <c r="AJ107" i="27"/>
  <c r="BA107" i="27" s="1"/>
  <c r="AJ106" i="27"/>
  <c r="BA106" i="27" s="1"/>
  <c r="AD95" i="27"/>
  <c r="AU95" i="27" s="1"/>
  <c r="AD94" i="27"/>
  <c r="AD97" i="27"/>
  <c r="AU97" i="27" s="1"/>
  <c r="AD96" i="27"/>
  <c r="AU96" i="27" s="1"/>
  <c r="AB93" i="27"/>
  <c r="AB92" i="27"/>
  <c r="AB91" i="27"/>
  <c r="AB90" i="27"/>
  <c r="AK110" i="27"/>
  <c r="BB110" i="27" s="1"/>
  <c r="AK111" i="27"/>
  <c r="BB111" i="27" s="1"/>
  <c r="X116" i="28" s="1"/>
  <c r="AP116" i="28" s="1"/>
  <c r="AI107" i="27"/>
  <c r="AZ107" i="27" s="1"/>
  <c r="AI106" i="27"/>
  <c r="AZ106" i="27" s="1"/>
  <c r="AE99" i="27"/>
  <c r="AV99" i="27" s="1"/>
  <c r="AE98" i="27"/>
  <c r="AV98" i="27" s="1"/>
  <c r="AG102" i="27"/>
  <c r="AX102" i="27" s="1"/>
  <c r="AG103" i="27"/>
  <c r="AX103" i="27" s="1"/>
  <c r="AJ109" i="27"/>
  <c r="BA109" i="27" s="1"/>
  <c r="AJ108" i="27"/>
  <c r="BA108" i="27" s="1"/>
  <c r="AF100" i="27"/>
  <c r="AW100" i="27" s="1"/>
  <c r="AF101" i="27"/>
  <c r="AW101" i="27" s="1"/>
  <c r="AC95" i="27"/>
  <c r="AT95" i="27" s="1"/>
  <c r="AC94" i="27"/>
  <c r="Z23" i="45"/>
  <c r="AL50" i="27"/>
  <c r="X20" i="45"/>
  <c r="AJ34" i="27"/>
  <c r="AJ30" i="27"/>
  <c r="AJ37" i="27"/>
  <c r="AJ36" i="27"/>
  <c r="AJ35" i="27"/>
  <c r="AJ33" i="27"/>
  <c r="AJ32" i="27"/>
  <c r="AJ31" i="27"/>
  <c r="Z22" i="45"/>
  <c r="AL46" i="27"/>
  <c r="AL44" i="27"/>
  <c r="AL47" i="27"/>
  <c r="AL49" i="27"/>
  <c r="AL48" i="27"/>
  <c r="AL45" i="27"/>
  <c r="Z21" i="45"/>
  <c r="AL41" i="27"/>
  <c r="AL43" i="27"/>
  <c r="AL42" i="27"/>
  <c r="AL38" i="27"/>
  <c r="AL39" i="27"/>
  <c r="AL40" i="27"/>
  <c r="Z24" i="45"/>
  <c r="Z25" i="45"/>
  <c r="X80" i="27"/>
  <c r="X79" i="27"/>
  <c r="X78" i="27"/>
  <c r="X77" i="27"/>
  <c r="X76" i="27"/>
  <c r="X75" i="27"/>
  <c r="X87" i="27"/>
  <c r="X86" i="27"/>
  <c r="X84" i="27"/>
  <c r="X83" i="27"/>
  <c r="X82" i="27"/>
  <c r="X81" i="27"/>
  <c r="X85" i="27"/>
  <c r="Z89" i="27"/>
  <c r="Z88" i="27"/>
  <c r="Y35" i="45"/>
  <c r="Z36" i="45"/>
  <c r="T30" i="45"/>
  <c r="X33" i="45"/>
  <c r="R28" i="45"/>
  <c r="R27" i="45"/>
  <c r="P26" i="45"/>
  <c r="V32" i="45"/>
  <c r="X34" i="45"/>
  <c r="T29" i="45"/>
  <c r="V31" i="45"/>
  <c r="AE97" i="27" l="1"/>
  <c r="AV97" i="27" s="1"/>
  <c r="AE96" i="27"/>
  <c r="AV96" i="27" s="1"/>
  <c r="AI103" i="27"/>
  <c r="AZ103" i="27" s="1"/>
  <c r="AI102" i="27"/>
  <c r="AZ102" i="27" s="1"/>
  <c r="AC93" i="27"/>
  <c r="AC92" i="27"/>
  <c r="AC91" i="27"/>
  <c r="AC90" i="27"/>
  <c r="AG101" i="27"/>
  <c r="AX101" i="27" s="1"/>
  <c r="AG100" i="27"/>
  <c r="AX100" i="27" s="1"/>
  <c r="AK108" i="27"/>
  <c r="BB108" i="27" s="1"/>
  <c r="AK109" i="27"/>
  <c r="BB109" i="27" s="1"/>
  <c r="AL111" i="27"/>
  <c r="BC111" i="27" s="1"/>
  <c r="Y116" i="28" s="1"/>
  <c r="AQ116" i="28" s="1"/>
  <c r="AL110" i="27"/>
  <c r="BC110" i="27" s="1"/>
  <c r="AI104" i="27"/>
  <c r="AZ104" i="27" s="1"/>
  <c r="AI105" i="27"/>
  <c r="AZ105" i="27" s="1"/>
  <c r="AK106" i="27"/>
  <c r="BB106" i="27" s="1"/>
  <c r="AK107" i="27"/>
  <c r="BB107" i="27" s="1"/>
  <c r="AG99" i="27"/>
  <c r="AX99" i="27" s="1"/>
  <c r="AG98" i="27"/>
  <c r="AX98" i="27" s="1"/>
  <c r="AE95" i="27"/>
  <c r="AV95" i="27" s="1"/>
  <c r="AE94" i="27"/>
  <c r="AM40" i="27"/>
  <c r="AM39" i="27"/>
  <c r="AM43" i="27"/>
  <c r="AM41" i="27"/>
  <c r="AM42" i="27"/>
  <c r="AM38" i="27"/>
  <c r="Y20" i="45"/>
  <c r="AK37" i="27"/>
  <c r="AK36" i="27"/>
  <c r="AK35" i="27"/>
  <c r="AK33" i="27"/>
  <c r="AK32" i="27"/>
  <c r="AK31" i="27"/>
  <c r="AK34" i="27"/>
  <c r="AK30" i="27"/>
  <c r="AM45" i="27"/>
  <c r="AM49" i="27"/>
  <c r="AM48" i="27"/>
  <c r="AM47" i="27"/>
  <c r="AM46" i="27"/>
  <c r="AM44" i="27"/>
  <c r="AM50" i="27"/>
  <c r="Y87" i="27"/>
  <c r="Y85" i="27"/>
  <c r="Y84" i="27"/>
  <c r="Y83" i="27"/>
  <c r="Y81" i="27"/>
  <c r="Y86" i="27"/>
  <c r="Y82" i="27"/>
  <c r="AA89" i="27"/>
  <c r="AA88" i="27"/>
  <c r="Y77" i="27"/>
  <c r="Y80" i="27"/>
  <c r="Y79" i="27"/>
  <c r="Y76" i="27"/>
  <c r="Y75" i="27"/>
  <c r="Y78" i="27"/>
  <c r="Z35" i="45"/>
  <c r="Y34" i="45"/>
  <c r="Q26" i="45"/>
  <c r="S27" i="45"/>
  <c r="U30" i="45"/>
  <c r="Y33" i="45"/>
  <c r="W31" i="45"/>
  <c r="W32" i="45"/>
  <c r="U29" i="45"/>
  <c r="S28" i="45"/>
  <c r="AL106" i="27" l="1"/>
  <c r="BC106" i="27" s="1"/>
  <c r="AL107" i="27"/>
  <c r="BC107" i="27" s="1"/>
  <c r="AH99" i="27"/>
  <c r="AY99" i="27" s="1"/>
  <c r="AH98" i="27"/>
  <c r="AY98" i="27" s="1"/>
  <c r="AH66" i="27"/>
  <c r="AH63" i="27"/>
  <c r="AH65" i="27"/>
  <c r="AH64" i="27"/>
  <c r="AM110" i="27"/>
  <c r="BD110" i="27" s="1"/>
  <c r="AM111" i="27"/>
  <c r="BD111" i="27" s="1"/>
  <c r="Z116" i="28" s="1"/>
  <c r="AR116" i="28" s="1"/>
  <c r="AL109" i="27"/>
  <c r="BC109" i="27" s="1"/>
  <c r="AL108" i="27"/>
  <c r="BC108" i="27" s="1"/>
  <c r="AF95" i="27"/>
  <c r="AW95" i="27" s="1"/>
  <c r="AF94" i="27"/>
  <c r="AF97" i="27"/>
  <c r="AW97" i="27" s="1"/>
  <c r="AF96" i="27"/>
  <c r="AW96" i="27" s="1"/>
  <c r="AH101" i="27"/>
  <c r="AY101" i="27" s="1"/>
  <c r="AH100" i="27"/>
  <c r="AY100" i="27" s="1"/>
  <c r="AH67" i="27"/>
  <c r="AH68" i="27"/>
  <c r="AJ105" i="27"/>
  <c r="BA105" i="27" s="1"/>
  <c r="AJ104" i="27"/>
  <c r="BA104" i="27" s="1"/>
  <c r="AJ103" i="27"/>
  <c r="BA103" i="27" s="1"/>
  <c r="AJ102" i="27"/>
  <c r="BA102" i="27" s="1"/>
  <c r="AD93" i="27"/>
  <c r="AD92" i="27"/>
  <c r="AD91" i="27"/>
  <c r="AD90" i="27"/>
  <c r="AH89" i="27"/>
  <c r="AH88" i="27"/>
  <c r="Z20" i="45"/>
  <c r="AL37" i="27"/>
  <c r="AL36" i="27"/>
  <c r="AL33" i="27"/>
  <c r="AL32" i="27"/>
  <c r="AL34" i="27"/>
  <c r="AL30" i="27"/>
  <c r="AL35" i="27"/>
  <c r="AL31" i="27"/>
  <c r="Z79" i="27"/>
  <c r="Z80" i="27"/>
  <c r="Z75" i="27"/>
  <c r="Z77" i="27"/>
  <c r="Z78" i="27"/>
  <c r="Z76" i="27"/>
  <c r="Z86" i="27"/>
  <c r="Z85" i="27"/>
  <c r="Z84" i="27"/>
  <c r="Z82" i="27"/>
  <c r="Z81" i="27"/>
  <c r="Z83" i="27"/>
  <c r="Z87" i="27"/>
  <c r="AB89" i="27"/>
  <c r="AB88" i="27"/>
  <c r="X68" i="27"/>
  <c r="X66" i="27"/>
  <c r="X63" i="27"/>
  <c r="X62" i="27"/>
  <c r="X65" i="27"/>
  <c r="X64" i="27"/>
  <c r="X67" i="27"/>
  <c r="X71" i="27"/>
  <c r="X74" i="27"/>
  <c r="X73" i="27"/>
  <c r="X72" i="27"/>
  <c r="X70" i="27"/>
  <c r="X69" i="27"/>
  <c r="T28" i="45"/>
  <c r="V29" i="45"/>
  <c r="X31" i="45"/>
  <c r="Z34" i="45"/>
  <c r="V30" i="45"/>
  <c r="X32" i="45"/>
  <c r="Z33" i="45"/>
  <c r="T27" i="45"/>
  <c r="R26" i="45"/>
  <c r="C63" i="34"/>
  <c r="J63" i="34" s="1"/>
  <c r="D63" i="34"/>
  <c r="K63" i="34" s="1"/>
  <c r="N63" i="34"/>
  <c r="B63" i="34"/>
  <c r="AM108" i="27" l="1"/>
  <c r="BD108" i="27" s="1"/>
  <c r="AM109" i="27"/>
  <c r="BD109" i="27" s="1"/>
  <c r="AK102" i="27"/>
  <c r="BB102" i="27" s="1"/>
  <c r="AK103" i="27"/>
  <c r="BB103" i="27" s="1"/>
  <c r="AG95" i="27"/>
  <c r="AX95" i="27" s="1"/>
  <c r="AG94" i="27"/>
  <c r="AM106" i="27"/>
  <c r="BD106" i="27" s="1"/>
  <c r="AM107" i="27"/>
  <c r="BD107" i="27" s="1"/>
  <c r="AK104" i="27"/>
  <c r="BB104" i="27" s="1"/>
  <c r="AK105" i="27"/>
  <c r="BB105" i="27" s="1"/>
  <c r="AI99" i="27"/>
  <c r="AZ99" i="27" s="1"/>
  <c r="AI98" i="27"/>
  <c r="AZ98" i="27" s="1"/>
  <c r="AI64" i="27"/>
  <c r="AI66" i="27"/>
  <c r="AI65" i="27"/>
  <c r="AI63" i="27"/>
  <c r="Y29" i="27"/>
  <c r="AE93" i="27"/>
  <c r="AE92" i="27"/>
  <c r="AE91" i="27"/>
  <c r="AE90" i="27"/>
  <c r="AI100" i="27"/>
  <c r="AZ100" i="27" s="1"/>
  <c r="AI101" i="27"/>
  <c r="AZ101" i="27" s="1"/>
  <c r="AI67" i="27"/>
  <c r="AI68" i="27"/>
  <c r="AG97" i="27"/>
  <c r="AX97" i="27" s="1"/>
  <c r="AG96" i="27"/>
  <c r="AX96" i="27" s="1"/>
  <c r="AI89" i="27"/>
  <c r="AI88" i="27"/>
  <c r="AM36" i="27"/>
  <c r="AM35" i="27"/>
  <c r="AM32" i="27"/>
  <c r="AM31" i="27"/>
  <c r="AM37" i="27"/>
  <c r="AM33" i="27"/>
  <c r="AM34" i="27"/>
  <c r="AM30" i="27"/>
  <c r="Y74" i="27"/>
  <c r="Y73" i="27"/>
  <c r="Y72" i="27"/>
  <c r="Y71" i="27"/>
  <c r="Y70" i="27"/>
  <c r="Y69" i="27"/>
  <c r="AA87" i="27"/>
  <c r="AA86" i="27"/>
  <c r="AA83" i="27"/>
  <c r="AA82" i="27"/>
  <c r="AA81" i="27"/>
  <c r="AA85" i="27"/>
  <c r="AA84" i="27"/>
  <c r="Y67" i="27"/>
  <c r="Y66" i="27"/>
  <c r="Y64" i="27"/>
  <c r="Y63" i="27"/>
  <c r="Y62" i="27"/>
  <c r="Y68" i="27"/>
  <c r="Y65" i="27"/>
  <c r="AA80" i="27"/>
  <c r="AA79" i="27"/>
  <c r="AA78" i="27"/>
  <c r="AA77" i="27"/>
  <c r="AA75" i="27"/>
  <c r="AA76" i="27"/>
  <c r="AC89" i="27"/>
  <c r="AC88" i="27"/>
  <c r="Y32" i="45"/>
  <c r="S26" i="45"/>
  <c r="W30" i="45"/>
  <c r="U27" i="45"/>
  <c r="W29" i="45"/>
  <c r="Y31" i="45"/>
  <c r="U28" i="45"/>
  <c r="AH97" i="27" l="1"/>
  <c r="AY97" i="27" s="1"/>
  <c r="AH96" i="27"/>
  <c r="AY96" i="27" s="1"/>
  <c r="AH59" i="27"/>
  <c r="AH60" i="27"/>
  <c r="AH62" i="27"/>
  <c r="AH61" i="27"/>
  <c r="Z29" i="27"/>
  <c r="AF93" i="27"/>
  <c r="AF92" i="27"/>
  <c r="AF91" i="27"/>
  <c r="AF90" i="27"/>
  <c r="AJ99" i="27"/>
  <c r="BA99" i="27" s="1"/>
  <c r="AJ98" i="27"/>
  <c r="BA98" i="27" s="1"/>
  <c r="AJ64" i="27"/>
  <c r="AJ65" i="27"/>
  <c r="AJ63" i="27"/>
  <c r="AJ66" i="27"/>
  <c r="AJ101" i="27"/>
  <c r="BA101" i="27" s="1"/>
  <c r="AJ100" i="27"/>
  <c r="BA100" i="27" s="1"/>
  <c r="AJ67" i="27"/>
  <c r="AJ68" i="27"/>
  <c r="AL102" i="27"/>
  <c r="BC102" i="27" s="1"/>
  <c r="AL103" i="27"/>
  <c r="BC103" i="27" s="1"/>
  <c r="AL105" i="27"/>
  <c r="BC105" i="27" s="1"/>
  <c r="AL104" i="27"/>
  <c r="BC104" i="27" s="1"/>
  <c r="AH95" i="27"/>
  <c r="AY95" i="27" s="1"/>
  <c r="AH94" i="27"/>
  <c r="AH56" i="27"/>
  <c r="AH55" i="27"/>
  <c r="AH58" i="27"/>
  <c r="AH57" i="27"/>
  <c r="AJ88" i="27"/>
  <c r="AJ89" i="27"/>
  <c r="AH80" i="27"/>
  <c r="AH79" i="27"/>
  <c r="AH78" i="27"/>
  <c r="AH75" i="27"/>
  <c r="AH77" i="27"/>
  <c r="AH76" i="27"/>
  <c r="AH87" i="27"/>
  <c r="AH84" i="27"/>
  <c r="AH86" i="27"/>
  <c r="AH85" i="27"/>
  <c r="AH81" i="27"/>
  <c r="AH83" i="27"/>
  <c r="AH82" i="27"/>
  <c r="AB75" i="27"/>
  <c r="AB80" i="27"/>
  <c r="AB79" i="27"/>
  <c r="AB78" i="27"/>
  <c r="AB76" i="27"/>
  <c r="AB77" i="27"/>
  <c r="AD89" i="27"/>
  <c r="AD88" i="27"/>
  <c r="X60" i="27"/>
  <c r="X61" i="27"/>
  <c r="X59" i="27"/>
  <c r="X58" i="27"/>
  <c r="X57" i="27"/>
  <c r="X56" i="27"/>
  <c r="Z65" i="27"/>
  <c r="Z62" i="27"/>
  <c r="Z68" i="27"/>
  <c r="Z67" i="27"/>
  <c r="Z66" i="27"/>
  <c r="Z64" i="27"/>
  <c r="Z63" i="27"/>
  <c r="Z73" i="27"/>
  <c r="Z74" i="27"/>
  <c r="Z72" i="27"/>
  <c r="Z71" i="27"/>
  <c r="Z70" i="27"/>
  <c r="Z69" i="27"/>
  <c r="AB81" i="27"/>
  <c r="AB85" i="27"/>
  <c r="AB87" i="27"/>
  <c r="AB84" i="27"/>
  <c r="AB83" i="27"/>
  <c r="AB82" i="27"/>
  <c r="AB86" i="27"/>
  <c r="X55" i="27"/>
  <c r="X53" i="27"/>
  <c r="X52" i="27"/>
  <c r="X51" i="27"/>
  <c r="X50" i="27"/>
  <c r="X54" i="27"/>
  <c r="Z31" i="45"/>
  <c r="V27" i="45"/>
  <c r="X30" i="45"/>
  <c r="T26" i="45"/>
  <c r="V28" i="45"/>
  <c r="X29" i="45"/>
  <c r="Z32" i="45"/>
  <c r="AI97" i="27" l="1"/>
  <c r="AZ97" i="27" s="1"/>
  <c r="AI96" i="27"/>
  <c r="AZ96" i="27" s="1"/>
  <c r="AI60" i="27"/>
  <c r="AI59" i="27"/>
  <c r="AI62" i="27"/>
  <c r="AI61" i="27"/>
  <c r="AM103" i="27"/>
  <c r="BD103" i="27" s="1"/>
  <c r="AM102" i="27"/>
  <c r="BD102" i="27" s="1"/>
  <c r="AK99" i="27"/>
  <c r="BB99" i="27" s="1"/>
  <c r="AK98" i="27"/>
  <c r="BB98" i="27" s="1"/>
  <c r="AK66" i="27"/>
  <c r="AK64" i="27"/>
  <c r="AK63" i="27"/>
  <c r="AK65" i="27"/>
  <c r="AI95" i="27"/>
  <c r="AZ95" i="27" s="1"/>
  <c r="AI94" i="27"/>
  <c r="AI58" i="27"/>
  <c r="AI55" i="27"/>
  <c r="AI56" i="27"/>
  <c r="AI57" i="27"/>
  <c r="AA29" i="27"/>
  <c r="AG93" i="27"/>
  <c r="AG92" i="27"/>
  <c r="AG91" i="27"/>
  <c r="AG90" i="27"/>
  <c r="AM104" i="27"/>
  <c r="BD104" i="27" s="1"/>
  <c r="AM105" i="27"/>
  <c r="BD105" i="27" s="1"/>
  <c r="AK100" i="27"/>
  <c r="BB100" i="27" s="1"/>
  <c r="AK101" i="27"/>
  <c r="BB101" i="27" s="1"/>
  <c r="AK67" i="27"/>
  <c r="AK68" i="27"/>
  <c r="AK89" i="27"/>
  <c r="AK88" i="27"/>
  <c r="AI80" i="27"/>
  <c r="AI78" i="27"/>
  <c r="AI77" i="27"/>
  <c r="AI79" i="27"/>
  <c r="AI76" i="27"/>
  <c r="AI75" i="27"/>
  <c r="AI87" i="27"/>
  <c r="AI85" i="27"/>
  <c r="AI86" i="27"/>
  <c r="AI84" i="27"/>
  <c r="AI83" i="27"/>
  <c r="AI82" i="27"/>
  <c r="AI81" i="27"/>
  <c r="AC87" i="27"/>
  <c r="AC86" i="27"/>
  <c r="AC82" i="27"/>
  <c r="AC85" i="27"/>
  <c r="AC84" i="27"/>
  <c r="AC83" i="27"/>
  <c r="AC81" i="27"/>
  <c r="Y51" i="27"/>
  <c r="Y55" i="27"/>
  <c r="Y53" i="27"/>
  <c r="Y52" i="27"/>
  <c r="Y50" i="27"/>
  <c r="Y54" i="27"/>
  <c r="AC78" i="27"/>
  <c r="AC76" i="27"/>
  <c r="AC80" i="27"/>
  <c r="AC79" i="27"/>
  <c r="AC77" i="27"/>
  <c r="AC75" i="27"/>
  <c r="Y61" i="27"/>
  <c r="Y60" i="27"/>
  <c r="Y59" i="27"/>
  <c r="Y58" i="27"/>
  <c r="Y56" i="27"/>
  <c r="Y57" i="27"/>
  <c r="AA74" i="27"/>
  <c r="AA73" i="27"/>
  <c r="AA72" i="27"/>
  <c r="AA71" i="27"/>
  <c r="AA69" i="27"/>
  <c r="AA70" i="27"/>
  <c r="AE89" i="27"/>
  <c r="AE88" i="27"/>
  <c r="AA66" i="27"/>
  <c r="AA68" i="27"/>
  <c r="AA67" i="27"/>
  <c r="AA65" i="27"/>
  <c r="AA64" i="27"/>
  <c r="AA63" i="27"/>
  <c r="AA62" i="27"/>
  <c r="U26" i="45"/>
  <c r="Y30" i="45"/>
  <c r="Y29" i="45"/>
  <c r="W28" i="45"/>
  <c r="W27" i="45"/>
  <c r="AH93" i="27" l="1"/>
  <c r="AH92" i="27"/>
  <c r="AH91" i="27"/>
  <c r="AH90" i="27"/>
  <c r="AH52" i="27"/>
  <c r="AH53" i="27"/>
  <c r="AH51" i="27"/>
  <c r="AH54" i="27"/>
  <c r="AJ95" i="27"/>
  <c r="BA95" i="27" s="1"/>
  <c r="AJ94" i="27"/>
  <c r="AJ55" i="27"/>
  <c r="AJ57" i="27"/>
  <c r="AJ56" i="27"/>
  <c r="AJ58" i="27"/>
  <c r="AJ97" i="27"/>
  <c r="BA97" i="27" s="1"/>
  <c r="AJ96" i="27"/>
  <c r="BA96" i="27" s="1"/>
  <c r="AJ59" i="27"/>
  <c r="AJ60" i="27"/>
  <c r="AJ62" i="27"/>
  <c r="AJ61" i="27"/>
  <c r="AL100" i="27"/>
  <c r="BC100" i="27" s="1"/>
  <c r="AL101" i="27"/>
  <c r="BC101" i="27" s="1"/>
  <c r="AL67" i="27"/>
  <c r="AL68" i="27"/>
  <c r="AL99" i="27"/>
  <c r="BC99" i="27" s="1"/>
  <c r="AL98" i="27"/>
  <c r="BC98" i="27" s="1"/>
  <c r="AL65" i="27"/>
  <c r="AL64" i="27"/>
  <c r="AL63" i="27"/>
  <c r="AL66" i="27"/>
  <c r="AJ86" i="27"/>
  <c r="AJ87" i="27"/>
  <c r="AJ85" i="27"/>
  <c r="AJ83" i="27"/>
  <c r="AJ82" i="27"/>
  <c r="AJ84" i="27"/>
  <c r="AJ81" i="27"/>
  <c r="AJ77" i="27"/>
  <c r="AJ79" i="27"/>
  <c r="AJ76" i="27"/>
  <c r="AJ80" i="27"/>
  <c r="AJ75" i="27"/>
  <c r="AJ78" i="27"/>
  <c r="AB29" i="27"/>
  <c r="AH29" i="27"/>
  <c r="AH74" i="27"/>
  <c r="AH70" i="27"/>
  <c r="AH73" i="27"/>
  <c r="AH71" i="27"/>
  <c r="AH69" i="27"/>
  <c r="AH72" i="27"/>
  <c r="AL88" i="27"/>
  <c r="AL89" i="27"/>
  <c r="AF89" i="27"/>
  <c r="AF88" i="27"/>
  <c r="Z61" i="27"/>
  <c r="Z60" i="27"/>
  <c r="Z59" i="27"/>
  <c r="Z57" i="27"/>
  <c r="Z56" i="27"/>
  <c r="Z58" i="27"/>
  <c r="AB64" i="27"/>
  <c r="AB67" i="27"/>
  <c r="AB68" i="27"/>
  <c r="AB66" i="27"/>
  <c r="AB63" i="27"/>
  <c r="AB62" i="27"/>
  <c r="AB65" i="27"/>
  <c r="Z54" i="27"/>
  <c r="Z55" i="27"/>
  <c r="Z53" i="27"/>
  <c r="Z52" i="27"/>
  <c r="Z51" i="27"/>
  <c r="Z50" i="27"/>
  <c r="X49" i="27"/>
  <c r="X48" i="27"/>
  <c r="X47" i="27"/>
  <c r="X45" i="27"/>
  <c r="X44" i="27"/>
  <c r="X46" i="27"/>
  <c r="AD78" i="27"/>
  <c r="AD76" i="27"/>
  <c r="AD77" i="27"/>
  <c r="AD80" i="27"/>
  <c r="AD75" i="27"/>
  <c r="AD79" i="27"/>
  <c r="X43" i="27"/>
  <c r="X42" i="27"/>
  <c r="X41" i="27"/>
  <c r="X40" i="27"/>
  <c r="X39" i="27"/>
  <c r="X38" i="27"/>
  <c r="AD83" i="27"/>
  <c r="AD87" i="27"/>
  <c r="AD86" i="27"/>
  <c r="AD85" i="27"/>
  <c r="AD84" i="27"/>
  <c r="AD82" i="27"/>
  <c r="AD81" i="27"/>
  <c r="AB74" i="27"/>
  <c r="AB73" i="27"/>
  <c r="AB72" i="27"/>
  <c r="AB70" i="27"/>
  <c r="AB69" i="27"/>
  <c r="AB71" i="27"/>
  <c r="Z30" i="45"/>
  <c r="X27" i="45"/>
  <c r="V26" i="45"/>
  <c r="X28" i="45"/>
  <c r="Z29" i="45"/>
  <c r="AK95" i="27" l="1"/>
  <c r="BB95" i="27" s="1"/>
  <c r="AK94" i="27"/>
  <c r="AK58" i="27"/>
  <c r="AK57" i="27"/>
  <c r="AK56" i="27"/>
  <c r="AK55" i="27"/>
  <c r="AM99" i="27"/>
  <c r="BD99" i="27" s="1"/>
  <c r="AM98" i="27"/>
  <c r="BD98" i="27" s="1"/>
  <c r="AM63" i="27"/>
  <c r="AM64" i="27"/>
  <c r="AM65" i="27"/>
  <c r="AM66" i="27"/>
  <c r="AM100" i="27"/>
  <c r="BD100" i="27" s="1"/>
  <c r="AM101" i="27"/>
  <c r="BD101" i="27" s="1"/>
  <c r="AM68" i="27"/>
  <c r="AM67" i="27"/>
  <c r="AI93" i="27"/>
  <c r="AI92" i="27"/>
  <c r="AI91" i="27"/>
  <c r="AI90" i="27"/>
  <c r="AI52" i="27"/>
  <c r="AI51" i="27"/>
  <c r="AI54" i="27"/>
  <c r="AI53" i="27"/>
  <c r="AK97" i="27"/>
  <c r="BB97" i="27" s="1"/>
  <c r="AK96" i="27"/>
  <c r="BB96" i="27" s="1"/>
  <c r="AK60" i="27"/>
  <c r="AK62" i="27"/>
  <c r="AK59" i="27"/>
  <c r="AK61" i="27"/>
  <c r="AC29" i="27"/>
  <c r="AI74" i="27"/>
  <c r="AI70" i="27"/>
  <c r="AI73" i="27"/>
  <c r="AI72" i="27"/>
  <c r="AI71" i="27"/>
  <c r="AI69" i="27"/>
  <c r="AI29" i="27"/>
  <c r="AK75" i="27"/>
  <c r="AK79" i="27"/>
  <c r="AK77" i="27"/>
  <c r="AK76" i="27"/>
  <c r="AK80" i="27"/>
  <c r="AK78" i="27"/>
  <c r="AK82" i="27"/>
  <c r="AK81" i="27"/>
  <c r="AK87" i="27"/>
  <c r="AK83" i="27"/>
  <c r="AK86" i="27"/>
  <c r="AK85" i="27"/>
  <c r="AK84" i="27"/>
  <c r="AM89" i="27"/>
  <c r="AM88" i="27"/>
  <c r="AE85" i="27"/>
  <c r="AE84" i="27"/>
  <c r="AE87" i="27"/>
  <c r="AE86" i="27"/>
  <c r="AE83" i="27"/>
  <c r="AE82" i="27"/>
  <c r="AE81" i="27"/>
  <c r="AE78" i="27"/>
  <c r="AE80" i="27"/>
  <c r="AE79" i="27"/>
  <c r="AE77" i="27"/>
  <c r="AE75" i="27"/>
  <c r="AE76" i="27"/>
  <c r="Y49" i="27"/>
  <c r="Y48" i="27"/>
  <c r="Y46" i="27"/>
  <c r="Y45" i="27"/>
  <c r="Y44" i="27"/>
  <c r="Y47" i="27"/>
  <c r="AC68" i="27"/>
  <c r="AC67" i="27"/>
  <c r="AC66" i="27"/>
  <c r="AC64" i="27"/>
  <c r="AC63" i="27"/>
  <c r="AC62" i="27"/>
  <c r="AC65" i="27"/>
  <c r="AC74" i="27"/>
  <c r="AC73" i="27"/>
  <c r="AC72" i="27"/>
  <c r="AC71" i="27"/>
  <c r="AC70" i="27"/>
  <c r="AC69" i="27"/>
  <c r="Y43" i="27"/>
  <c r="Y42" i="27"/>
  <c r="Y41" i="27"/>
  <c r="Y40" i="27"/>
  <c r="Y38" i="27"/>
  <c r="Y39" i="27"/>
  <c r="AG89" i="27"/>
  <c r="AG88" i="27"/>
  <c r="AA55" i="27"/>
  <c r="AA53" i="27"/>
  <c r="AA54" i="27"/>
  <c r="AA52" i="27"/>
  <c r="AA51" i="27"/>
  <c r="AA50" i="27"/>
  <c r="AA61" i="27"/>
  <c r="AA60" i="27"/>
  <c r="AA58" i="27"/>
  <c r="AA57" i="27"/>
  <c r="AA56" i="27"/>
  <c r="AA59" i="27"/>
  <c r="Y27" i="45"/>
  <c r="Y28" i="45"/>
  <c r="W26" i="45"/>
  <c r="AJ93" i="27" l="1"/>
  <c r="AJ92" i="27"/>
  <c r="AJ91" i="27"/>
  <c r="AJ90" i="27"/>
  <c r="AJ52" i="27"/>
  <c r="AJ53" i="27"/>
  <c r="AJ51" i="27"/>
  <c r="AJ54" i="27"/>
  <c r="AL97" i="27"/>
  <c r="BC97" i="27" s="1"/>
  <c r="AL96" i="27"/>
  <c r="BC96" i="27" s="1"/>
  <c r="AL59" i="27"/>
  <c r="AL61" i="27"/>
  <c r="AL60" i="27"/>
  <c r="AL62" i="27"/>
  <c r="AL95" i="27"/>
  <c r="BC95" i="27" s="1"/>
  <c r="AL94" i="27"/>
  <c r="AL56" i="27"/>
  <c r="AL58" i="27"/>
  <c r="AL55" i="27"/>
  <c r="AL57" i="27"/>
  <c r="AL87" i="27"/>
  <c r="AL84" i="27"/>
  <c r="AL83" i="27"/>
  <c r="AL86" i="27"/>
  <c r="AL85" i="27"/>
  <c r="AL81" i="27"/>
  <c r="AL82" i="27"/>
  <c r="AL78" i="27"/>
  <c r="AL76" i="27"/>
  <c r="AL80" i="27"/>
  <c r="AL77" i="27"/>
  <c r="AL79" i="27"/>
  <c r="AL75" i="27"/>
  <c r="AD29" i="27"/>
  <c r="AJ73" i="27"/>
  <c r="AJ72" i="27"/>
  <c r="AJ69" i="27"/>
  <c r="AJ74" i="27"/>
  <c r="AJ71" i="27"/>
  <c r="AJ70" i="27"/>
  <c r="AJ29" i="27"/>
  <c r="Z44" i="27"/>
  <c r="Z49" i="27"/>
  <c r="Z47" i="27"/>
  <c r="Z46" i="27"/>
  <c r="Z45" i="27"/>
  <c r="Z48" i="27"/>
  <c r="AB56" i="27"/>
  <c r="AB61" i="27"/>
  <c r="AB59" i="27"/>
  <c r="AB58" i="27"/>
  <c r="AB57" i="27"/>
  <c r="AB60" i="27"/>
  <c r="AD68" i="27"/>
  <c r="AD67" i="27"/>
  <c r="AD66" i="27"/>
  <c r="AD65" i="27"/>
  <c r="AD64" i="27"/>
  <c r="AD63" i="27"/>
  <c r="AD62" i="27"/>
  <c r="AF85" i="27"/>
  <c r="AF86" i="27"/>
  <c r="AF87" i="27"/>
  <c r="AF84" i="27"/>
  <c r="AF83" i="27"/>
  <c r="AF82" i="27"/>
  <c r="AF81" i="27"/>
  <c r="AD69" i="27"/>
  <c r="AD74" i="27"/>
  <c r="AD72" i="27"/>
  <c r="AD71" i="27"/>
  <c r="AD70" i="27"/>
  <c r="AD73" i="27"/>
  <c r="Z43" i="27"/>
  <c r="Z42" i="27"/>
  <c r="Z41" i="27"/>
  <c r="Z39" i="27"/>
  <c r="Z40" i="27"/>
  <c r="Z38" i="27"/>
  <c r="X37" i="27"/>
  <c r="X36" i="27"/>
  <c r="X35" i="27"/>
  <c r="X33" i="27"/>
  <c r="X32" i="27"/>
  <c r="X31" i="27"/>
  <c r="X34" i="27"/>
  <c r="AF77" i="27"/>
  <c r="AF76" i="27"/>
  <c r="AF80" i="27"/>
  <c r="AF79" i="27"/>
  <c r="AF78" i="27"/>
  <c r="AF75" i="27"/>
  <c r="AB55" i="27"/>
  <c r="AB53" i="27"/>
  <c r="AB52" i="27"/>
  <c r="AB51" i="27"/>
  <c r="AB50" i="27"/>
  <c r="AB54" i="27"/>
  <c r="Z28" i="45"/>
  <c r="X26" i="45"/>
  <c r="Z27" i="45"/>
  <c r="G15" i="29"/>
  <c r="B15" i="29"/>
  <c r="AM97" i="27" l="1"/>
  <c r="BD97" i="27" s="1"/>
  <c r="AM96" i="27"/>
  <c r="BD96" i="27" s="1"/>
  <c r="AM60" i="27"/>
  <c r="AM61" i="27"/>
  <c r="AM59" i="27"/>
  <c r="AM62" i="27"/>
  <c r="AK93" i="27"/>
  <c r="AK92" i="27"/>
  <c r="AK91" i="27"/>
  <c r="AK90" i="27"/>
  <c r="AK53" i="27"/>
  <c r="AK54" i="27"/>
  <c r="AK51" i="27"/>
  <c r="AK52" i="27"/>
  <c r="AM95" i="27"/>
  <c r="BD95" i="27" s="1"/>
  <c r="AM94" i="27"/>
  <c r="AM58" i="27"/>
  <c r="AM57" i="27"/>
  <c r="AM55" i="27"/>
  <c r="AM56" i="27"/>
  <c r="AM86" i="27"/>
  <c r="AM85" i="27"/>
  <c r="AM84" i="27"/>
  <c r="AM83" i="27"/>
  <c r="AM82" i="27"/>
  <c r="AM81" i="27"/>
  <c r="AM87" i="27"/>
  <c r="AM79" i="27"/>
  <c r="AM76" i="27"/>
  <c r="AM75" i="27"/>
  <c r="AM78" i="27"/>
  <c r="AM77" i="27"/>
  <c r="AM80" i="27"/>
  <c r="AE29" i="27"/>
  <c r="AK72" i="27"/>
  <c r="AK71" i="27"/>
  <c r="AK73" i="27"/>
  <c r="AK69" i="27"/>
  <c r="AK74" i="27"/>
  <c r="AK70" i="27"/>
  <c r="AK29" i="27"/>
  <c r="AG77" i="27"/>
  <c r="AG76" i="27"/>
  <c r="AG78" i="27"/>
  <c r="AG80" i="27"/>
  <c r="AG79" i="27"/>
  <c r="AG75" i="27"/>
  <c r="AA48" i="27"/>
  <c r="AA47" i="27"/>
  <c r="AA46" i="27"/>
  <c r="AA45" i="27"/>
  <c r="AA44" i="27"/>
  <c r="AA49" i="27"/>
  <c r="AC55" i="27"/>
  <c r="AC53" i="27"/>
  <c r="AC52" i="27"/>
  <c r="AC50" i="27"/>
  <c r="AC54" i="27"/>
  <c r="AC51" i="27"/>
  <c r="Y37" i="27"/>
  <c r="Y36" i="27"/>
  <c r="Y35" i="27"/>
  <c r="Y34" i="27"/>
  <c r="Y33" i="27"/>
  <c r="Y32" i="27"/>
  <c r="Y31" i="27"/>
  <c r="AG86" i="27"/>
  <c r="AG87" i="27"/>
  <c r="AG82" i="27"/>
  <c r="AG85" i="27"/>
  <c r="AG84" i="27"/>
  <c r="AG83" i="27"/>
  <c r="AG81" i="27"/>
  <c r="AE68" i="27"/>
  <c r="AE67" i="27"/>
  <c r="AE64" i="27"/>
  <c r="AE63" i="27"/>
  <c r="AE62" i="27"/>
  <c r="AE66" i="27"/>
  <c r="AE65" i="27"/>
  <c r="AE70" i="27"/>
  <c r="AE74" i="27"/>
  <c r="AE73" i="27"/>
  <c r="AE72" i="27"/>
  <c r="AE71" i="27"/>
  <c r="AE69" i="27"/>
  <c r="AC57" i="27"/>
  <c r="AC61" i="27"/>
  <c r="AC60" i="27"/>
  <c r="AC59" i="27"/>
  <c r="AC58" i="27"/>
  <c r="AC56" i="27"/>
  <c r="AA42" i="27"/>
  <c r="AA40" i="27"/>
  <c r="AA39" i="27"/>
  <c r="AA43" i="27"/>
  <c r="AA41" i="27"/>
  <c r="AA38" i="27"/>
  <c r="Y26" i="45"/>
  <c r="AL93" i="27" l="1"/>
  <c r="AL92" i="27"/>
  <c r="AL91" i="27"/>
  <c r="AL90" i="27"/>
  <c r="AL53" i="27"/>
  <c r="AL51" i="27"/>
  <c r="AL52" i="27"/>
  <c r="AL54" i="27"/>
  <c r="AF29" i="27"/>
  <c r="AL74" i="27"/>
  <c r="AL70" i="27"/>
  <c r="AL73" i="27"/>
  <c r="AL71" i="27"/>
  <c r="AL69" i="27"/>
  <c r="AL72" i="27"/>
  <c r="AL29" i="27"/>
  <c r="AF65" i="27"/>
  <c r="AF67" i="27"/>
  <c r="AF68" i="27"/>
  <c r="AF66" i="27"/>
  <c r="AF64" i="27"/>
  <c r="AF63" i="27"/>
  <c r="AF62" i="27"/>
  <c r="AB43" i="27"/>
  <c r="AB42" i="27"/>
  <c r="AB41" i="27"/>
  <c r="AB40" i="27"/>
  <c r="AB39" i="27"/>
  <c r="AB38" i="27"/>
  <c r="AF71" i="27"/>
  <c r="AF74" i="27"/>
  <c r="AF73" i="27"/>
  <c r="AF72" i="27"/>
  <c r="AF70" i="27"/>
  <c r="AF69" i="27"/>
  <c r="Z37" i="27"/>
  <c r="Z35" i="27"/>
  <c r="Z34" i="27"/>
  <c r="Z33" i="27"/>
  <c r="Z31" i="27"/>
  <c r="Z30" i="27"/>
  <c r="Z32" i="27"/>
  <c r="Z36" i="27"/>
  <c r="AD58" i="27"/>
  <c r="AD61" i="27"/>
  <c r="AD60" i="27"/>
  <c r="AD59" i="27"/>
  <c r="AD57" i="27"/>
  <c r="AD56" i="27"/>
  <c r="AB46" i="27"/>
  <c r="AB49" i="27"/>
  <c r="AB48" i="27"/>
  <c r="AB47" i="27"/>
  <c r="AB45" i="27"/>
  <c r="AB44" i="27"/>
  <c r="AD55" i="27"/>
  <c r="AD54" i="27"/>
  <c r="AD53" i="27"/>
  <c r="AD52" i="27"/>
  <c r="AD51" i="27"/>
  <c r="AD50" i="27"/>
  <c r="Z26" i="45"/>
  <c r="AM93" i="27" l="1"/>
  <c r="AM92" i="27"/>
  <c r="AM91" i="27"/>
  <c r="AM90" i="27"/>
  <c r="AM53" i="27"/>
  <c r="AM54" i="27"/>
  <c r="AM52" i="27"/>
  <c r="AM51" i="27"/>
  <c r="AG29" i="27"/>
  <c r="AM73" i="27"/>
  <c r="AM72" i="27"/>
  <c r="AM71" i="27"/>
  <c r="AM69" i="27"/>
  <c r="AM74" i="27"/>
  <c r="AM70" i="27"/>
  <c r="AM29" i="27"/>
  <c r="AC47" i="27"/>
  <c r="AC49" i="27"/>
  <c r="AC48" i="27"/>
  <c r="AC46" i="27"/>
  <c r="AC45" i="27"/>
  <c r="AC44" i="27"/>
  <c r="AG65" i="27"/>
  <c r="AG68" i="27"/>
  <c r="AG67" i="27"/>
  <c r="AG66" i="27"/>
  <c r="AG64" i="27"/>
  <c r="AG63" i="27"/>
  <c r="AG62" i="27"/>
  <c r="AA37" i="27"/>
  <c r="AA36" i="27"/>
  <c r="AA35" i="27"/>
  <c r="AA34" i="27"/>
  <c r="AA32" i="27"/>
  <c r="AA31" i="27"/>
  <c r="AA30" i="27"/>
  <c r="AA33" i="27"/>
  <c r="AC42" i="27"/>
  <c r="AC41" i="27"/>
  <c r="AC40" i="27"/>
  <c r="AC43" i="27"/>
  <c r="AC39" i="27"/>
  <c r="AC38" i="27"/>
  <c r="AE52" i="27"/>
  <c r="AE51" i="27"/>
  <c r="AE50" i="27"/>
  <c r="AE55" i="27"/>
  <c r="AE54" i="27"/>
  <c r="AE53" i="27"/>
  <c r="AG72" i="27"/>
  <c r="AG74" i="27"/>
  <c r="AG73" i="27"/>
  <c r="AG71" i="27"/>
  <c r="AG70" i="27"/>
  <c r="AG69" i="27"/>
  <c r="AE59" i="27"/>
  <c r="AE61" i="27"/>
  <c r="AE60" i="27"/>
  <c r="AE58" i="27"/>
  <c r="AE57" i="27"/>
  <c r="AE56" i="27"/>
  <c r="AF60" i="27" l="1"/>
  <c r="AF56" i="27"/>
  <c r="AF61" i="27"/>
  <c r="AF59" i="27"/>
  <c r="AF58" i="27"/>
  <c r="AF57" i="27"/>
  <c r="AD43" i="27"/>
  <c r="AD42" i="27"/>
  <c r="AD41" i="27"/>
  <c r="AD38" i="27"/>
  <c r="AD40" i="27"/>
  <c r="AD39" i="27"/>
  <c r="AD48" i="27"/>
  <c r="AD49" i="27"/>
  <c r="AD47" i="27"/>
  <c r="AD46" i="27"/>
  <c r="AD45" i="27"/>
  <c r="AD44" i="27"/>
  <c r="AB30" i="27"/>
  <c r="AB37" i="27"/>
  <c r="AB36" i="27"/>
  <c r="AB35" i="27"/>
  <c r="AB33" i="27"/>
  <c r="AB32" i="27"/>
  <c r="AB31" i="27"/>
  <c r="AB34" i="27"/>
  <c r="AF50" i="27"/>
  <c r="AF54" i="27"/>
  <c r="AF55" i="27"/>
  <c r="AF53" i="27"/>
  <c r="AF52" i="27"/>
  <c r="AF51" i="27"/>
  <c r="B34" i="28"/>
  <c r="I56" i="21" s="1"/>
  <c r="AE49" i="27" l="1"/>
  <c r="AE48" i="27"/>
  <c r="AE47" i="27"/>
  <c r="AE46" i="27"/>
  <c r="AE45" i="27"/>
  <c r="AE44" i="27"/>
  <c r="AG54" i="27"/>
  <c r="AG51" i="27"/>
  <c r="AG55" i="27"/>
  <c r="AG53" i="27"/>
  <c r="AG52" i="27"/>
  <c r="AG50" i="27"/>
  <c r="AC37" i="27"/>
  <c r="AC36" i="27"/>
  <c r="AC35" i="27"/>
  <c r="AC34" i="27"/>
  <c r="AC33" i="27"/>
  <c r="AC32" i="27"/>
  <c r="AC30" i="27"/>
  <c r="AC31" i="27"/>
  <c r="AE43" i="27"/>
  <c r="AE41" i="27"/>
  <c r="AE42" i="27"/>
  <c r="AE40" i="27"/>
  <c r="AE38" i="27"/>
  <c r="AE39" i="27"/>
  <c r="AG61" i="27"/>
  <c r="AG60" i="27"/>
  <c r="AG59" i="27"/>
  <c r="AG58" i="27"/>
  <c r="AG57" i="27"/>
  <c r="AG56" i="27"/>
  <c r="AF49" i="27" l="1"/>
  <c r="AF48" i="27"/>
  <c r="AF47" i="27"/>
  <c r="AF46" i="27"/>
  <c r="AF45" i="27"/>
  <c r="AF44" i="27"/>
  <c r="AD32" i="27"/>
  <c r="AD37" i="27"/>
  <c r="AD35" i="27"/>
  <c r="AD34" i="27"/>
  <c r="AD33" i="27"/>
  <c r="AD31" i="27"/>
  <c r="AD30" i="27"/>
  <c r="AD36" i="27"/>
  <c r="AF42" i="27"/>
  <c r="AF43" i="27"/>
  <c r="AF41" i="27"/>
  <c r="AF40" i="27"/>
  <c r="AF39" i="27"/>
  <c r="AF38" i="27"/>
  <c r="AG43" i="27" l="1"/>
  <c r="AG42" i="27"/>
  <c r="AG41" i="27"/>
  <c r="AG40" i="27"/>
  <c r="AG39" i="27"/>
  <c r="AG38" i="27"/>
  <c r="AG47" i="27"/>
  <c r="AG49" i="27"/>
  <c r="AG48" i="27"/>
  <c r="AG46" i="27"/>
  <c r="AG45" i="27"/>
  <c r="AG44" i="27"/>
  <c r="AE37" i="27"/>
  <c r="AE36" i="27"/>
  <c r="AE35" i="27"/>
  <c r="AE34" i="27"/>
  <c r="AE32" i="27"/>
  <c r="AE31" i="27"/>
  <c r="AE30" i="27"/>
  <c r="AE33" i="27"/>
  <c r="AF34" i="27" l="1"/>
  <c r="AF37" i="27"/>
  <c r="AF36" i="27"/>
  <c r="AF35" i="27"/>
  <c r="AF33" i="27"/>
  <c r="AF32" i="27"/>
  <c r="AF31" i="27"/>
  <c r="AF30" i="27"/>
  <c r="AG37" i="27" l="1"/>
  <c r="AG36" i="27"/>
  <c r="AG34" i="27"/>
  <c r="AG33" i="27"/>
  <c r="AG32" i="27"/>
  <c r="AG31" i="27"/>
  <c r="AG30" i="27"/>
  <c r="AG35" i="27"/>
  <c r="G63" i="34" l="1"/>
  <c r="F63" i="34"/>
  <c r="D15" i="29"/>
  <c r="L63" i="34" l="1"/>
  <c r="P63" i="34" s="1"/>
  <c r="I15" i="29" s="1"/>
  <c r="M15" i="29" s="1"/>
  <c r="M9" i="29" s="1"/>
  <c r="I112" i="28"/>
  <c r="I110" i="28"/>
  <c r="I115" i="28"/>
  <c r="I111" i="28"/>
  <c r="I113" i="28"/>
  <c r="I114" i="28"/>
  <c r="I109" i="28"/>
  <c r="K15" i="29" l="1"/>
  <c r="K9" i="29" s="1"/>
  <c r="S15" i="29"/>
  <c r="S9" i="29" s="1"/>
  <c r="Q15" i="29"/>
  <c r="Q9" i="29" s="1"/>
  <c r="P15" i="29"/>
  <c r="P9" i="29" s="1"/>
  <c r="M110" i="28" l="1"/>
  <c r="M111" i="28"/>
  <c r="P113" i="28"/>
  <c r="U112" i="28"/>
  <c r="N114" i="28"/>
  <c r="M112" i="28"/>
  <c r="N109" i="28"/>
  <c r="N113" i="28"/>
  <c r="N112" i="28"/>
  <c r="U113" i="28"/>
  <c r="O114" i="28"/>
  <c r="L110" i="28"/>
  <c r="L109" i="28"/>
  <c r="K112" i="28"/>
  <c r="AC112" i="28" s="1"/>
  <c r="K114" i="28"/>
  <c r="AC114" i="28" s="1"/>
  <c r="K110" i="28"/>
  <c r="AC110" i="28" s="1"/>
  <c r="AD110" i="28" s="1"/>
  <c r="AE110" i="28" s="1"/>
  <c r="L115" i="28"/>
  <c r="Z113" i="28"/>
  <c r="X112" i="28"/>
  <c r="Z112" i="28"/>
  <c r="K115" i="28"/>
  <c r="AC115" i="28" s="1"/>
  <c r="AD115" i="28" s="1"/>
  <c r="K111" i="28"/>
  <c r="AC111" i="28" s="1"/>
  <c r="R113" i="28"/>
  <c r="O115" i="28"/>
  <c r="N111" i="28"/>
  <c r="T113" i="28"/>
  <c r="S113" i="28"/>
  <c r="L112" i="28"/>
  <c r="M114" i="28"/>
  <c r="K109" i="28"/>
  <c r="AC109" i="28" s="1"/>
  <c r="M115" i="28"/>
  <c r="M113" i="28"/>
  <c r="L111" i="28"/>
  <c r="Q113" i="28"/>
  <c r="K113" i="28"/>
  <c r="AC113" i="28" s="1"/>
  <c r="Y113" i="28"/>
  <c r="W112" i="28"/>
  <c r="Z111" i="28"/>
  <c r="W113" i="28"/>
  <c r="Y112" i="28"/>
  <c r="L114" i="28"/>
  <c r="N110" i="28"/>
  <c r="N115" i="28"/>
  <c r="X113" i="28"/>
  <c r="M109" i="28"/>
  <c r="L113" i="28"/>
  <c r="O113" i="28"/>
  <c r="AD112" i="28" l="1"/>
  <c r="AE112" i="28" s="1"/>
  <c r="AF112" i="28" s="1"/>
  <c r="AE115" i="28"/>
  <c r="AF115" i="28" s="1"/>
  <c r="AG115" i="28" s="1"/>
  <c r="AD111" i="28"/>
  <c r="AE111" i="28" s="1"/>
  <c r="AF111" i="28" s="1"/>
  <c r="AD109" i="28"/>
  <c r="AE109" i="28" s="1"/>
  <c r="AF109" i="28" s="1"/>
  <c r="AD114" i="28"/>
  <c r="AE114" i="28" s="1"/>
  <c r="AF114" i="28" s="1"/>
  <c r="AG114" i="28" s="1"/>
  <c r="AD113" i="28"/>
  <c r="AE113" i="28" s="1"/>
  <c r="AF113" i="28" s="1"/>
  <c r="AG113" i="28" s="1"/>
  <c r="AH113" i="28" s="1"/>
  <c r="AI113" i="28" s="1"/>
  <c r="AJ113" i="28" s="1"/>
  <c r="AK113" i="28" s="1"/>
  <c r="AL113" i="28" s="1"/>
  <c r="AM113" i="28" s="1"/>
  <c r="AF110" i="28"/>
  <c r="V113" i="28" l="1"/>
  <c r="AN113" i="28" s="1"/>
  <c r="AO113" i="28" s="1"/>
  <c r="AP113" i="28" s="1"/>
  <c r="AQ113" i="28" s="1"/>
  <c r="AR113" i="28" s="1"/>
  <c r="V112" i="28"/>
  <c r="I105" i="28" l="1"/>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R23" i="57" l="1"/>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N47" i="27" s="1"/>
  <c r="AV47" i="27" s="1"/>
  <c r="T36" i="57"/>
  <c r="X36" i="57"/>
  <c r="AB36" i="57"/>
  <c r="Q47" i="27" s="1"/>
  <c r="AY47" i="27" s="1"/>
  <c r="V36" i="57"/>
  <c r="W36" i="57"/>
  <c r="S36" i="57"/>
  <c r="AA36" i="57"/>
  <c r="P47" i="27" s="1"/>
  <c r="AX47" i="27" s="1"/>
  <c r="Z36" i="57"/>
  <c r="O47" i="27" s="1"/>
  <c r="AW47" i="27" s="1"/>
  <c r="T25" i="57"/>
  <c r="X25" i="57"/>
  <c r="AB25" i="57"/>
  <c r="R25" i="57"/>
  <c r="U25" i="57"/>
  <c r="Y25" i="57"/>
  <c r="S25" i="57"/>
  <c r="W25" i="57"/>
  <c r="AA25" i="57"/>
  <c r="Z25" i="57"/>
  <c r="V25" i="57"/>
  <c r="V29" i="57"/>
  <c r="Z29" i="57"/>
  <c r="U29" i="57"/>
  <c r="Y29" i="57"/>
  <c r="R29" i="57"/>
  <c r="S29" i="57"/>
  <c r="AA29" i="57"/>
  <c r="T29" i="57"/>
  <c r="AB29" i="57"/>
  <c r="X29" i="57"/>
  <c r="W29" i="57"/>
  <c r="R40" i="57"/>
  <c r="U40" i="57"/>
  <c r="Y40" i="57"/>
  <c r="V40" i="57"/>
  <c r="Z40" i="57"/>
  <c r="T40" i="57"/>
  <c r="X40" i="57"/>
  <c r="AB40" i="57"/>
  <c r="W40" i="57"/>
  <c r="AA40" i="57"/>
  <c r="S40" i="57"/>
  <c r="R44" i="57"/>
  <c r="S44" i="57"/>
  <c r="H55" i="27" s="1"/>
  <c r="AP55" i="27" s="1"/>
  <c r="W44" i="57"/>
  <c r="AA44" i="57"/>
  <c r="P55" i="27" s="1"/>
  <c r="AX55" i="27" s="1"/>
  <c r="T44" i="57"/>
  <c r="X44" i="57"/>
  <c r="M55" i="27" s="1"/>
  <c r="AU55" i="27" s="1"/>
  <c r="AB44" i="57"/>
  <c r="Q55" i="27" s="1"/>
  <c r="AY55" i="27" s="1"/>
  <c r="V44" i="57"/>
  <c r="Z44" i="57"/>
  <c r="U44" i="57"/>
  <c r="J55" i="27" s="1"/>
  <c r="AR55" i="27" s="1"/>
  <c r="Y44" i="57"/>
  <c r="N55" i="27" s="1"/>
  <c r="AV55" i="27" s="1"/>
  <c r="R26" i="57"/>
  <c r="U26" i="57"/>
  <c r="Y26" i="57"/>
  <c r="T26" i="57"/>
  <c r="X26" i="57"/>
  <c r="AB26" i="57"/>
  <c r="V26" i="57"/>
  <c r="W26" i="57"/>
  <c r="S26" i="57"/>
  <c r="AA26" i="57"/>
  <c r="Z26" i="57"/>
  <c r="R77" i="57"/>
  <c r="G88" i="27" s="1"/>
  <c r="AO88" i="27" s="1"/>
  <c r="U77" i="57"/>
  <c r="Y77" i="57"/>
  <c r="S77" i="57"/>
  <c r="H88" i="27" s="1"/>
  <c r="AP88" i="27" s="1"/>
  <c r="X77" i="57"/>
  <c r="T77" i="57"/>
  <c r="Z77" i="57"/>
  <c r="W77" i="57"/>
  <c r="AB77" i="57"/>
  <c r="AA77" i="57"/>
  <c r="V77" i="57"/>
  <c r="V61" i="57"/>
  <c r="Z61" i="57"/>
  <c r="S61" i="57"/>
  <c r="W61" i="57"/>
  <c r="AA61" i="57"/>
  <c r="U61" i="57"/>
  <c r="Y61" i="57"/>
  <c r="R61" i="57"/>
  <c r="X61" i="57"/>
  <c r="AB61" i="57"/>
  <c r="Q72" i="27" s="1"/>
  <c r="AY72" i="27" s="1"/>
  <c r="T61" i="57"/>
  <c r="R69" i="57"/>
  <c r="U69" i="57"/>
  <c r="J80" i="27" s="1"/>
  <c r="AR80" i="27" s="1"/>
  <c r="Y69" i="57"/>
  <c r="N80" i="27" s="1"/>
  <c r="AV80" i="27" s="1"/>
  <c r="T69" i="57"/>
  <c r="X69" i="57"/>
  <c r="AB69" i="57"/>
  <c r="Q80" i="27" s="1"/>
  <c r="AY80" i="27" s="1"/>
  <c r="W69" i="57"/>
  <c r="L80" i="27" s="1"/>
  <c r="AT80" i="27" s="1"/>
  <c r="Z69" i="57"/>
  <c r="V69" i="57"/>
  <c r="K80" i="27" s="1"/>
  <c r="AS80" i="27" s="1"/>
  <c r="S69" i="57"/>
  <c r="H80" i="27" s="1"/>
  <c r="AP80" i="27" s="1"/>
  <c r="AA69" i="57"/>
  <c r="P80" i="27" s="1"/>
  <c r="AX80" i="27" s="1"/>
  <c r="R79" i="57"/>
  <c r="G90" i="27" s="1"/>
  <c r="AO90" i="27" s="1"/>
  <c r="U79" i="57"/>
  <c r="J90" i="27" s="1"/>
  <c r="AR90" i="27" s="1"/>
  <c r="Y79" i="57"/>
  <c r="N90" i="27" s="1"/>
  <c r="AV90" i="27" s="1"/>
  <c r="T79" i="57"/>
  <c r="I90" i="27" s="1"/>
  <c r="AQ90" i="27" s="1"/>
  <c r="Z79" i="57"/>
  <c r="O90" i="27" s="1"/>
  <c r="AW90" i="27" s="1"/>
  <c r="V79" i="57"/>
  <c r="K90" i="27" s="1"/>
  <c r="AS90" i="27" s="1"/>
  <c r="AA79" i="57"/>
  <c r="P90" i="27" s="1"/>
  <c r="AX90" i="27" s="1"/>
  <c r="S79" i="57"/>
  <c r="H90" i="27" s="1"/>
  <c r="AP90" i="27" s="1"/>
  <c r="X79" i="57"/>
  <c r="M90" i="27" s="1"/>
  <c r="AU90" i="27" s="1"/>
  <c r="AB79" i="57"/>
  <c r="Q90" i="27" s="1"/>
  <c r="AY90" i="27" s="1"/>
  <c r="W79" i="57"/>
  <c r="L90" i="27" s="1"/>
  <c r="AT90" i="27" s="1"/>
  <c r="R28" i="57"/>
  <c r="T28" i="57"/>
  <c r="X28" i="57"/>
  <c r="AB28" i="57"/>
  <c r="S28" i="57"/>
  <c r="W28" i="57"/>
  <c r="AA28" i="57"/>
  <c r="U28" i="57"/>
  <c r="V28" i="57"/>
  <c r="Z28" i="57"/>
  <c r="Y28" i="57"/>
  <c r="R76" i="57"/>
  <c r="T76" i="57"/>
  <c r="I87" i="27" s="1"/>
  <c r="AQ87" i="27" s="1"/>
  <c r="X76" i="57"/>
  <c r="M87" i="27" s="1"/>
  <c r="AU87" i="27" s="1"/>
  <c r="AB76" i="57"/>
  <c r="W76" i="57"/>
  <c r="L87" i="27" s="1"/>
  <c r="AT87" i="27" s="1"/>
  <c r="S76" i="57"/>
  <c r="H87" i="27" s="1"/>
  <c r="AP87" i="27" s="1"/>
  <c r="Y76" i="57"/>
  <c r="V76" i="57"/>
  <c r="K87" i="27" s="1"/>
  <c r="AS87" i="27" s="1"/>
  <c r="AA76" i="57"/>
  <c r="P87" i="27" s="1"/>
  <c r="AX87" i="27" s="1"/>
  <c r="U76" i="57"/>
  <c r="J87" i="27" s="1"/>
  <c r="AR87" i="27" s="1"/>
  <c r="Z76" i="57"/>
  <c r="O87" i="27" s="1"/>
  <c r="AW87" i="27" s="1"/>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O67" i="27" s="1"/>
  <c r="AW67" i="27" s="1"/>
  <c r="S56" i="57"/>
  <c r="W56" i="57"/>
  <c r="AA56" i="57"/>
  <c r="U56" i="57"/>
  <c r="Y56" i="57"/>
  <c r="N67" i="27" s="1"/>
  <c r="AV67" i="27" s="1"/>
  <c r="T56" i="57"/>
  <c r="X56" i="57"/>
  <c r="AB56" i="57"/>
  <c r="Q67" i="27" s="1"/>
  <c r="AY67" i="27" s="1"/>
  <c r="R75" i="57"/>
  <c r="S75" i="57"/>
  <c r="W75" i="57"/>
  <c r="AA75" i="57"/>
  <c r="P86" i="27" s="1"/>
  <c r="AX86" i="27" s="1"/>
  <c r="V75" i="57"/>
  <c r="AB75" i="57"/>
  <c r="X75" i="57"/>
  <c r="U75" i="57"/>
  <c r="Z75" i="57"/>
  <c r="O86" i="27" s="1"/>
  <c r="AW86" i="27" s="1"/>
  <c r="T75" i="57"/>
  <c r="Y75" i="57"/>
  <c r="N86" i="27" s="1"/>
  <c r="AV86" i="27" s="1"/>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G91" i="27" s="1"/>
  <c r="AO91" i="27" s="1"/>
  <c r="S80" i="57"/>
  <c r="H91" i="27" s="1"/>
  <c r="AP91" i="27" s="1"/>
  <c r="W80" i="57"/>
  <c r="L91" i="27" s="1"/>
  <c r="AT91" i="27" s="1"/>
  <c r="AA80" i="57"/>
  <c r="P91" i="27" s="1"/>
  <c r="AX91" i="27" s="1"/>
  <c r="U80" i="57"/>
  <c r="J91" i="27" s="1"/>
  <c r="AR91" i="27" s="1"/>
  <c r="Z80" i="57"/>
  <c r="O91" i="27" s="1"/>
  <c r="AW91" i="27" s="1"/>
  <c r="V80" i="57"/>
  <c r="K91" i="27" s="1"/>
  <c r="AS91" i="27" s="1"/>
  <c r="AB80" i="57"/>
  <c r="Q91" i="27" s="1"/>
  <c r="AY91" i="27" s="1"/>
  <c r="T80" i="57"/>
  <c r="I91" i="27" s="1"/>
  <c r="AQ91" i="27" s="1"/>
  <c r="Y80" i="57"/>
  <c r="N91" i="27" s="1"/>
  <c r="AV91" i="27" s="1"/>
  <c r="X80" i="57"/>
  <c r="M91" i="27" s="1"/>
  <c r="AU91" i="27" s="1"/>
  <c r="R74" i="57"/>
  <c r="G85" i="27" s="1"/>
  <c r="AO85" i="27" s="1"/>
  <c r="V74" i="57"/>
  <c r="Z74" i="57"/>
  <c r="U74" i="57"/>
  <c r="Y74" i="57"/>
  <c r="X74" i="57"/>
  <c r="S74" i="57"/>
  <c r="AA74" i="57"/>
  <c r="W74" i="57"/>
  <c r="AB74" i="57"/>
  <c r="T74" i="57"/>
  <c r="R68" i="57"/>
  <c r="T68" i="57"/>
  <c r="X68" i="57"/>
  <c r="M79" i="27" s="1"/>
  <c r="AU79" i="27" s="1"/>
  <c r="AB68" i="57"/>
  <c r="S68" i="57"/>
  <c r="W68" i="57"/>
  <c r="AA68" i="57"/>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T63" i="57"/>
  <c r="I74" i="27" s="1"/>
  <c r="AQ74" i="27" s="1"/>
  <c r="X63" i="57"/>
  <c r="AB63" i="57"/>
  <c r="S63" i="57"/>
  <c r="H74" i="27" s="1"/>
  <c r="AP74" i="27" s="1"/>
  <c r="W63" i="57"/>
  <c r="L74" i="27" s="1"/>
  <c r="AT74" i="27" s="1"/>
  <c r="AA63" i="57"/>
  <c r="P74" i="27" s="1"/>
  <c r="AX74" i="27" s="1"/>
  <c r="Z63" i="57"/>
  <c r="U63" i="57"/>
  <c r="Y63" i="57"/>
  <c r="N74" i="27" s="1"/>
  <c r="AV74" i="27" s="1"/>
  <c r="V63" i="57"/>
  <c r="K74" i="27" s="1"/>
  <c r="AS74" i="27" s="1"/>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AA62" i="57"/>
  <c r="P73" i="27" s="1"/>
  <c r="AX73" i="27" s="1"/>
  <c r="T62" i="57"/>
  <c r="X62" i="57"/>
  <c r="M73" i="27" s="1"/>
  <c r="AU73" i="27" s="1"/>
  <c r="V62" i="57"/>
  <c r="Z62" i="57"/>
  <c r="Y62" i="57"/>
  <c r="N73" i="27" s="1"/>
  <c r="AV73" i="27" s="1"/>
  <c r="AB62" i="57"/>
  <c r="U62" i="57"/>
  <c r="R47" i="57"/>
  <c r="T47" i="57"/>
  <c r="X47" i="57"/>
  <c r="AB47" i="57"/>
  <c r="U47" i="57"/>
  <c r="Y47" i="57"/>
  <c r="S47" i="57"/>
  <c r="W47" i="57"/>
  <c r="AA47" i="57"/>
  <c r="V47" i="57"/>
  <c r="Z47" i="57"/>
  <c r="R42" i="57"/>
  <c r="U42" i="57"/>
  <c r="Y42" i="57"/>
  <c r="N53" i="27" s="1"/>
  <c r="AV53" i="27" s="1"/>
  <c r="V42" i="57"/>
  <c r="Z42" i="57"/>
  <c r="O53" i="27" s="1"/>
  <c r="AW53" i="27" s="1"/>
  <c r="T42" i="57"/>
  <c r="X42" i="57"/>
  <c r="AB42" i="57"/>
  <c r="Q53" i="27" s="1"/>
  <c r="AY53" i="27" s="1"/>
  <c r="S42" i="57"/>
  <c r="W42" i="57"/>
  <c r="AA42" i="57"/>
  <c r="P53" i="27" s="1"/>
  <c r="AX53" i="27" s="1"/>
  <c r="R64" i="57"/>
  <c r="U64" i="57"/>
  <c r="Y64" i="57"/>
  <c r="T64" i="57"/>
  <c r="X64" i="57"/>
  <c r="AB64" i="57"/>
  <c r="S64" i="57"/>
  <c r="AA64" i="57"/>
  <c r="V64" i="57"/>
  <c r="Z64" i="57"/>
  <c r="W64" i="57"/>
  <c r="R57" i="57"/>
  <c r="G68" i="27" s="1"/>
  <c r="AO68" i="27" s="1"/>
  <c r="S57" i="57"/>
  <c r="H68" i="27" s="1"/>
  <c r="AP68" i="27" s="1"/>
  <c r="W57" i="57"/>
  <c r="AA57" i="57"/>
  <c r="P68" i="27" s="1"/>
  <c r="AX68" i="27" s="1"/>
  <c r="T57" i="57"/>
  <c r="I68" i="27" s="1"/>
  <c r="AQ68" i="27" s="1"/>
  <c r="X57" i="57"/>
  <c r="M68" i="27" s="1"/>
  <c r="AU68" i="27" s="1"/>
  <c r="AB57" i="57"/>
  <c r="V57" i="57"/>
  <c r="K68" i="27" s="1"/>
  <c r="AS68" i="27" s="1"/>
  <c r="Z57" i="57"/>
  <c r="O68" i="27" s="1"/>
  <c r="AW68" i="27" s="1"/>
  <c r="U57" i="57"/>
  <c r="J68" i="27" s="1"/>
  <c r="AR68" i="27" s="1"/>
  <c r="Y57" i="57"/>
  <c r="R48" i="57"/>
  <c r="V48" i="57"/>
  <c r="Z48" i="57"/>
  <c r="O59" i="27" s="1"/>
  <c r="AW59" i="27" s="1"/>
  <c r="S48" i="57"/>
  <c r="W48" i="57"/>
  <c r="AA48" i="57"/>
  <c r="P59" i="27" s="1"/>
  <c r="AX59" i="27" s="1"/>
  <c r="U48" i="57"/>
  <c r="Y48" i="57"/>
  <c r="X48" i="57"/>
  <c r="AB48" i="57"/>
  <c r="Q59" i="27" s="1"/>
  <c r="AY59" i="27" s="1"/>
  <c r="T48" i="57"/>
  <c r="R53" i="57"/>
  <c r="U53" i="57"/>
  <c r="Y53" i="57"/>
  <c r="V53" i="57"/>
  <c r="Z53" i="57"/>
  <c r="T53" i="57"/>
  <c r="X53" i="57"/>
  <c r="AB53" i="57"/>
  <c r="W53" i="57"/>
  <c r="AA53" i="57"/>
  <c r="S53" i="57"/>
  <c r="R38" i="57"/>
  <c r="V38" i="57"/>
  <c r="K49" i="27" s="1"/>
  <c r="AS49" i="27" s="1"/>
  <c r="Z38" i="57"/>
  <c r="O49" i="27" s="1"/>
  <c r="AW49" i="27" s="1"/>
  <c r="U38" i="57"/>
  <c r="J49" i="27" s="1"/>
  <c r="AR49" i="27" s="1"/>
  <c r="AA38" i="57"/>
  <c r="P49" i="27" s="1"/>
  <c r="AX49" i="27" s="1"/>
  <c r="W38" i="57"/>
  <c r="AB38" i="57"/>
  <c r="Q49" i="27" s="1"/>
  <c r="AY49" i="27" s="1"/>
  <c r="T38" i="57"/>
  <c r="I49" i="27" s="1"/>
  <c r="AQ49" i="27" s="1"/>
  <c r="Y38" i="57"/>
  <c r="N49" i="27" s="1"/>
  <c r="AV49" i="27" s="1"/>
  <c r="X38" i="57"/>
  <c r="S38" i="57"/>
  <c r="H49" i="27" s="1"/>
  <c r="AP49" i="27" s="1"/>
  <c r="R51" i="57"/>
  <c r="U51" i="57"/>
  <c r="Y51" i="57"/>
  <c r="V51" i="57"/>
  <c r="Z51" i="57"/>
  <c r="T51" i="57"/>
  <c r="X51" i="57"/>
  <c r="AB51" i="57"/>
  <c r="AA51" i="57"/>
  <c r="W51" i="57"/>
  <c r="S51" i="57"/>
  <c r="R22" i="57"/>
  <c r="S22" i="57"/>
  <c r="W22" i="57"/>
  <c r="AA22" i="57"/>
  <c r="T22" i="57"/>
  <c r="X22" i="57"/>
  <c r="AB22" i="57"/>
  <c r="V22" i="57"/>
  <c r="Z22" i="57"/>
  <c r="Y22" i="57"/>
  <c r="U22" i="57"/>
  <c r="R78" i="57"/>
  <c r="S78" i="57"/>
  <c r="H89" i="27" s="1"/>
  <c r="AP89" i="27" s="1"/>
  <c r="W78" i="57"/>
  <c r="AA78" i="57"/>
  <c r="T78" i="57"/>
  <c r="Y78" i="57"/>
  <c r="U78" i="57"/>
  <c r="Z78" i="57"/>
  <c r="X78" i="57"/>
  <c r="V78" i="57"/>
  <c r="AB78" i="57"/>
  <c r="R43" i="57"/>
  <c r="V43" i="57"/>
  <c r="K54" i="27" s="1"/>
  <c r="AS54" i="27" s="1"/>
  <c r="Z43" i="57"/>
  <c r="O54" i="27" s="1"/>
  <c r="AW54" i="27" s="1"/>
  <c r="AD43" i="57"/>
  <c r="S54" i="27" s="1"/>
  <c r="BA54" i="27" s="1"/>
  <c r="S43" i="57"/>
  <c r="W43" i="57"/>
  <c r="L54" i="27" s="1"/>
  <c r="AT54" i="27" s="1"/>
  <c r="AA43" i="57"/>
  <c r="P54" i="27" s="1"/>
  <c r="AX54" i="27" s="1"/>
  <c r="AE43" i="57"/>
  <c r="T54" i="27" s="1"/>
  <c r="BB54" i="27" s="1"/>
  <c r="U43" i="57"/>
  <c r="J54" i="27" s="1"/>
  <c r="AR54" i="27" s="1"/>
  <c r="Y43" i="57"/>
  <c r="N54" i="27" s="1"/>
  <c r="AV54" i="27" s="1"/>
  <c r="AC43" i="57"/>
  <c r="R54" i="27" s="1"/>
  <c r="AZ54" i="27" s="1"/>
  <c r="AG43" i="57"/>
  <c r="V54" i="27" s="1"/>
  <c r="BD54" i="27" s="1"/>
  <c r="T43" i="57"/>
  <c r="I54" i="27" s="1"/>
  <c r="AQ54" i="27" s="1"/>
  <c r="X43" i="57"/>
  <c r="M54" i="27" s="1"/>
  <c r="AU54" i="27" s="1"/>
  <c r="AF43" i="57"/>
  <c r="U54" i="27" s="1"/>
  <c r="BC54" i="27" s="1"/>
  <c r="AB43" i="57"/>
  <c r="Q54" i="27" s="1"/>
  <c r="AY54" i="27" s="1"/>
  <c r="T45" i="57"/>
  <c r="X45" i="57"/>
  <c r="AB45" i="57"/>
  <c r="R45" i="57"/>
  <c r="U45" i="57"/>
  <c r="Y45" i="57"/>
  <c r="S45" i="57"/>
  <c r="W45" i="57"/>
  <c r="AA45" i="57"/>
  <c r="V45" i="57"/>
  <c r="Z45" i="57"/>
  <c r="R70" i="57"/>
  <c r="G81" i="27" s="1"/>
  <c r="AO81" i="27" s="1"/>
  <c r="V70" i="57"/>
  <c r="Z70" i="57"/>
  <c r="U70" i="57"/>
  <c r="Y70" i="57"/>
  <c r="X70" i="57"/>
  <c r="S70" i="57"/>
  <c r="AA70" i="57"/>
  <c r="W70" i="57"/>
  <c r="AB70" i="57"/>
  <c r="T70" i="57"/>
  <c r="R81" i="57"/>
  <c r="G92" i="27" s="1"/>
  <c r="AO92" i="27" s="1"/>
  <c r="U81" i="57"/>
  <c r="J92" i="27" s="1"/>
  <c r="AR92" i="27" s="1"/>
  <c r="Y81" i="57"/>
  <c r="N92" i="27" s="1"/>
  <c r="AV92" i="27" s="1"/>
  <c r="V81" i="57"/>
  <c r="K92" i="27" s="1"/>
  <c r="AS92" i="27" s="1"/>
  <c r="AA81" i="57"/>
  <c r="P92" i="27" s="1"/>
  <c r="AX92" i="27" s="1"/>
  <c r="W81" i="57"/>
  <c r="L92" i="27" s="1"/>
  <c r="AT92" i="27" s="1"/>
  <c r="AB81" i="57"/>
  <c r="Q92" i="27" s="1"/>
  <c r="AY92" i="27" s="1"/>
  <c r="T81" i="57"/>
  <c r="I92" i="27" s="1"/>
  <c r="AQ92" i="27" s="1"/>
  <c r="Z81" i="57"/>
  <c r="O92" i="27" s="1"/>
  <c r="AW92" i="27" s="1"/>
  <c r="X81" i="57"/>
  <c r="M92" i="27" s="1"/>
  <c r="AU92" i="27" s="1"/>
  <c r="S81" i="57"/>
  <c r="H92" i="27" s="1"/>
  <c r="AP92" i="27" s="1"/>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S30" i="57"/>
  <c r="W30" i="57"/>
  <c r="AA30" i="57"/>
  <c r="Y30" i="57"/>
  <c r="Z30" i="57"/>
  <c r="V30" i="57"/>
  <c r="U30" i="57"/>
  <c r="R82" i="57"/>
  <c r="G93" i="27" s="1"/>
  <c r="AO93" i="27" s="1"/>
  <c r="T82" i="57"/>
  <c r="I93" i="27" s="1"/>
  <c r="AQ93" i="27" s="1"/>
  <c r="X82" i="57"/>
  <c r="M93" i="27" s="1"/>
  <c r="AU93" i="27" s="1"/>
  <c r="AB82" i="57"/>
  <c r="Q93" i="27" s="1"/>
  <c r="AY93" i="27" s="1"/>
  <c r="S82" i="57"/>
  <c r="H93" i="27" s="1"/>
  <c r="AP93" i="27" s="1"/>
  <c r="Y82" i="57"/>
  <c r="N93" i="27" s="1"/>
  <c r="AV93" i="27" s="1"/>
  <c r="U82" i="57"/>
  <c r="J93" i="27" s="1"/>
  <c r="AR93" i="27" s="1"/>
  <c r="Z82" i="57"/>
  <c r="O93" i="27" s="1"/>
  <c r="AW93" i="27" s="1"/>
  <c r="W82" i="57"/>
  <c r="L93" i="27" s="1"/>
  <c r="AT93" i="27" s="1"/>
  <c r="V82" i="57"/>
  <c r="K93" i="27" s="1"/>
  <c r="AS93" i="27" s="1"/>
  <c r="AA82" i="57"/>
  <c r="P93" i="27" s="1"/>
  <c r="AX93" i="27" s="1"/>
  <c r="R27" i="57"/>
  <c r="V27" i="57"/>
  <c r="Z27" i="57"/>
  <c r="U27" i="57"/>
  <c r="Y27" i="57"/>
  <c r="W27" i="57"/>
  <c r="X27" i="57"/>
  <c r="T27" i="57"/>
  <c r="AB27" i="57"/>
  <c r="S27" i="57"/>
  <c r="AA27" i="57"/>
  <c r="R50" i="57"/>
  <c r="T50" i="57"/>
  <c r="I61" i="27" s="1"/>
  <c r="AQ61" i="27" s="1"/>
  <c r="X50" i="57"/>
  <c r="AB50" i="57"/>
  <c r="Q61" i="27" s="1"/>
  <c r="AY61" i="27" s="1"/>
  <c r="U50" i="57"/>
  <c r="J61" i="27" s="1"/>
  <c r="AR61" i="27" s="1"/>
  <c r="Y50" i="57"/>
  <c r="N61" i="27" s="1"/>
  <c r="AV61" i="27" s="1"/>
  <c r="S50" i="57"/>
  <c r="H61" i="27" s="1"/>
  <c r="AP61" i="27" s="1"/>
  <c r="W50" i="57"/>
  <c r="L61" i="27" s="1"/>
  <c r="AT61" i="27" s="1"/>
  <c r="AA50" i="57"/>
  <c r="P61" i="27" s="1"/>
  <c r="AX61" i="27" s="1"/>
  <c r="Z50" i="57"/>
  <c r="O61" i="27" s="1"/>
  <c r="AW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T49" i="57"/>
  <c r="X49" i="57"/>
  <c r="M60" i="27" s="1"/>
  <c r="AU60" i="27" s="1"/>
  <c r="AB49" i="57"/>
  <c r="Q60" i="27" s="1"/>
  <c r="AY60" i="27" s="1"/>
  <c r="V49" i="57"/>
  <c r="K60" i="27" s="1"/>
  <c r="AS60" i="27" s="1"/>
  <c r="Z49" i="57"/>
  <c r="O60" i="27" s="1"/>
  <c r="AW60" i="27" s="1"/>
  <c r="Y49" i="57"/>
  <c r="N60" i="27" s="1"/>
  <c r="AV60" i="27" s="1"/>
  <c r="U49" i="57"/>
  <c r="J60" i="27" s="1"/>
  <c r="AR60" i="27" s="1"/>
  <c r="R83" i="57"/>
  <c r="G94" i="27" s="1"/>
  <c r="AO94" i="27" s="1"/>
  <c r="U83" i="57"/>
  <c r="J94" i="27" s="1"/>
  <c r="AR94" i="27" s="1"/>
  <c r="Y83" i="57"/>
  <c r="N94" i="27" s="1"/>
  <c r="AV94" i="27" s="1"/>
  <c r="T83" i="57"/>
  <c r="I94" i="27" s="1"/>
  <c r="AQ94" i="27" s="1"/>
  <c r="Z83" i="57"/>
  <c r="O94" i="27" s="1"/>
  <c r="AW94" i="27" s="1"/>
  <c r="V83" i="57"/>
  <c r="K94" i="27" s="1"/>
  <c r="AS94" i="27" s="1"/>
  <c r="AA83" i="57"/>
  <c r="P94" i="27" s="1"/>
  <c r="AX94" i="27" s="1"/>
  <c r="S83" i="57"/>
  <c r="H94" i="27" s="1"/>
  <c r="AP94" i="27" s="1"/>
  <c r="X83" i="57"/>
  <c r="M94" i="27" s="1"/>
  <c r="AU94" i="27" s="1"/>
  <c r="W83" i="57"/>
  <c r="L94" i="27" s="1"/>
  <c r="AT94" i="27" s="1"/>
  <c r="AB83" i="57"/>
  <c r="Q94" i="27" s="1"/>
  <c r="AY94" i="27" s="1"/>
  <c r="R32" i="57"/>
  <c r="G43" i="27" s="1"/>
  <c r="AO43" i="27" s="1"/>
  <c r="V32" i="57"/>
  <c r="K43" i="27" s="1"/>
  <c r="AS43" i="27" s="1"/>
  <c r="Z32" i="57"/>
  <c r="O43" i="27" s="1"/>
  <c r="AW43" i="27" s="1"/>
  <c r="U32" i="57"/>
  <c r="J43" i="27" s="1"/>
  <c r="AR43" i="27" s="1"/>
  <c r="Y32" i="57"/>
  <c r="N43" i="27" s="1"/>
  <c r="AV43" i="27" s="1"/>
  <c r="S32" i="57"/>
  <c r="AA32" i="57"/>
  <c r="P43" i="27" s="1"/>
  <c r="AX43" i="27" s="1"/>
  <c r="T32" i="57"/>
  <c r="I43" i="27" s="1"/>
  <c r="AQ43" i="27" s="1"/>
  <c r="AB32" i="57"/>
  <c r="Q43" i="27" s="1"/>
  <c r="AY43" i="27" s="1"/>
  <c r="X32" i="57"/>
  <c r="M43" i="27" s="1"/>
  <c r="AU43" i="27" s="1"/>
  <c r="W32" i="57"/>
  <c r="L43" i="27" s="1"/>
  <c r="AT43" i="27" s="1"/>
  <c r="R55" i="57"/>
  <c r="U55" i="57"/>
  <c r="Y55" i="57"/>
  <c r="AC55" i="57"/>
  <c r="R66" i="27" s="1"/>
  <c r="AZ66" i="27" s="1"/>
  <c r="AG55" i="57"/>
  <c r="V66" i="27" s="1"/>
  <c r="BD66" i="27" s="1"/>
  <c r="V55" i="57"/>
  <c r="Z55" i="57"/>
  <c r="AD55" i="57"/>
  <c r="T55" i="57"/>
  <c r="X55" i="57"/>
  <c r="AB55" i="57"/>
  <c r="Q66" i="27" s="1"/>
  <c r="AY66" i="27" s="1"/>
  <c r="AF55" i="57"/>
  <c r="U66" i="27" s="1"/>
  <c r="BC66" i="27" s="1"/>
  <c r="S55" i="57"/>
  <c r="W55" i="57"/>
  <c r="AE55" i="57"/>
  <c r="T66" i="27" s="1"/>
  <c r="BB66" i="27" s="1"/>
  <c r="AA55" i="57"/>
  <c r="P66" i="27" s="1"/>
  <c r="AX66" i="27" s="1"/>
  <c r="R31" i="57"/>
  <c r="G42" i="27" s="1"/>
  <c r="AO42" i="27" s="1"/>
  <c r="U31" i="57"/>
  <c r="J42" i="27" s="1"/>
  <c r="AR42" i="27" s="1"/>
  <c r="Y31" i="57"/>
  <c r="N42" i="27" s="1"/>
  <c r="AV42" i="27" s="1"/>
  <c r="T31" i="57"/>
  <c r="I42" i="27" s="1"/>
  <c r="AQ42" i="27" s="1"/>
  <c r="X31" i="57"/>
  <c r="M42" i="27" s="1"/>
  <c r="AU42" i="27" s="1"/>
  <c r="AB31" i="57"/>
  <c r="Q42" i="27" s="1"/>
  <c r="AY42" i="27" s="1"/>
  <c r="Z31" i="57"/>
  <c r="O42" i="27" s="1"/>
  <c r="AW42" i="27" s="1"/>
  <c r="S31" i="57"/>
  <c r="H42" i="27" s="1"/>
  <c r="AP42" i="27" s="1"/>
  <c r="AA31" i="57"/>
  <c r="P42" i="27" s="1"/>
  <c r="AX42" i="27" s="1"/>
  <c r="W31" i="57"/>
  <c r="L42" i="27" s="1"/>
  <c r="AT42" i="27" s="1"/>
  <c r="V31" i="57"/>
  <c r="K42" i="27" s="1"/>
  <c r="AS42" i="27" s="1"/>
  <c r="R46" i="57"/>
  <c r="V46" i="57"/>
  <c r="Z46" i="57"/>
  <c r="S46" i="57"/>
  <c r="W46" i="57"/>
  <c r="AA46" i="57"/>
  <c r="U46" i="57"/>
  <c r="Y46" i="57"/>
  <c r="AB46" i="57"/>
  <c r="X46" i="57"/>
  <c r="T46" i="57"/>
  <c r="R37" i="57"/>
  <c r="U37" i="57"/>
  <c r="J48" i="27" s="1"/>
  <c r="AR48" i="27" s="1"/>
  <c r="Y37" i="57"/>
  <c r="N48" i="27" s="1"/>
  <c r="AV48" i="27" s="1"/>
  <c r="T37" i="57"/>
  <c r="I48" i="27" s="1"/>
  <c r="AQ48" i="27" s="1"/>
  <c r="Z37" i="57"/>
  <c r="O48" i="27" s="1"/>
  <c r="AW48" i="27" s="1"/>
  <c r="V37" i="57"/>
  <c r="K48" i="27" s="1"/>
  <c r="AS48" i="27" s="1"/>
  <c r="AA37" i="57"/>
  <c r="P48" i="27" s="1"/>
  <c r="AX48" i="27" s="1"/>
  <c r="S37" i="57"/>
  <c r="H48" i="27" s="1"/>
  <c r="AP48" i="27" s="1"/>
  <c r="X37" i="57"/>
  <c r="M48" i="27" s="1"/>
  <c r="AU48" i="27" s="1"/>
  <c r="W37" i="57"/>
  <c r="L48" i="27" s="1"/>
  <c r="AT48" i="27" s="1"/>
  <c r="AB37" i="57"/>
  <c r="Q48" i="27" s="1"/>
  <c r="AY48" i="27" s="1"/>
  <c r="Q73" i="27"/>
  <c r="AY73" i="27" s="1"/>
  <c r="H43" i="27"/>
  <c r="AP43" i="27" s="1"/>
  <c r="P67" i="27"/>
  <c r="AX67" i="27" s="1"/>
  <c r="M67" i="27"/>
  <c r="AU67" i="27" s="1"/>
  <c r="K67" i="27"/>
  <c r="AS67" i="27" s="1"/>
  <c r="N79" i="27"/>
  <c r="AV79" i="27" s="1"/>
  <c r="R18" i="57"/>
  <c r="M74" i="27"/>
  <c r="AU74" i="27" s="1"/>
  <c r="G74" i="27"/>
  <c r="AO74" i="27" s="1"/>
  <c r="Q68" i="27"/>
  <c r="AY68" i="27" s="1"/>
  <c r="L68" i="27"/>
  <c r="AT68" i="27" s="1"/>
  <c r="N68" i="27"/>
  <c r="AV68" i="27" s="1"/>
  <c r="I80" i="27"/>
  <c r="AQ80" i="27" s="1"/>
  <c r="M80" i="27"/>
  <c r="AU80" i="27" s="1"/>
  <c r="O80" i="27"/>
  <c r="AW80" i="27" s="1"/>
  <c r="M47" i="27"/>
  <c r="AU47" i="27" s="1"/>
  <c r="M61" i="27"/>
  <c r="AU61" i="27" s="1"/>
  <c r="Q87" i="27"/>
  <c r="AY87" i="27" s="1"/>
  <c r="N87" i="27"/>
  <c r="AV87" i="27" s="1"/>
  <c r="P60" i="27"/>
  <c r="AX60" i="27" s="1"/>
  <c r="I55" i="27"/>
  <c r="AQ55" i="27" s="1"/>
  <c r="K55" i="27"/>
  <c r="AS55" i="27" s="1"/>
  <c r="O55" i="27"/>
  <c r="AW55" i="27" s="1"/>
  <c r="P79" i="27"/>
  <c r="AX79" i="27" s="1"/>
  <c r="Q74" i="27"/>
  <c r="AY74" i="27" s="1"/>
  <c r="L55" i="27"/>
  <c r="AT55" i="27" s="1"/>
  <c r="J74" i="27"/>
  <c r="AR74" i="27" s="1"/>
  <c r="M49" i="27"/>
  <c r="AU49" i="27" s="1"/>
  <c r="Q79" i="27"/>
  <c r="AY79" i="27" s="1"/>
  <c r="Q86" i="27"/>
  <c r="AY86" i="27" s="1"/>
  <c r="O74" i="27"/>
  <c r="AW74" i="27" s="1"/>
  <c r="O73" i="27"/>
  <c r="AW73" i="27" s="1"/>
  <c r="L67" i="27"/>
  <c r="AT67" i="27" s="1"/>
  <c r="L73" i="27"/>
  <c r="AT73" i="27" s="1"/>
  <c r="L49" i="27"/>
  <c r="AT49" i="27" s="1"/>
  <c r="K99" i="28" l="1"/>
  <c r="AC99" i="28" s="1"/>
  <c r="G86" i="27"/>
  <c r="AO86" i="27" s="1"/>
  <c r="K91" i="28" s="1"/>
  <c r="AC91" i="28" s="1"/>
  <c r="K96" i="28"/>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8" i="28"/>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M59" i="57"/>
  <c r="M61" i="57"/>
  <c r="M77" i="57"/>
  <c r="M67" i="57"/>
  <c r="M24" i="57"/>
  <c r="M41" i="57"/>
  <c r="M72" i="57"/>
  <c r="M39" i="57"/>
  <c r="M31" i="57"/>
  <c r="M55" i="57"/>
  <c r="M32" i="57"/>
  <c r="M22" i="57"/>
  <c r="M42" i="57"/>
  <c r="M47" i="57"/>
  <c r="M19" i="57"/>
  <c r="M54" i="57"/>
  <c r="M20" i="5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C68" i="57" l="1"/>
  <c r="R79" i="27" s="1"/>
  <c r="AZ79" i="27" s="1"/>
  <c r="AF68" i="57"/>
  <c r="U79" i="27" s="1"/>
  <c r="BC79" i="27" s="1"/>
  <c r="AE68" i="57"/>
  <c r="T79" i="27" s="1"/>
  <c r="BB79" i="27" s="1"/>
  <c r="AG68" i="57"/>
  <c r="V79" i="27" s="1"/>
  <c r="BD79" i="27" s="1"/>
  <c r="AD68" i="57"/>
  <c r="S79" i="27" s="1"/>
  <c r="BA79" i="27" s="1"/>
  <c r="AG42" i="57"/>
  <c r="V53" i="27" s="1"/>
  <c r="BD53" i="27" s="1"/>
  <c r="AE42" i="57"/>
  <c r="T53" i="27" s="1"/>
  <c r="BB53" i="27" s="1"/>
  <c r="AC42" i="57"/>
  <c r="R53" i="27" s="1"/>
  <c r="AZ53" i="27" s="1"/>
  <c r="AD42" i="57"/>
  <c r="S53" i="27" s="1"/>
  <c r="BA53" i="27" s="1"/>
  <c r="AF42" i="57"/>
  <c r="U53" i="27" s="1"/>
  <c r="BC53" i="27" s="1"/>
  <c r="AC31" i="57"/>
  <c r="R42" i="27" s="1"/>
  <c r="AZ42" i="27" s="1"/>
  <c r="AG31" i="57"/>
  <c r="V42" i="27" s="1"/>
  <c r="BD42" i="27" s="1"/>
  <c r="AF31" i="57"/>
  <c r="U42" i="27" s="1"/>
  <c r="BC42" i="27" s="1"/>
  <c r="AE31" i="57"/>
  <c r="T42" i="27" s="1"/>
  <c r="BB42" i="27" s="1"/>
  <c r="AD31" i="57"/>
  <c r="S42" i="27" s="1"/>
  <c r="BA42" i="27" s="1"/>
  <c r="AD24" i="57"/>
  <c r="AG24" i="57"/>
  <c r="AE24" i="57"/>
  <c r="AF24" i="57"/>
  <c r="AC24" i="57"/>
  <c r="AF38" i="57"/>
  <c r="U49" i="27" s="1"/>
  <c r="BC49" i="27" s="1"/>
  <c r="AD38" i="57"/>
  <c r="S49" i="27" s="1"/>
  <c r="BA49" i="27" s="1"/>
  <c r="AE38" i="57"/>
  <c r="T49" i="27" s="1"/>
  <c r="BB49" i="27" s="1"/>
  <c r="AG38" i="57"/>
  <c r="V49" i="27" s="1"/>
  <c r="BD49" i="27" s="1"/>
  <c r="AC38" i="57"/>
  <c r="R49" i="27" s="1"/>
  <c r="AZ49" i="27" s="1"/>
  <c r="AG57" i="57"/>
  <c r="V68" i="27" s="1"/>
  <c r="BD68" i="27" s="1"/>
  <c r="AD57" i="57"/>
  <c r="S68" i="27" s="1"/>
  <c r="BA68" i="27" s="1"/>
  <c r="AC57" i="57"/>
  <c r="R68" i="27" s="1"/>
  <c r="AZ68" i="27" s="1"/>
  <c r="AE57" i="57"/>
  <c r="AF57" i="57"/>
  <c r="U68" i="27" s="1"/>
  <c r="BC68" i="27" s="1"/>
  <c r="AD49" i="57"/>
  <c r="S60" i="27" s="1"/>
  <c r="BA60" i="27" s="1"/>
  <c r="AG49" i="57"/>
  <c r="V60" i="27" s="1"/>
  <c r="BD60" i="27" s="1"/>
  <c r="AE49" i="57"/>
  <c r="T60" i="27" s="1"/>
  <c r="BB60" i="27" s="1"/>
  <c r="AF49" i="57"/>
  <c r="U60" i="27" s="1"/>
  <c r="BC60" i="27" s="1"/>
  <c r="AC49" i="57"/>
  <c r="AF76" i="57"/>
  <c r="U87" i="27" s="1"/>
  <c r="BC87" i="27" s="1"/>
  <c r="AG76" i="57"/>
  <c r="V87" i="27" s="1"/>
  <c r="BD87" i="27" s="1"/>
  <c r="AD76" i="57"/>
  <c r="S87" i="27" s="1"/>
  <c r="BA87" i="27" s="1"/>
  <c r="AC76" i="57"/>
  <c r="R87" i="27" s="1"/>
  <c r="AZ87" i="27" s="1"/>
  <c r="AE76" i="57"/>
  <c r="T87" i="27" s="1"/>
  <c r="BB87" i="27" s="1"/>
  <c r="AD67" i="57"/>
  <c r="S78" i="27" s="1"/>
  <c r="BA78" i="27" s="1"/>
  <c r="AF67" i="57"/>
  <c r="U78" i="27" s="1"/>
  <c r="BC78" i="27" s="1"/>
  <c r="AG67" i="57"/>
  <c r="V78" i="27" s="1"/>
  <c r="BD78" i="27" s="1"/>
  <c r="AE67" i="57"/>
  <c r="T78" i="27" s="1"/>
  <c r="BB78" i="27" s="1"/>
  <c r="AC67" i="57"/>
  <c r="R78" i="27" s="1"/>
  <c r="AZ78" i="27" s="1"/>
  <c r="AC74" i="57"/>
  <c r="AD74" i="57"/>
  <c r="S85" i="27" s="1"/>
  <c r="BA85" i="27" s="1"/>
  <c r="AG74" i="57"/>
  <c r="V85" i="27" s="1"/>
  <c r="BD85" i="27" s="1"/>
  <c r="AF74" i="57"/>
  <c r="U85" i="27" s="1"/>
  <c r="BC85" i="27" s="1"/>
  <c r="AE74" i="57"/>
  <c r="T85" i="27" s="1"/>
  <c r="BB85" i="27" s="1"/>
  <c r="AF82" i="57"/>
  <c r="U93" i="27" s="1"/>
  <c r="BC93" i="27" s="1"/>
  <c r="AC82" i="57"/>
  <c r="R93" i="27" s="1"/>
  <c r="AZ93" i="27" s="1"/>
  <c r="AE82" i="57"/>
  <c r="T93" i="27" s="1"/>
  <c r="BB93" i="27" s="1"/>
  <c r="AG82" i="57"/>
  <c r="V93" i="27" s="1"/>
  <c r="BD93" i="27" s="1"/>
  <c r="AD82" i="57"/>
  <c r="S93" i="27" s="1"/>
  <c r="BA93" i="27" s="1"/>
  <c r="AC48" i="57"/>
  <c r="R59" i="27" s="1"/>
  <c r="AZ59" i="27" s="1"/>
  <c r="AD48" i="57"/>
  <c r="AE48" i="57"/>
  <c r="T59" i="27" s="1"/>
  <c r="BB59" i="27" s="1"/>
  <c r="AG48" i="57"/>
  <c r="V59" i="27" s="1"/>
  <c r="BD59" i="27" s="1"/>
  <c r="AF48" i="57"/>
  <c r="U59" i="27" s="1"/>
  <c r="BC59" i="27" s="1"/>
  <c r="AE81" i="57"/>
  <c r="T92" i="27" s="1"/>
  <c r="BB92" i="27" s="1"/>
  <c r="AF81" i="57"/>
  <c r="U92" i="27" s="1"/>
  <c r="BC92" i="27" s="1"/>
  <c r="AG81" i="57"/>
  <c r="V92" i="27" s="1"/>
  <c r="BD92" i="27" s="1"/>
  <c r="AC83" i="57"/>
  <c r="R94" i="27" s="1"/>
  <c r="AZ94" i="27" s="1"/>
  <c r="AG83" i="57"/>
  <c r="V94" i="27" s="1"/>
  <c r="BD94" i="27" s="1"/>
  <c r="AD83" i="57"/>
  <c r="S94" i="27" s="1"/>
  <c r="BA94" i="27" s="1"/>
  <c r="AF83" i="57"/>
  <c r="U94" i="27" s="1"/>
  <c r="BC94" i="27" s="1"/>
  <c r="AE83" i="57"/>
  <c r="T94" i="27" s="1"/>
  <c r="BB94" i="27" s="1"/>
  <c r="AC36" i="57"/>
  <c r="R47" i="27" s="1"/>
  <c r="AZ47" i="27" s="1"/>
  <c r="AF36" i="57"/>
  <c r="AE36" i="57"/>
  <c r="T47" i="27" s="1"/>
  <c r="BB47" i="27" s="1"/>
  <c r="AD36" i="57"/>
  <c r="S47" i="27" s="1"/>
  <c r="BA47" i="27" s="1"/>
  <c r="AG36" i="57"/>
  <c r="V47" i="27" s="1"/>
  <c r="BD47" i="27" s="1"/>
  <c r="AG44" i="57"/>
  <c r="V55" i="27" s="1"/>
  <c r="BD55" i="27" s="1"/>
  <c r="AD44" i="57"/>
  <c r="S55" i="27" s="1"/>
  <c r="BA55" i="27" s="1"/>
  <c r="AC44" i="57"/>
  <c r="R55" i="27" s="1"/>
  <c r="AZ55" i="27" s="1"/>
  <c r="AE44" i="57"/>
  <c r="T55" i="27" s="1"/>
  <c r="BB55" i="27" s="1"/>
  <c r="AF44" i="57"/>
  <c r="U55" i="27" s="1"/>
  <c r="BC55" i="27" s="1"/>
  <c r="AD26" i="57"/>
  <c r="AC26" i="57"/>
  <c r="AG26" i="57"/>
  <c r="AF26" i="57"/>
  <c r="AE26" i="57"/>
  <c r="AD32" i="57"/>
  <c r="S43" i="27" s="1"/>
  <c r="BA43" i="27" s="1"/>
  <c r="AG32" i="57"/>
  <c r="V43" i="27" s="1"/>
  <c r="BD43" i="27" s="1"/>
  <c r="AE32" i="57"/>
  <c r="T43" i="27" s="1"/>
  <c r="BB43" i="27" s="1"/>
  <c r="AF32" i="57"/>
  <c r="U43" i="27" s="1"/>
  <c r="BC43" i="27" s="1"/>
  <c r="AC32" i="57"/>
  <c r="AG63" i="57"/>
  <c r="V74" i="27" s="1"/>
  <c r="BD74" i="27" s="1"/>
  <c r="AD63" i="57"/>
  <c r="AC63" i="57"/>
  <c r="R74" i="27" s="1"/>
  <c r="AZ74" i="27" s="1"/>
  <c r="AF63" i="57"/>
  <c r="U74" i="27" s="1"/>
  <c r="BC74" i="27" s="1"/>
  <c r="AE63" i="57"/>
  <c r="T74" i="27" s="1"/>
  <c r="BB74" i="27" s="1"/>
  <c r="AC56" i="57"/>
  <c r="R67" i="27" s="1"/>
  <c r="AZ67" i="27" s="1"/>
  <c r="AF56" i="57"/>
  <c r="AD56" i="57"/>
  <c r="S67" i="27" s="1"/>
  <c r="BA67" i="27" s="1"/>
  <c r="AE56" i="57"/>
  <c r="T67" i="27" s="1"/>
  <c r="BB67" i="27" s="1"/>
  <c r="AG56" i="57"/>
  <c r="V67" i="27" s="1"/>
  <c r="BD67" i="27" s="1"/>
  <c r="AF30" i="57"/>
  <c r="AE30" i="57"/>
  <c r="AD30" i="57"/>
  <c r="AG30" i="57"/>
  <c r="AC30" i="57"/>
  <c r="AG62" i="57"/>
  <c r="V73" i="27" s="1"/>
  <c r="BD73" i="27" s="1"/>
  <c r="AC62" i="57"/>
  <c r="R73" i="27" s="1"/>
  <c r="AZ73" i="27" s="1"/>
  <c r="AE62" i="57"/>
  <c r="T73" i="27" s="1"/>
  <c r="BB73" i="27" s="1"/>
  <c r="AD62" i="57"/>
  <c r="S73" i="27" s="1"/>
  <c r="BA73" i="27" s="1"/>
  <c r="AF62" i="57"/>
  <c r="U73" i="27" s="1"/>
  <c r="BC73" i="27" s="1"/>
  <c r="AD61" i="57"/>
  <c r="S72" i="27" s="1"/>
  <c r="BA72" i="27" s="1"/>
  <c r="AE61" i="57"/>
  <c r="T72" i="27" s="1"/>
  <c r="BB72" i="27" s="1"/>
  <c r="AG61" i="57"/>
  <c r="V72" i="27" s="1"/>
  <c r="BD72" i="27" s="1"/>
  <c r="AF61" i="57"/>
  <c r="U72" i="27" s="1"/>
  <c r="BC72" i="27" s="1"/>
  <c r="AC61" i="57"/>
  <c r="R72" i="27" s="1"/>
  <c r="AZ72" i="27" s="1"/>
  <c r="AE69" i="57"/>
  <c r="T80" i="27" s="1"/>
  <c r="BB80" i="27" s="1"/>
  <c r="AC69" i="57"/>
  <c r="AG69" i="57"/>
  <c r="V80" i="27" s="1"/>
  <c r="BD80" i="27" s="1"/>
  <c r="AF69" i="57"/>
  <c r="U80" i="27" s="1"/>
  <c r="BC80" i="27" s="1"/>
  <c r="AD69" i="57"/>
  <c r="S80" i="27" s="1"/>
  <c r="BA80" i="27" s="1"/>
  <c r="AG37" i="57"/>
  <c r="V48" i="27" s="1"/>
  <c r="BD48" i="27" s="1"/>
  <c r="AD37" i="57"/>
  <c r="AF37" i="57"/>
  <c r="U48" i="27" s="1"/>
  <c r="BC48" i="27" s="1"/>
  <c r="AC37" i="57"/>
  <c r="R48" i="27" s="1"/>
  <c r="AZ48" i="27" s="1"/>
  <c r="AE37" i="57"/>
  <c r="T48" i="27" s="1"/>
  <c r="BB48" i="27" s="1"/>
  <c r="AC75" i="57"/>
  <c r="R86" i="27" s="1"/>
  <c r="AZ86" i="27" s="1"/>
  <c r="AD75" i="57"/>
  <c r="S86" i="27" s="1"/>
  <c r="BA86" i="27" s="1"/>
  <c r="AG75" i="57"/>
  <c r="V86" i="27" s="1"/>
  <c r="BD86" i="27" s="1"/>
  <c r="AE75" i="57"/>
  <c r="T86" i="27" s="1"/>
  <c r="BB86" i="27" s="1"/>
  <c r="AF75" i="57"/>
  <c r="AD50" i="57"/>
  <c r="S61" i="27" s="1"/>
  <c r="BA61" i="27" s="1"/>
  <c r="AC50" i="57"/>
  <c r="R61" i="27" s="1"/>
  <c r="AZ61" i="27" s="1"/>
  <c r="AF50" i="57"/>
  <c r="U61" i="27" s="1"/>
  <c r="BC61" i="27" s="1"/>
  <c r="AG50" i="57"/>
  <c r="V61" i="27" s="1"/>
  <c r="BD61" i="27" s="1"/>
  <c r="AE50" i="57"/>
  <c r="T61" i="27" s="1"/>
  <c r="BB61" i="27" s="1"/>
  <c r="AF25" i="57"/>
  <c r="AC25" i="57"/>
  <c r="AE25" i="57"/>
  <c r="AG25" i="57"/>
  <c r="AD25" i="57"/>
  <c r="K94" i="28"/>
  <c r="AC94" i="28" s="1"/>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R92" i="27" s="1"/>
  <c r="AZ92" i="27" s="1"/>
  <c r="AD81" i="57"/>
  <c r="S92" i="27" s="1"/>
  <c r="BA92" i="27" s="1"/>
  <c r="AD65" i="57"/>
  <c r="AE65" i="57"/>
  <c r="AF65" i="57"/>
  <c r="AC65" i="57"/>
  <c r="AG65" i="57"/>
  <c r="AF19" i="57"/>
  <c r="AC19" i="57"/>
  <c r="AG19" i="57"/>
  <c r="AD19" i="57"/>
  <c r="AE19" i="57"/>
  <c r="AC72" i="57"/>
  <c r="AG72" i="57"/>
  <c r="AD72" i="57"/>
  <c r="AE72" i="57"/>
  <c r="AF72" i="57"/>
  <c r="AD77" i="57"/>
  <c r="AE77" i="57"/>
  <c r="AF77" i="57"/>
  <c r="AC77" i="57"/>
  <c r="AG77" i="57"/>
  <c r="AD80" i="57"/>
  <c r="S91" i="27" s="1"/>
  <c r="BA91" i="27" s="1"/>
  <c r="AE80" i="57"/>
  <c r="T91" i="27" s="1"/>
  <c r="BB91" i="27" s="1"/>
  <c r="AF80" i="57"/>
  <c r="U91" i="27" s="1"/>
  <c r="BC91" i="27" s="1"/>
  <c r="AC80" i="57"/>
  <c r="R91" i="27" s="1"/>
  <c r="AZ91" i="27" s="1"/>
  <c r="AG80" i="57"/>
  <c r="V91" i="27" s="1"/>
  <c r="BD91" i="27" s="1"/>
  <c r="AF79" i="57"/>
  <c r="U90" i="27" s="1"/>
  <c r="BC90" i="27" s="1"/>
  <c r="AC79" i="57"/>
  <c r="R90" i="27" s="1"/>
  <c r="AZ90" i="27" s="1"/>
  <c r="AG79" i="57"/>
  <c r="V90" i="27" s="1"/>
  <c r="BD90" i="27" s="1"/>
  <c r="AD79" i="57"/>
  <c r="S90" i="27" s="1"/>
  <c r="BA90" i="27" s="1"/>
  <c r="AE79" i="57"/>
  <c r="T90" i="27" s="1"/>
  <c r="BB90" i="27" s="1"/>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E99" i="28" s="1"/>
  <c r="AF99" i="28" s="1"/>
  <c r="N108" i="28"/>
  <c r="K108" i="28"/>
  <c r="AC108" i="28" s="1"/>
  <c r="M108" i="28"/>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L108" i="28" l="1"/>
  <c r="L86" i="21"/>
  <c r="L85" i="21"/>
  <c r="AE107" i="28"/>
  <c r="AF107" i="28" s="1"/>
  <c r="AD108" i="28"/>
  <c r="AE108" i="28" s="1"/>
  <c r="AF108" i="28" s="1"/>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AG99" i="28" s="1"/>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O66" i="28" l="1"/>
  <c r="AO54" i="28"/>
  <c r="AP54" i="28" s="1"/>
  <c r="AQ54" i="28" s="1"/>
  <c r="AR54" i="28" s="1"/>
  <c r="AH48" i="28"/>
  <c r="AI48" i="28" s="1"/>
  <c r="AJ48" i="28" s="1"/>
  <c r="AK48" i="28" s="1"/>
  <c r="AL48" i="28" s="1"/>
  <c r="AH99" i="28"/>
  <c r="AI99" i="28" s="1"/>
  <c r="AJ99" i="28" s="1"/>
  <c r="AK99" i="28" s="1"/>
  <c r="AL99"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T68" i="27" l="1"/>
  <c r="BB68" i="27" s="1"/>
  <c r="R80" i="27"/>
  <c r="AZ80" i="27" s="1"/>
  <c r="R43" i="27"/>
  <c r="AZ43" i="27" s="1"/>
  <c r="U86" i="27" l="1"/>
  <c r="BC86" i="27" s="1"/>
  <c r="S66" i="27"/>
  <c r="BA66" i="27" s="1"/>
  <c r="U67" i="27"/>
  <c r="BC67" i="27" s="1"/>
  <c r="R60" i="27" l="1"/>
  <c r="AZ60" i="27" s="1"/>
  <c r="S59" i="27"/>
  <c r="BA59" i="27" s="1"/>
  <c r="S48" i="27" l="1"/>
  <c r="BA48" i="27" s="1"/>
  <c r="U47" i="27"/>
  <c r="BC47" i="27" s="1"/>
  <c r="P79" i="28" l="1"/>
  <c r="R85" i="28"/>
  <c r="U85" i="28"/>
  <c r="U79" i="28"/>
  <c r="R79" i="28"/>
  <c r="Q79" i="28"/>
  <c r="O79" i="28" l="1"/>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AP99" i="28" s="1"/>
  <c r="AQ99" i="28" s="1"/>
  <c r="AR99" i="28" s="1"/>
  <c r="X85" i="28"/>
  <c r="Y85" i="28"/>
  <c r="Z79" i="28"/>
  <c r="W85" i="28"/>
  <c r="Y79" i="28"/>
  <c r="Y83" i="28"/>
  <c r="W83" i="28"/>
  <c r="AQ79" i="28" l="1"/>
  <c r="AR79" i="28" s="1"/>
  <c r="V85" i="28"/>
  <c r="AN85" i="28" s="1"/>
  <c r="AO85" i="28" s="1"/>
  <c r="AP85" i="28" s="1"/>
  <c r="AQ85" i="28" s="1"/>
  <c r="AR85" i="28" s="1"/>
  <c r="V83" i="28"/>
  <c r="O41" i="27" l="1"/>
  <c r="AW41" i="27" s="1"/>
  <c r="P41" i="27"/>
  <c r="AX41" i="27" s="1"/>
  <c r="Q41" i="27"/>
  <c r="AY41" i="27" s="1"/>
  <c r="L41" i="27"/>
  <c r="AT41" i="27" s="1"/>
  <c r="N41" i="27"/>
  <c r="AV41" i="27" s="1"/>
  <c r="M41" i="27" l="1"/>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AD42" i="28" s="1"/>
  <c r="N41" i="28"/>
  <c r="U41" i="28"/>
  <c r="M41" i="28"/>
  <c r="U40" i="28"/>
  <c r="T40" i="28"/>
  <c r="S40" i="28"/>
  <c r="L42" i="28"/>
  <c r="P42" i="28"/>
  <c r="M42" i="28"/>
  <c r="O41" i="28"/>
  <c r="R40" i="28"/>
  <c r="Q40" i="28"/>
  <c r="AD41" i="28" l="1"/>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Q111" i="28" l="1"/>
  <c r="S102" i="28"/>
  <c r="R115" i="28"/>
  <c r="S115" i="28"/>
  <c r="Q115" i="28"/>
  <c r="P82" i="27" l="1"/>
  <c r="AX82" i="27" s="1"/>
  <c r="J86" i="27"/>
  <c r="J77" i="27"/>
  <c r="O64" i="27"/>
  <c r="J85" i="27"/>
  <c r="M70" i="27"/>
  <c r="O88" i="27"/>
  <c r="H75" i="27"/>
  <c r="Q71" i="27"/>
  <c r="R111" i="28"/>
  <c r="O103" i="28"/>
  <c r="U102" i="28"/>
  <c r="S112" i="28"/>
  <c r="Q102" i="28"/>
  <c r="O102" i="28"/>
  <c r="U110" i="28"/>
  <c r="R110" i="28"/>
  <c r="P111" i="28"/>
  <c r="P110" i="28"/>
  <c r="S111" i="28"/>
  <c r="U115" i="28"/>
  <c r="S110" i="28"/>
  <c r="Q110" i="28"/>
  <c r="Q29" i="27"/>
  <c r="AY29" i="27" s="1"/>
  <c r="Q85" i="27"/>
  <c r="Q64" i="27"/>
  <c r="J29" i="27"/>
  <c r="AR29" i="27" s="1"/>
  <c r="N29" i="27"/>
  <c r="AV29" i="27" s="1"/>
  <c r="P29" i="27"/>
  <c r="AX29" i="27" s="1"/>
  <c r="O29" i="27"/>
  <c r="AW29" i="27" s="1"/>
  <c r="G29" i="27"/>
  <c r="AO29" i="27" s="1"/>
  <c r="M29" i="27"/>
  <c r="AU29" i="27" s="1"/>
  <c r="T102" i="28"/>
  <c r="T115" i="28"/>
  <c r="T110" i="28"/>
  <c r="R109" i="28"/>
  <c r="P107" i="28"/>
  <c r="S101" i="28"/>
  <c r="R108" i="28"/>
  <c r="Q112" i="28"/>
  <c r="P108" i="28"/>
  <c r="S107" i="28"/>
  <c r="P102" i="28"/>
  <c r="R112" i="28"/>
  <c r="P115" i="28"/>
  <c r="AH115" i="28" s="1"/>
  <c r="AI115" i="28" s="1"/>
  <c r="AJ115" i="28" s="1"/>
  <c r="AK115" i="28" s="1"/>
  <c r="S108" i="28"/>
  <c r="R107" i="28"/>
  <c r="P112" i="28"/>
  <c r="R101" i="28"/>
  <c r="Q108" i="28"/>
  <c r="R102" i="28"/>
  <c r="Q107" i="28"/>
  <c r="AL115" i="28" l="1"/>
  <c r="AM115" i="28"/>
  <c r="I91" i="21"/>
  <c r="I85" i="21"/>
  <c r="I93" i="21"/>
  <c r="I94" i="21"/>
  <c r="I92" i="21"/>
  <c r="I88" i="21"/>
  <c r="I95" i="21"/>
  <c r="K65" i="27"/>
  <c r="AR77" i="27"/>
  <c r="N82" i="28" s="1"/>
  <c r="AY71" i="27"/>
  <c r="U76" i="28" s="1"/>
  <c r="P105" i="28"/>
  <c r="Q104" i="28"/>
  <c r="U104" i="28"/>
  <c r="R104" i="28"/>
  <c r="P103" i="28"/>
  <c r="Q103" i="28"/>
  <c r="AP75" i="27"/>
  <c r="L80" i="28" s="1"/>
  <c r="P96" i="28"/>
  <c r="P109" i="28"/>
  <c r="P101" i="28"/>
  <c r="AY64" i="27"/>
  <c r="U69" i="28" s="1"/>
  <c r="AY85" i="27"/>
  <c r="U90" i="28" s="1"/>
  <c r="AR85" i="27"/>
  <c r="N90" i="28" s="1"/>
  <c r="AW88" i="27"/>
  <c r="S93" i="28" s="1"/>
  <c r="Q96" i="28"/>
  <c r="U96" i="28"/>
  <c r="O104" i="28"/>
  <c r="U101" i="28"/>
  <c r="S103" i="28"/>
  <c r="Q101" i="28"/>
  <c r="Q114" i="28"/>
  <c r="U108" i="28"/>
  <c r="U111" i="28"/>
  <c r="S104" i="28"/>
  <c r="S105" i="28"/>
  <c r="R103" i="28"/>
  <c r="U103" i="28"/>
  <c r="AR86" i="27"/>
  <c r="N91" i="28" s="1"/>
  <c r="AW64" i="27"/>
  <c r="S69" i="28" s="1"/>
  <c r="AU70" i="27"/>
  <c r="Q75" i="28" s="1"/>
  <c r="R96" i="28"/>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N89" i="27"/>
  <c r="H72" i="27"/>
  <c r="P72" i="27"/>
  <c r="L76" i="27"/>
  <c r="N76" i="27"/>
  <c r="Q77" i="27"/>
  <c r="M77" i="27"/>
  <c r="O78" i="27"/>
  <c r="K78" i="27"/>
  <c r="J70" i="27"/>
  <c r="G77" i="27"/>
  <c r="L77" i="27"/>
  <c r="I78" i="27"/>
  <c r="G64" i="27"/>
  <c r="L79" i="27"/>
  <c r="N78" i="27"/>
  <c r="P78" i="27"/>
  <c r="J75" i="27"/>
  <c r="K89" i="27"/>
  <c r="J88" i="27"/>
  <c r="O77" i="27"/>
  <c r="I88" i="27"/>
  <c r="M64" i="27"/>
  <c r="K82" i="27"/>
  <c r="Q82" i="27"/>
  <c r="I82" i="27"/>
  <c r="N71" i="27"/>
  <c r="L71" i="27"/>
  <c r="L85" i="27"/>
  <c r="N64" i="27"/>
  <c r="H85" i="27"/>
  <c r="K75" i="27"/>
  <c r="K86" i="27"/>
  <c r="L75" i="27"/>
  <c r="H71" i="27"/>
  <c r="N85" i="27"/>
  <c r="J82" i="27"/>
  <c r="K79" i="27"/>
  <c r="M75" i="27"/>
  <c r="G72" i="27"/>
  <c r="O89" i="27"/>
  <c r="K72" i="27"/>
  <c r="I72" i="27"/>
  <c r="O72" i="27"/>
  <c r="L89" i="27"/>
  <c r="J76" i="27"/>
  <c r="O76" i="27"/>
  <c r="G76" i="27"/>
  <c r="N88" i="27"/>
  <c r="H77"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H81" i="27"/>
  <c r="AP81" i="27" s="1"/>
  <c r="Q34" i="28"/>
  <c r="S34" i="28"/>
  <c r="N34" i="28"/>
  <c r="T34" i="28"/>
  <c r="K34" i="28"/>
  <c r="AC34" i="28" s="1"/>
  <c r="U107" i="28"/>
  <c r="T108" i="28"/>
  <c r="T87" i="28"/>
  <c r="T96" i="28"/>
  <c r="T112" i="28"/>
  <c r="T103" i="28"/>
  <c r="T104" i="28"/>
  <c r="T101" i="28"/>
  <c r="T111" i="28"/>
  <c r="T107" i="28"/>
  <c r="P89" i="27"/>
  <c r="AX89" i="27" s="1"/>
  <c r="Q89" i="27"/>
  <c r="R34" i="28"/>
  <c r="P100" i="28"/>
  <c r="O101" i="28"/>
  <c r="Q109" i="28"/>
  <c r="Z115" i="28"/>
  <c r="R105" i="28"/>
  <c r="O107" i="28"/>
  <c r="AG107" i="28" s="1"/>
  <c r="AH107" i="28" s="1"/>
  <c r="AI107" i="28" s="1"/>
  <c r="AJ107" i="28" s="1"/>
  <c r="AK107" i="28" s="1"/>
  <c r="O100" i="28"/>
  <c r="R100" i="28"/>
  <c r="Q100" i="28"/>
  <c r="I89" i="27"/>
  <c r="AQ89" i="27" s="1"/>
  <c r="S114" i="28"/>
  <c r="O105" i="28"/>
  <c r="O111" i="28"/>
  <c r="AG111" i="28" s="1"/>
  <c r="AH111" i="28" s="1"/>
  <c r="AI111" i="28" s="1"/>
  <c r="AJ111" i="28" s="1"/>
  <c r="AK111" i="28" s="1"/>
  <c r="N102" i="28"/>
  <c r="AF102" i="28" s="1"/>
  <c r="AG102" i="28" s="1"/>
  <c r="AH102" i="28" s="1"/>
  <c r="AI102" i="28" s="1"/>
  <c r="AJ102" i="28" s="1"/>
  <c r="AK102" i="28" s="1"/>
  <c r="AL102" i="28" s="1"/>
  <c r="AM102" i="28" s="1"/>
  <c r="N101" i="28"/>
  <c r="AF101" i="28" s="1"/>
  <c r="P104" i="28"/>
  <c r="N103" i="28"/>
  <c r="AF103" i="28" s="1"/>
  <c r="AG103" i="28" s="1"/>
  <c r="O108" i="28"/>
  <c r="AG108" i="28" s="1"/>
  <c r="AH108" i="28" s="1"/>
  <c r="AI108" i="28" s="1"/>
  <c r="AJ108" i="28" s="1"/>
  <c r="AK108" i="28" s="1"/>
  <c r="O112" i="28"/>
  <c r="AG112" i="28" s="1"/>
  <c r="AH112" i="28" s="1"/>
  <c r="AI112" i="28" s="1"/>
  <c r="AJ112" i="28" s="1"/>
  <c r="AK112" i="28" s="1"/>
  <c r="S109" i="28"/>
  <c r="S100" i="28"/>
  <c r="O110" i="28"/>
  <c r="AG110" i="28" s="1"/>
  <c r="AH110" i="28" s="1"/>
  <c r="AI110" i="28" s="1"/>
  <c r="AJ110" i="28" s="1"/>
  <c r="AK110" i="28" s="1"/>
  <c r="AL110" i="28" s="1"/>
  <c r="AM110" i="28" s="1"/>
  <c r="U34" i="28"/>
  <c r="Q105" i="28"/>
  <c r="R114" i="28"/>
  <c r="AL111" i="28" l="1"/>
  <c r="AM111" i="28" s="1"/>
  <c r="AL112" i="28"/>
  <c r="AM112" i="28" s="1"/>
  <c r="AN112" i="28" s="1"/>
  <c r="AO112" i="28" s="1"/>
  <c r="AP112" i="28" s="1"/>
  <c r="AQ112" i="28" s="1"/>
  <c r="AR112" i="28" s="1"/>
  <c r="AL107" i="28"/>
  <c r="AM107" i="28" s="1"/>
  <c r="AH103" i="28"/>
  <c r="AI103" i="28" s="1"/>
  <c r="AJ103" i="28" s="1"/>
  <c r="AK103" i="28" s="1"/>
  <c r="AL103" i="28" s="1"/>
  <c r="AM103" i="28" s="1"/>
  <c r="AG101" i="28"/>
  <c r="AH101" i="28" s="1"/>
  <c r="AI101" i="28" s="1"/>
  <c r="AJ101" i="28" s="1"/>
  <c r="AK101" i="28" s="1"/>
  <c r="AL101" i="28" s="1"/>
  <c r="AM101" i="28" s="1"/>
  <c r="AL108" i="28"/>
  <c r="AM108" i="28" s="1"/>
  <c r="U88" i="27"/>
  <c r="V75" i="27"/>
  <c r="U114" i="28"/>
  <c r="V115" i="28"/>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N96" i="28"/>
  <c r="AP71" i="27"/>
  <c r="L76" i="28" s="1"/>
  <c r="AP85" i="27"/>
  <c r="L90" i="28" s="1"/>
  <c r="AD90" i="28" s="1"/>
  <c r="AV71" i="27"/>
  <c r="R76" i="28" s="1"/>
  <c r="AY82" i="27"/>
  <c r="U87" i="28" s="1"/>
  <c r="AW77" i="27"/>
  <c r="S82" i="28" s="1"/>
  <c r="R97" i="28"/>
  <c r="AV78" i="27"/>
  <c r="R83" i="28" s="1"/>
  <c r="AR70" i="27"/>
  <c r="N75" i="28" s="1"/>
  <c r="AY77" i="27"/>
  <c r="U82" i="28" s="1"/>
  <c r="AX72" i="27"/>
  <c r="T77" i="28" s="1"/>
  <c r="P97" i="28"/>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AR66" i="27"/>
  <c r="N71" i="28" s="1"/>
  <c r="AT81" i="27"/>
  <c r="P86" i="28" s="1"/>
  <c r="AT66" i="27"/>
  <c r="P71" i="28" s="1"/>
  <c r="Y115" i="28"/>
  <c r="AP79" i="27"/>
  <c r="L84" i="28" s="1"/>
  <c r="AQ79" i="27"/>
  <c r="M84" i="28" s="1"/>
  <c r="AS64" i="27"/>
  <c r="O69" i="28" s="1"/>
  <c r="AP64" i="27"/>
  <c r="L69" i="28" s="1"/>
  <c r="AX85" i="27"/>
  <c r="T90" i="28" s="1"/>
  <c r="AU88" i="27"/>
  <c r="Q93" i="28" s="1"/>
  <c r="AO78" i="27"/>
  <c r="K83" i="28" s="1"/>
  <c r="AC83" i="28" s="1"/>
  <c r="AV88" i="27"/>
  <c r="R93" i="28" s="1"/>
  <c r="AT89" i="27"/>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O97" i="28"/>
  <c r="M96" i="28"/>
  <c r="AE96" i="28" s="1"/>
  <c r="AR82" i="27"/>
  <c r="N87" i="28" s="1"/>
  <c r="AS86" i="27"/>
  <c r="O91" i="28" s="1"/>
  <c r="AT85" i="27"/>
  <c r="P90" i="28" s="1"/>
  <c r="AU64" i="27"/>
  <c r="Q69" i="28" s="1"/>
  <c r="T97" i="28"/>
  <c r="AR75" i="27"/>
  <c r="N80" i="28" s="1"/>
  <c r="AT77" i="27"/>
  <c r="P82" i="28" s="1"/>
  <c r="AW78" i="27"/>
  <c r="S83" i="28" s="1"/>
  <c r="AV76" i="27"/>
  <c r="R81" i="28" s="1"/>
  <c r="N97" i="28"/>
  <c r="S96" i="28"/>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U100" i="28"/>
  <c r="X115" i="28"/>
  <c r="AY89" i="27"/>
  <c r="AY81" i="27"/>
  <c r="U86" i="28" s="1"/>
  <c r="W115" i="28"/>
  <c r="O96" i="28"/>
  <c r="AR78" i="27"/>
  <c r="N83" i="28" s="1"/>
  <c r="AX75" i="27"/>
  <c r="T80" i="28" s="1"/>
  <c r="AS71" i="27"/>
  <c r="O76" i="28" s="1"/>
  <c r="AT82" i="27"/>
  <c r="P87" i="28" s="1"/>
  <c r="AV77" i="27"/>
  <c r="R82" i="28" s="1"/>
  <c r="AQ76" i="27"/>
  <c r="M81" i="28" s="1"/>
  <c r="Q97" i="28"/>
  <c r="AW76" i="27"/>
  <c r="S81" i="28" s="1"/>
  <c r="S97" i="28"/>
  <c r="AS66" i="27"/>
  <c r="O71" i="28" s="1"/>
  <c r="AU75" i="27"/>
  <c r="Q80" i="28" s="1"/>
  <c r="AV85" i="27"/>
  <c r="R90" i="28" s="1"/>
  <c r="AS75" i="27"/>
  <c r="O80" i="28" s="1"/>
  <c r="AT71" i="27"/>
  <c r="P76" i="28" s="1"/>
  <c r="AQ82" i="27"/>
  <c r="M87" i="28" s="1"/>
  <c r="AQ88" i="27"/>
  <c r="M93" i="28" s="1"/>
  <c r="AE93" i="28" s="1"/>
  <c r="AS89" i="27"/>
  <c r="AX78" i="27"/>
  <c r="T83" i="28" s="1"/>
  <c r="AO64" i="27"/>
  <c r="K69" i="28" s="1"/>
  <c r="AC69" i="28" s="1"/>
  <c r="AO77" i="27"/>
  <c r="K82" i="28" s="1"/>
  <c r="AC82" i="28" s="1"/>
  <c r="AU77" i="27"/>
  <c r="Q82" i="28" s="1"/>
  <c r="AT76" i="27"/>
  <c r="P81" i="28" s="1"/>
  <c r="AV89" i="27"/>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88" i="27"/>
  <c r="R88" i="27"/>
  <c r="V88" i="27"/>
  <c r="S88" i="27"/>
  <c r="U75" i="27"/>
  <c r="R75" i="27"/>
  <c r="S75" i="27"/>
  <c r="T75"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M86" i="27"/>
  <c r="J58" i="27"/>
  <c r="O69" i="27"/>
  <c r="M83" i="27"/>
  <c r="J59" i="27"/>
  <c r="H59" i="27"/>
  <c r="G59" i="27"/>
  <c r="O56" i="27"/>
  <c r="L56" i="27"/>
  <c r="I67" i="27"/>
  <c r="H83" i="27"/>
  <c r="Q69" i="27"/>
  <c r="M62" i="27"/>
  <c r="I83" i="27"/>
  <c r="J65" i="27"/>
  <c r="N65" i="27"/>
  <c r="M84" i="27"/>
  <c r="K84" i="27"/>
  <c r="Q63" i="27"/>
  <c r="N63" i="27"/>
  <c r="N62" i="27"/>
  <c r="K73" i="27"/>
  <c r="I81" i="27"/>
  <c r="L58" i="27"/>
  <c r="G58" i="27"/>
  <c r="I59" i="27"/>
  <c r="N56" i="27"/>
  <c r="H56" i="27"/>
  <c r="G56" i="27"/>
  <c r="I60" i="27"/>
  <c r="P84" i="27"/>
  <c r="H84" i="27"/>
  <c r="L65" i="27"/>
  <c r="L63" i="27"/>
  <c r="K62" i="27"/>
  <c r="K81" i="27"/>
  <c r="H62" i="27"/>
  <c r="H73" i="27"/>
  <c r="N58" i="27"/>
  <c r="I58" i="27"/>
  <c r="O58" i="27"/>
  <c r="J84" i="27"/>
  <c r="L84" i="27"/>
  <c r="M63" i="27"/>
  <c r="O63" i="27"/>
  <c r="P62" i="27"/>
  <c r="J62" i="27"/>
  <c r="G65" i="27"/>
  <c r="K58" i="27"/>
  <c r="H58" i="27"/>
  <c r="N59" i="27"/>
  <c r="J83" i="27"/>
  <c r="I56" i="27"/>
  <c r="M56" i="27"/>
  <c r="I69" i="27"/>
  <c r="K69" i="27"/>
  <c r="M69" i="27"/>
  <c r="L83" i="27"/>
  <c r="N83" i="27"/>
  <c r="Q84" i="27"/>
  <c r="I73" i="27"/>
  <c r="I65" i="27"/>
  <c r="H63" i="27"/>
  <c r="J63" i="27"/>
  <c r="G63" i="27"/>
  <c r="P63" i="27"/>
  <c r="I62" i="27"/>
  <c r="O62" i="27"/>
  <c r="H65" i="27"/>
  <c r="I63" i="27"/>
  <c r="M58" i="27"/>
  <c r="P65" i="27"/>
  <c r="AX65" i="27" s="1"/>
  <c r="L94" i="21"/>
  <c r="T109" i="28"/>
  <c r="T86" i="28"/>
  <c r="T95" i="28"/>
  <c r="T100" i="28"/>
  <c r="T94" i="28"/>
  <c r="P69" i="27"/>
  <c r="AX69" i="27" s="1"/>
  <c r="P56" i="27"/>
  <c r="AX56" i="27" s="1"/>
  <c r="Q83" i="27"/>
  <c r="U109" i="28"/>
  <c r="Q56" i="27"/>
  <c r="U97" i="28"/>
  <c r="P114" i="28"/>
  <c r="AH114" i="28" s="1"/>
  <c r="AI114" i="28" s="1"/>
  <c r="AJ114" i="28" s="1"/>
  <c r="AK114" i="28" s="1"/>
  <c r="W102" i="28"/>
  <c r="Y111" i="28"/>
  <c r="X110" i="28"/>
  <c r="O109" i="28"/>
  <c r="AG109" i="28" s="1"/>
  <c r="AH109" i="28" s="1"/>
  <c r="AI109" i="28" s="1"/>
  <c r="AJ109" i="28" s="1"/>
  <c r="AK109" i="28" s="1"/>
  <c r="M94" i="28"/>
  <c r="AE94" i="28" s="1"/>
  <c r="Y102" i="28"/>
  <c r="N104" i="28"/>
  <c r="AF104" i="28" s="1"/>
  <c r="AG104" i="28" s="1"/>
  <c r="AH104" i="28" s="1"/>
  <c r="AI104" i="28" s="1"/>
  <c r="AJ104" i="28" s="1"/>
  <c r="AK104" i="28" s="1"/>
  <c r="AL104" i="28" s="1"/>
  <c r="AM104" i="28" s="1"/>
  <c r="L86" i="28"/>
  <c r="AD86" i="28" s="1"/>
  <c r="Y110" i="28"/>
  <c r="X102" i="28"/>
  <c r="Z110" i="28"/>
  <c r="N100" i="28"/>
  <c r="AF100" i="28" s="1"/>
  <c r="AG100" i="28" s="1"/>
  <c r="AH100" i="28" s="1"/>
  <c r="AI100" i="28" s="1"/>
  <c r="AJ100" i="28" s="1"/>
  <c r="AK100" i="28" s="1"/>
  <c r="Z108" i="28"/>
  <c r="Y103" i="28"/>
  <c r="Z107" i="28"/>
  <c r="V102" i="28"/>
  <c r="AN102" i="28" s="1"/>
  <c r="Z102" i="28"/>
  <c r="N105" i="28"/>
  <c r="AF105" i="28" s="1"/>
  <c r="AG105" i="28" s="1"/>
  <c r="AH105" i="28" s="1"/>
  <c r="AI105" i="28" s="1"/>
  <c r="AJ105" i="28" s="1"/>
  <c r="AK105" i="28" s="1"/>
  <c r="AL105" i="28" s="1"/>
  <c r="AM105" i="28" s="1"/>
  <c r="AN105" i="28" s="1"/>
  <c r="AO105" i="28" s="1"/>
  <c r="AP105" i="28" s="1"/>
  <c r="AQ105" i="28" s="1"/>
  <c r="AR105" i="28" s="1"/>
  <c r="W110" i="28"/>
  <c r="V110" i="28"/>
  <c r="AN110" i="28" s="1"/>
  <c r="Y108" i="28"/>
  <c r="N94" i="28" l="1"/>
  <c r="Q94" i="28"/>
  <c r="S94" i="28"/>
  <c r="U94" i="28"/>
  <c r="O94" i="28"/>
  <c r="R94" i="28"/>
  <c r="P94" i="28"/>
  <c r="AD82" i="28"/>
  <c r="AE82" i="28" s="1"/>
  <c r="AF82" i="28" s="1"/>
  <c r="AG82" i="28" s="1"/>
  <c r="AH82" i="28" s="1"/>
  <c r="AI82" i="28" s="1"/>
  <c r="AJ82" i="28" s="1"/>
  <c r="AK82" i="28" s="1"/>
  <c r="AL82" i="28" s="1"/>
  <c r="AM82" i="28" s="1"/>
  <c r="AL100" i="28"/>
  <c r="AM100" i="28" s="1"/>
  <c r="AF94" i="28"/>
  <c r="AG94" i="28" s="1"/>
  <c r="AD69" i="28"/>
  <c r="AE69" i="28" s="1"/>
  <c r="AF69" i="28" s="1"/>
  <c r="AG69" i="28" s="1"/>
  <c r="AH69" i="28" s="1"/>
  <c r="AI69" i="28" s="1"/>
  <c r="AJ69" i="28" s="1"/>
  <c r="AK69" i="28" s="1"/>
  <c r="AL69" i="28" s="1"/>
  <c r="AM69" i="28" s="1"/>
  <c r="AD71" i="28"/>
  <c r="AE71" i="28" s="1"/>
  <c r="AF71" i="28" s="1"/>
  <c r="AG71" i="28" s="1"/>
  <c r="AH71" i="28" s="1"/>
  <c r="AI71" i="28" s="1"/>
  <c r="AJ71" i="28" s="1"/>
  <c r="AK71" i="28" s="1"/>
  <c r="AL71" i="28" s="1"/>
  <c r="AM71" i="28" s="1"/>
  <c r="AN71" i="28" s="1"/>
  <c r="AO71" i="28" s="1"/>
  <c r="AP71" i="28" s="1"/>
  <c r="AQ71" i="28" s="1"/>
  <c r="AR71" i="28" s="1"/>
  <c r="AO102" i="28"/>
  <c r="AP102" i="28" s="1"/>
  <c r="AQ102" i="28" s="1"/>
  <c r="AR102"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D83" i="28"/>
  <c r="AE83" i="28" s="1"/>
  <c r="AF83" i="28" s="1"/>
  <c r="AG83" i="28" s="1"/>
  <c r="AH83" i="28" s="1"/>
  <c r="AI83" i="28" s="1"/>
  <c r="AJ83" i="28" s="1"/>
  <c r="AK83" i="28" s="1"/>
  <c r="AL83" i="28" s="1"/>
  <c r="AM83" i="28" s="1"/>
  <c r="AN83" i="28" s="1"/>
  <c r="AO83" i="28" s="1"/>
  <c r="AP83" i="28" s="1"/>
  <c r="AQ83" i="28" s="1"/>
  <c r="AR8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E90" i="28"/>
  <c r="AF90" i="28" s="1"/>
  <c r="AG90" i="28" s="1"/>
  <c r="AH90" i="28" s="1"/>
  <c r="AI90" i="28" s="1"/>
  <c r="AJ90" i="28" s="1"/>
  <c r="AK90" i="28" s="1"/>
  <c r="AL90" i="28" s="1"/>
  <c r="AM90" i="28" s="1"/>
  <c r="AE91" i="28"/>
  <c r="AF91" i="28" s="1"/>
  <c r="AG91" i="28" s="1"/>
  <c r="AH91" i="28" s="1"/>
  <c r="AE87" i="28"/>
  <c r="AF87" i="28" s="1"/>
  <c r="AG87" i="28" s="1"/>
  <c r="AH87" i="28" s="1"/>
  <c r="AI87" i="28" s="1"/>
  <c r="AJ87" i="28" s="1"/>
  <c r="AK87" i="28" s="1"/>
  <c r="AL87" i="28" s="1"/>
  <c r="AM87" i="28" s="1"/>
  <c r="AD76" i="28"/>
  <c r="AE76" i="28" s="1"/>
  <c r="AF76" i="28" s="1"/>
  <c r="AG76" i="28" s="1"/>
  <c r="AH76" i="28" s="1"/>
  <c r="AI76" i="28" s="1"/>
  <c r="AJ76" i="28" s="1"/>
  <c r="AK76" i="28" s="1"/>
  <c r="AL76" i="28" s="1"/>
  <c r="AM76" i="28" s="1"/>
  <c r="AO115" i="28"/>
  <c r="AP115" i="28" s="1"/>
  <c r="AQ115" i="28" s="1"/>
  <c r="AR115" i="28" s="1"/>
  <c r="R81" i="27"/>
  <c r="R76" i="27"/>
  <c r="R65" i="27"/>
  <c r="V71" i="27"/>
  <c r="S64" i="27"/>
  <c r="V64" i="27"/>
  <c r="S70" i="27"/>
  <c r="R77" i="27"/>
  <c r="U89" i="27"/>
  <c r="U82" i="27"/>
  <c r="T82" i="27"/>
  <c r="N51" i="27"/>
  <c r="AY83" i="27"/>
  <c r="U88" i="28" s="1"/>
  <c r="V108" i="28"/>
  <c r="AN108" i="28" s="1"/>
  <c r="X111" i="28"/>
  <c r="V103" i="28"/>
  <c r="AN103" i="28" s="1"/>
  <c r="Y107" i="28"/>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P95" i="28"/>
  <c r="AY62" i="27"/>
  <c r="U67" i="28" s="1"/>
  <c r="AW84" i="27"/>
  <c r="S89" i="28" s="1"/>
  <c r="AR69" i="27"/>
  <c r="N74" i="28" s="1"/>
  <c r="AO69" i="27"/>
  <c r="K74" i="28" s="1"/>
  <c r="AC74" i="28" s="1"/>
  <c r="AY65" i="27"/>
  <c r="U70" i="28" s="1"/>
  <c r="AV84" i="27"/>
  <c r="R89" i="28" s="1"/>
  <c r="AP69" i="27"/>
  <c r="L74" i="28" s="1"/>
  <c r="BD88" i="27"/>
  <c r="Z93" i="28" s="1"/>
  <c r="BD75" i="27"/>
  <c r="Z80" i="28" s="1"/>
  <c r="W96" i="28"/>
  <c r="X96" i="28"/>
  <c r="W107" i="28"/>
  <c r="X108" i="28"/>
  <c r="X103" i="28"/>
  <c r="AU58" i="27"/>
  <c r="Q63" i="28" s="1"/>
  <c r="AP65" i="27"/>
  <c r="L70" i="28" s="1"/>
  <c r="AQ62" i="27"/>
  <c r="M67" i="28" s="1"/>
  <c r="AR63" i="27"/>
  <c r="N68" i="28" s="1"/>
  <c r="AY84" i="27"/>
  <c r="U89" i="28" s="1"/>
  <c r="AU56" i="27"/>
  <c r="Q61" i="28" s="1"/>
  <c r="AX62" i="27"/>
  <c r="T67" i="28" s="1"/>
  <c r="AR84" i="27"/>
  <c r="N89" i="28" s="1"/>
  <c r="AV58" i="27"/>
  <c r="R63" i="28" s="1"/>
  <c r="AP62" i="27"/>
  <c r="L67" i="28" s="1"/>
  <c r="R98" i="28"/>
  <c r="AX84" i="27"/>
  <c r="T89" i="28" s="1"/>
  <c r="AP56" i="27"/>
  <c r="L61" i="28" s="1"/>
  <c r="AT58" i="27"/>
  <c r="P63" i="28" s="1"/>
  <c r="O98" i="28"/>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Z96" i="28"/>
  <c r="Z103" i="28"/>
  <c r="U95" i="28"/>
  <c r="N98" i="28"/>
  <c r="AP63" i="27"/>
  <c r="L68" i="28" s="1"/>
  <c r="AV83" i="27"/>
  <c r="R88" i="28" s="1"/>
  <c r="AU69" i="27"/>
  <c r="Q74" i="28" s="1"/>
  <c r="AV59" i="27"/>
  <c r="R64" i="28" s="1"/>
  <c r="O95" i="28"/>
  <c r="AW63" i="27"/>
  <c r="S68" i="28" s="1"/>
  <c r="Q95" i="28"/>
  <c r="AS81" i="27"/>
  <c r="O86" i="28" s="1"/>
  <c r="AT63" i="27"/>
  <c r="P68" i="28" s="1"/>
  <c r="AQ60" i="27"/>
  <c r="M65" i="28" s="1"/>
  <c r="AV56" i="27"/>
  <c r="R61" i="28" s="1"/>
  <c r="N95" i="28"/>
  <c r="AQ81" i="27"/>
  <c r="M86" i="28" s="1"/>
  <c r="AE86" i="28" s="1"/>
  <c r="AF86" i="28" s="1"/>
  <c r="P98" i="28"/>
  <c r="AS84" i="27"/>
  <c r="O89" i="28" s="1"/>
  <c r="AQ83" i="27"/>
  <c r="M88" i="28" s="1"/>
  <c r="AP83" i="27"/>
  <c r="L88" i="28" s="1"/>
  <c r="AD88" i="28" s="1"/>
  <c r="AU83" i="27"/>
  <c r="Q88" i="28" s="1"/>
  <c r="R95" i="28"/>
  <c r="AW81" i="27"/>
  <c r="S86" i="28" s="1"/>
  <c r="AS63" i="27"/>
  <c r="O68" i="28" s="1"/>
  <c r="AP60" i="27"/>
  <c r="L65" i="28" s="1"/>
  <c r="AS56" i="27"/>
  <c r="O61" i="28" s="1"/>
  <c r="AT59" i="27"/>
  <c r="P64" i="28" s="1"/>
  <c r="AT62" i="27"/>
  <c r="P67" i="28" s="1"/>
  <c r="AW83" i="27"/>
  <c r="S88" i="28" s="1"/>
  <c r="AV69" i="27"/>
  <c r="R74" i="28" s="1"/>
  <c r="BB75" i="27"/>
  <c r="X80" i="28" s="1"/>
  <c r="BC75" i="27"/>
  <c r="Y80" i="28" s="1"/>
  <c r="BC88" i="27"/>
  <c r="Y93" i="28" s="1"/>
  <c r="V96" i="28"/>
  <c r="AY56" i="27"/>
  <c r="U61" i="28" s="1"/>
  <c r="V107" i="28"/>
  <c r="AN107" i="28" s="1"/>
  <c r="W108" i="28"/>
  <c r="X107" i="28"/>
  <c r="V111" i="28"/>
  <c r="AN111" i="28" s="1"/>
  <c r="W103" i="28"/>
  <c r="M98" i="28"/>
  <c r="AE98" i="28" s="1"/>
  <c r="AX63" i="27"/>
  <c r="T68" i="28" s="1"/>
  <c r="AQ65" i="27"/>
  <c r="M70" i="28" s="1"/>
  <c r="AS69" i="27"/>
  <c r="O74" i="28" s="1"/>
  <c r="AQ56" i="27"/>
  <c r="M61" i="28" s="1"/>
  <c r="AP58" i="27"/>
  <c r="L63" i="28" s="1"/>
  <c r="AO65" i="27"/>
  <c r="K70" i="28" s="1"/>
  <c r="AC70" i="28" s="1"/>
  <c r="AU63" i="27"/>
  <c r="Q68" i="28" s="1"/>
  <c r="AW58" i="27"/>
  <c r="S63" i="28" s="1"/>
  <c r="Q98" i="28"/>
  <c r="AT65" i="27"/>
  <c r="P70" i="28" s="1"/>
  <c r="AQ59" i="27"/>
  <c r="M64" i="28" s="1"/>
  <c r="S95" i="28"/>
  <c r="AS73" i="27"/>
  <c r="O78" i="28" s="1"/>
  <c r="AU84" i="27"/>
  <c r="Q89" i="28" s="1"/>
  <c r="AU62" i="27"/>
  <c r="Q67" i="28" s="1"/>
  <c r="AQ67" i="27"/>
  <c r="M72" i="28" s="1"/>
  <c r="AO59" i="27"/>
  <c r="K64" i="28" s="1"/>
  <c r="AC64" i="28" s="1"/>
  <c r="AW69" i="27"/>
  <c r="S74" i="28" s="1"/>
  <c r="M97" i="28"/>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Y96" i="28"/>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T70" i="28"/>
  <c r="T61" i="28"/>
  <c r="P83" i="27"/>
  <c r="AX83" i="27" s="1"/>
  <c r="T114" i="28"/>
  <c r="AL114" i="28" s="1"/>
  <c r="AM114" i="28" s="1"/>
  <c r="T74" i="28"/>
  <c r="P52" i="27"/>
  <c r="AX52" i="27" s="1"/>
  <c r="P50" i="27"/>
  <c r="AX50" i="27" s="1"/>
  <c r="W111" i="28"/>
  <c r="M53" i="27"/>
  <c r="X104" i="28"/>
  <c r="Y100" i="28"/>
  <c r="V101" i="28"/>
  <c r="AN101" i="28" s="1"/>
  <c r="Y114" i="28"/>
  <c r="Z101" i="28"/>
  <c r="Y101" i="28"/>
  <c r="W104" i="28"/>
  <c r="Y109" i="28"/>
  <c r="W101" i="28"/>
  <c r="V104" i="28"/>
  <c r="AN104" i="28" s="1"/>
  <c r="Z100" i="28"/>
  <c r="X101" i="28"/>
  <c r="Z114" i="28"/>
  <c r="AO107" i="28" l="1"/>
  <c r="AH94" i="28"/>
  <c r="L90" i="21"/>
  <c r="AN93" i="28"/>
  <c r="AO93" i="28" s="1"/>
  <c r="AP93" i="28" s="1"/>
  <c r="AQ93" i="28" s="1"/>
  <c r="AR93" i="28" s="1"/>
  <c r="L92" i="21"/>
  <c r="L95" i="21"/>
  <c r="L91" i="21"/>
  <c r="L89" i="21"/>
  <c r="L93" i="21"/>
  <c r="L88" i="21"/>
  <c r="M95" i="28"/>
  <c r="AE95" i="28" s="1"/>
  <c r="L87" i="21"/>
  <c r="AI94" i="28"/>
  <c r="AJ94" i="28" s="1"/>
  <c r="AK94" i="28" s="1"/>
  <c r="AL94" i="28" s="1"/>
  <c r="AM94" i="28" s="1"/>
  <c r="AG86" i="28"/>
  <c r="AH86" i="28" s="1"/>
  <c r="AI86" i="28" s="1"/>
  <c r="AJ86" i="28" s="1"/>
  <c r="AK86" i="28" s="1"/>
  <c r="AL86" i="28" s="1"/>
  <c r="AM86" i="28" s="1"/>
  <c r="AD78" i="28"/>
  <c r="AE78" i="28" s="1"/>
  <c r="AF78" i="28" s="1"/>
  <c r="AG78" i="28" s="1"/>
  <c r="AH78" i="28" s="1"/>
  <c r="AI78" i="28" s="1"/>
  <c r="AJ78" i="28" s="1"/>
  <c r="AK78" i="28" s="1"/>
  <c r="AL78" i="28" s="1"/>
  <c r="AM78" i="28" s="1"/>
  <c r="AN78" i="28" s="1"/>
  <c r="AO78" i="28" s="1"/>
  <c r="AP78" i="28" s="1"/>
  <c r="AQ78" i="28" s="1"/>
  <c r="AR78" i="28" s="1"/>
  <c r="AN96" i="28"/>
  <c r="AO96" i="28" s="1"/>
  <c r="AP96" i="28" s="1"/>
  <c r="AQ96" i="28" s="1"/>
  <c r="AR96" i="28" s="1"/>
  <c r="AF98" i="28"/>
  <c r="AG98" i="28" s="1"/>
  <c r="AH98" i="28" s="1"/>
  <c r="AO101" i="28"/>
  <c r="AP101" i="28" s="1"/>
  <c r="AQ101" i="28" s="1"/>
  <c r="AR101" i="28" s="1"/>
  <c r="AI98" i="28"/>
  <c r="AJ98" i="28" s="1"/>
  <c r="AK98" i="28" s="1"/>
  <c r="AL98" i="28" s="1"/>
  <c r="AM98" i="28" s="1"/>
  <c r="AN98" i="28" s="1"/>
  <c r="AO98" i="28" s="1"/>
  <c r="AP98" i="28" s="1"/>
  <c r="AQ98" i="28" s="1"/>
  <c r="AR98" i="28" s="1"/>
  <c r="AD67" i="28"/>
  <c r="AE67" i="28" s="1"/>
  <c r="AF67" i="28" s="1"/>
  <c r="AG67" i="28" s="1"/>
  <c r="AH67" i="28" s="1"/>
  <c r="AI67" i="28" s="1"/>
  <c r="AJ67" i="28" s="1"/>
  <c r="AK67" i="28" s="1"/>
  <c r="AL67" i="28" s="1"/>
  <c r="AM67" i="28" s="1"/>
  <c r="AD74" i="28"/>
  <c r="AE74" i="28" s="1"/>
  <c r="AF74" i="28" s="1"/>
  <c r="AG74" i="28" s="1"/>
  <c r="AH74" i="28" s="1"/>
  <c r="AI74" i="28" s="1"/>
  <c r="AJ74" i="28" s="1"/>
  <c r="AK74" i="28" s="1"/>
  <c r="AL74" i="28" s="1"/>
  <c r="AM74" i="28" s="1"/>
  <c r="AD70" i="28"/>
  <c r="AE70" i="28" s="1"/>
  <c r="AF70" i="28" s="1"/>
  <c r="AG70" i="28" s="1"/>
  <c r="AH70" i="28" s="1"/>
  <c r="AI70" i="28" s="1"/>
  <c r="AJ70" i="28" s="1"/>
  <c r="AK70" i="28" s="1"/>
  <c r="AL70" i="28" s="1"/>
  <c r="AM70" i="28" s="1"/>
  <c r="AP107" i="28"/>
  <c r="AQ107" i="28" s="1"/>
  <c r="AR107" i="28" s="1"/>
  <c r="AO108" i="28"/>
  <c r="AP108" i="28" s="1"/>
  <c r="AQ108" i="28" s="1"/>
  <c r="AR108" i="28" s="1"/>
  <c r="AO104" i="28"/>
  <c r="AP104" i="28" s="1"/>
  <c r="AQ104" i="28" s="1"/>
  <c r="AR104"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O103" i="28"/>
  <c r="AP103" i="28" s="1"/>
  <c r="AQ103" i="28" s="1"/>
  <c r="AR103"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I91" i="28"/>
  <c r="AJ91" i="28" s="1"/>
  <c r="AK91" i="28" s="1"/>
  <c r="AL91" i="28" s="1"/>
  <c r="AM91" i="28" s="1"/>
  <c r="AN91" i="28" s="1"/>
  <c r="AO91" i="28" s="1"/>
  <c r="AP91" i="28" s="1"/>
  <c r="AQ91" i="28" s="1"/>
  <c r="AR91"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V83" i="27"/>
  <c r="S83" i="27"/>
  <c r="T83" i="27"/>
  <c r="S56" i="27"/>
  <c r="U56" i="27"/>
  <c r="V56" i="27"/>
  <c r="U58" i="27"/>
  <c r="V58" i="27"/>
  <c r="S58" i="27"/>
  <c r="T58" i="27"/>
  <c r="S63" i="27"/>
  <c r="U63" i="27"/>
  <c r="T69" i="27"/>
  <c r="R69" i="27"/>
  <c r="AZ69" i="27" s="1"/>
  <c r="V69" i="27"/>
  <c r="S84" i="27"/>
  <c r="U84" i="27"/>
  <c r="U62" i="27"/>
  <c r="R62" i="27"/>
  <c r="S62" i="27"/>
  <c r="W100" i="28"/>
  <c r="X114" i="28"/>
  <c r="BA89" i="27"/>
  <c r="W114" i="28"/>
  <c r="AZ81" i="27"/>
  <c r="V86" i="28" s="1"/>
  <c r="BD89" i="27"/>
  <c r="AU53" i="27"/>
  <c r="Q58" i="28" s="1"/>
  <c r="Z109" i="28"/>
  <c r="W109" i="28"/>
  <c r="AZ65" i="27"/>
  <c r="V70"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V109" i="28"/>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P57" i="27"/>
  <c r="L62" i="28" s="1"/>
  <c r="AP50" i="27"/>
  <c r="L55" i="28" s="1"/>
  <c r="AU52" i="27"/>
  <c r="Q57" i="28" s="1"/>
  <c r="BB76" i="27"/>
  <c r="X81" i="28" s="1"/>
  <c r="BC76" i="27"/>
  <c r="Y81" i="28" s="1"/>
  <c r="BA64" i="27"/>
  <c r="W69" i="28" s="1"/>
  <c r="BC71" i="27"/>
  <c r="Y76" i="28" s="1"/>
  <c r="BA77" i="27"/>
  <c r="W82" i="28" s="1"/>
  <c r="X100" i="28"/>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X94" i="28"/>
  <c r="V100" i="28"/>
  <c r="AN100" i="28" s="1"/>
  <c r="V114" i="28"/>
  <c r="AN114" i="28" s="1"/>
  <c r="W70" i="28"/>
  <c r="T55" i="28"/>
  <c r="T88" i="28"/>
  <c r="T57" i="28"/>
  <c r="V94" i="28"/>
  <c r="W86" i="28"/>
  <c r="X109" i="28"/>
  <c r="V97" i="28"/>
  <c r="AN97" i="28" s="1"/>
  <c r="Q50" i="27"/>
  <c r="AY50" i="27" s="1"/>
  <c r="Q52" i="27"/>
  <c r="AY52" i="27" s="1"/>
  <c r="W97" i="28"/>
  <c r="M85" i="21"/>
  <c r="AD59" i="28" l="1"/>
  <c r="AE59" i="28" s="1"/>
  <c r="AF59" i="28" s="1"/>
  <c r="AG59" i="28" s="1"/>
  <c r="AH59" i="28" s="1"/>
  <c r="AI59" i="28" s="1"/>
  <c r="AJ59" i="28" s="1"/>
  <c r="AK59" i="28" s="1"/>
  <c r="AL59" i="28" s="1"/>
  <c r="AM59" i="28" s="1"/>
  <c r="AN59" i="28" s="1"/>
  <c r="AO59" i="28" s="1"/>
  <c r="AP59" i="28" s="1"/>
  <c r="AQ59" i="28" s="1"/>
  <c r="AR59" i="28" s="1"/>
  <c r="AF95" i="28"/>
  <c r="AN86" i="28"/>
  <c r="AO86" i="28" s="1"/>
  <c r="AP86" i="28" s="1"/>
  <c r="AQ86" i="28" s="1"/>
  <c r="AR86" i="28" s="1"/>
  <c r="AN94" i="28"/>
  <c r="Z94" i="28"/>
  <c r="Y94" i="28"/>
  <c r="W94" i="28"/>
  <c r="AO100" i="28"/>
  <c r="AP100" i="28" s="1"/>
  <c r="AQ100" i="28" s="1"/>
  <c r="AR100" i="28" s="1"/>
  <c r="AO97" i="28"/>
  <c r="AP97" i="28" s="1"/>
  <c r="AQ97" i="28" s="1"/>
  <c r="AR97" i="28" s="1"/>
  <c r="AO114" i="28"/>
  <c r="AP114" i="28" s="1"/>
  <c r="AQ114" i="28" s="1"/>
  <c r="AR114" i="28" s="1"/>
  <c r="AP87" i="28"/>
  <c r="AQ87" i="28" s="1"/>
  <c r="AR87" i="28" s="1"/>
  <c r="AD55" i="28"/>
  <c r="AE55" i="28" s="1"/>
  <c r="AF55" i="28" s="1"/>
  <c r="AG55" i="28" s="1"/>
  <c r="AH55" i="28" s="1"/>
  <c r="AI55" i="28" s="1"/>
  <c r="AJ55" i="28" s="1"/>
  <c r="AK55" i="28" s="1"/>
  <c r="AL55" i="28" s="1"/>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Z95" i="28"/>
  <c r="BB56" i="27"/>
  <c r="X61" i="28" s="1"/>
  <c r="BC56" i="27"/>
  <c r="Y61" i="28" s="1"/>
  <c r="BA56" i="27"/>
  <c r="W61" i="28" s="1"/>
  <c r="BA69" i="27"/>
  <c r="W74" i="28" s="1"/>
  <c r="AX51" i="27"/>
  <c r="T56" i="28" s="1"/>
  <c r="BD83" i="27"/>
  <c r="Z88" i="28" s="1"/>
  <c r="AZ58" i="27"/>
  <c r="V63" i="28" s="1"/>
  <c r="AN63"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Y95" i="28"/>
  <c r="AY51" i="27"/>
  <c r="U56" i="28" s="1"/>
  <c r="BD56" i="27"/>
  <c r="Z61" i="28" s="1"/>
  <c r="BC83" i="27"/>
  <c r="Y88" i="28" s="1"/>
  <c r="AZ84" i="27"/>
  <c r="V89" i="28" s="1"/>
  <c r="AN89" i="28" s="1"/>
  <c r="BA58" i="27"/>
  <c r="W63" i="28" s="1"/>
  <c r="AZ63" i="27"/>
  <c r="V68" i="28" s="1"/>
  <c r="AN68" i="28" s="1"/>
  <c r="AO68" i="28" s="1"/>
  <c r="BA62" i="27"/>
  <c r="W67" i="28" s="1"/>
  <c r="W95" i="28"/>
  <c r="BD69" i="27"/>
  <c r="Z74" i="28" s="1"/>
  <c r="U50" i="27"/>
  <c r="R50" i="27"/>
  <c r="V50" i="27"/>
  <c r="S52" i="27"/>
  <c r="U52" i="27"/>
  <c r="V52" i="27"/>
  <c r="U57" i="27"/>
  <c r="R57" i="27"/>
  <c r="V57" i="27"/>
  <c r="T57" i="27"/>
  <c r="V61" i="28"/>
  <c r="AN61" i="28" s="1"/>
  <c r="AO61" i="28" s="1"/>
  <c r="AP61" i="28" s="1"/>
  <c r="V74" i="28"/>
  <c r="AN74" i="28" s="1"/>
  <c r="U57" i="28"/>
  <c r="U55" i="28"/>
  <c r="M86" i="21"/>
  <c r="AG95" i="28" l="1"/>
  <c r="AP68" i="28"/>
  <c r="AQ68" i="28" s="1"/>
  <c r="AR68" i="28" s="1"/>
  <c r="AO94" i="28"/>
  <c r="AP94" i="28" s="1"/>
  <c r="AQ94" i="28" s="1"/>
  <c r="AR94" i="28" s="1"/>
  <c r="L97" i="21"/>
  <c r="AQ61" i="28"/>
  <c r="AR61" i="28" s="1"/>
  <c r="X95" i="28"/>
  <c r="L98" i="21"/>
  <c r="V95" i="28"/>
  <c r="L96" i="21"/>
  <c r="L100" i="21"/>
  <c r="L99" i="21"/>
  <c r="AO89" i="28"/>
  <c r="AP89" i="28" s="1"/>
  <c r="AQ89" i="28" s="1"/>
  <c r="AR89" i="28" s="1"/>
  <c r="AO74" i="28"/>
  <c r="AP74" i="28" s="1"/>
  <c r="AQ74" i="28" s="1"/>
  <c r="AR74" i="28" s="1"/>
  <c r="AO63" i="28"/>
  <c r="AP63" i="28" s="1"/>
  <c r="AQ63" i="28" s="1"/>
  <c r="AR63"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K30" i="27"/>
  <c r="AS30" i="27" s="1"/>
  <c r="M87" i="21"/>
  <c r="J30" i="27"/>
  <c r="AR30" i="27" s="1"/>
  <c r="P30" i="27"/>
  <c r="AX30" i="27" s="1"/>
  <c r="L30" i="27"/>
  <c r="AT30" i="27" s="1"/>
  <c r="O30" i="27"/>
  <c r="AW30" i="27" s="1"/>
  <c r="I30" i="27"/>
  <c r="AQ30" i="27" s="1"/>
  <c r="M30" i="27"/>
  <c r="AU30" i="27" s="1"/>
  <c r="N30" i="27"/>
  <c r="AV30" i="27" s="1"/>
  <c r="G30" i="27"/>
  <c r="AO30" i="27" s="1"/>
  <c r="AH95" i="28" l="1"/>
  <c r="AO62" i="28"/>
  <c r="AP62" i="28" s="1"/>
  <c r="AQ62" i="28" s="1"/>
  <c r="AR62" i="28" s="1"/>
  <c r="I64" i="2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70" i="21"/>
  <c r="I69" i="21"/>
  <c r="I73" i="21"/>
  <c r="AI95" i="28" l="1"/>
  <c r="AE50" i="28"/>
  <c r="AF50" i="28" s="1"/>
  <c r="AG50" i="28" s="1"/>
  <c r="AH50" i="28" s="1"/>
  <c r="AI50" i="28" s="1"/>
  <c r="AJ50" i="28" s="1"/>
  <c r="AK50" i="28" s="1"/>
  <c r="AL50" i="28" s="1"/>
  <c r="AO56" i="28"/>
  <c r="AP56" i="28" s="1"/>
  <c r="AQ56" i="28" s="1"/>
  <c r="AR56" i="28" s="1"/>
  <c r="R30" i="27"/>
  <c r="AZ30" i="27" s="1"/>
  <c r="V30" i="27"/>
  <c r="BD30" i="27" s="1"/>
  <c r="T30" i="27"/>
  <c r="BB30" i="27" s="1"/>
  <c r="L44" i="27"/>
  <c r="AS46" i="27"/>
  <c r="O51" i="28" s="1"/>
  <c r="AV46" i="27"/>
  <c r="R51" i="28" s="1"/>
  <c r="AO46" i="27"/>
  <c r="K51" i="28" s="1"/>
  <c r="AC51" i="28" s="1"/>
  <c r="AP46" i="27"/>
  <c r="L51" i="28" s="1"/>
  <c r="AR46" i="27"/>
  <c r="N51" i="28" s="1"/>
  <c r="AW46" i="27"/>
  <c r="S51" i="28" s="1"/>
  <c r="AY30" i="27"/>
  <c r="AQ46" i="27"/>
  <c r="M51" i="28" s="1"/>
  <c r="P44" i="27"/>
  <c r="AX44" i="27" s="1"/>
  <c r="I44" i="27"/>
  <c r="K44" i="27"/>
  <c r="N44" i="27"/>
  <c r="J44" i="27"/>
  <c r="M44" i="27"/>
  <c r="H44" i="27"/>
  <c r="G44" i="27"/>
  <c r="O44" i="27"/>
  <c r="L46" i="27"/>
  <c r="M46" i="27"/>
  <c r="S30" i="27"/>
  <c r="BA30" i="27" s="1"/>
  <c r="U30" i="27"/>
  <c r="BC30"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J95" i="28" l="1"/>
  <c r="AM50" i="28"/>
  <c r="AD35" i="28"/>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U44" i="27"/>
  <c r="Q49" i="28" s="1"/>
  <c r="AO44" i="27"/>
  <c r="K49" i="28" s="1"/>
  <c r="AC49" i="28" s="1"/>
  <c r="AD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E35" i="28" l="1"/>
  <c r="AK95" i="28"/>
  <c r="AN50" i="28"/>
  <c r="AO50" i="28" s="1"/>
  <c r="AP50" i="28" s="1"/>
  <c r="AQ50" i="28" s="1"/>
  <c r="AR50" i="28" s="1"/>
  <c r="AE49" i="28"/>
  <c r="AF49" i="28" s="1"/>
  <c r="AG49" i="28" s="1"/>
  <c r="AH49" i="28" s="1"/>
  <c r="AI49" i="28" s="1"/>
  <c r="AJ49" i="28" s="1"/>
  <c r="AK49" i="28" s="1"/>
  <c r="AH51" i="28"/>
  <c r="AI51" i="28" s="1"/>
  <c r="AJ51" i="28" s="1"/>
  <c r="AK51" i="28" s="1"/>
  <c r="AL51" i="28" s="1"/>
  <c r="AM51" i="28" s="1"/>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W35" i="28"/>
  <c r="Y35" i="28"/>
  <c r="Z35" i="28"/>
  <c r="X35" i="28"/>
  <c r="M91" i="21"/>
  <c r="V35" i="28"/>
  <c r="AL95" i="28" l="1"/>
  <c r="AF35" i="28"/>
  <c r="AL49" i="28"/>
  <c r="AM49" i="28" s="1"/>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M92" i="21"/>
  <c r="J65" i="21"/>
  <c r="AG35" i="28" l="1"/>
  <c r="AM95" i="28"/>
  <c r="AN49" i="28"/>
  <c r="AO49" i="28" s="1"/>
  <c r="AP49" i="28" s="1"/>
  <c r="AQ49" i="28" s="1"/>
  <c r="AR49" i="28" s="1"/>
  <c r="M93" i="21"/>
  <c r="J66" i="21"/>
  <c r="AN95" i="28" l="1"/>
  <c r="AH35" i="28"/>
  <c r="J67" i="21"/>
  <c r="M94" i="21"/>
  <c r="AI35" i="28" l="1"/>
  <c r="AO95" i="28"/>
  <c r="J68" i="21"/>
  <c r="M95" i="21"/>
  <c r="AP95" i="28" l="1"/>
  <c r="AJ35" i="28"/>
  <c r="J69" i="21"/>
  <c r="M96" i="21"/>
  <c r="AK35" i="28" l="1"/>
  <c r="AQ95" i="28"/>
  <c r="M97" i="21"/>
  <c r="J70" i="21"/>
  <c r="AR95" i="28" l="1"/>
  <c r="AL35" i="28"/>
  <c r="M98" i="21"/>
  <c r="J71" i="21"/>
  <c r="AM35" i="28" l="1"/>
  <c r="J72" i="21"/>
  <c r="M99" i="21"/>
  <c r="AN35" i="28" l="1"/>
  <c r="M100" i="21"/>
  <c r="J73" i="21"/>
  <c r="AO35" i="28" l="1"/>
  <c r="J74" i="21"/>
  <c r="AP35" i="28" l="1"/>
  <c r="J75" i="21"/>
  <c r="AQ35" i="28" l="1"/>
  <c r="J76" i="21"/>
  <c r="AR35" i="28" l="1"/>
  <c r="J77" i="21"/>
  <c r="J78" i="21" l="1"/>
  <c r="J79" i="21" l="1"/>
  <c r="L29" i="27" l="1"/>
  <c r="AT29" i="27" s="1"/>
  <c r="K29" i="27" l="1"/>
  <c r="AS29" i="27" s="1"/>
  <c r="M18" i="57"/>
  <c r="I29" i="27"/>
  <c r="AQ29" i="27" s="1"/>
  <c r="I90" i="21"/>
  <c r="P34" i="28"/>
  <c r="AE18" i="57" l="1"/>
  <c r="AF18" i="57"/>
  <c r="AC18" i="57"/>
  <c r="AG18" i="57"/>
  <c r="AD18" i="57"/>
  <c r="H29" i="27"/>
  <c r="AP29" i="27" s="1"/>
  <c r="I87" i="21"/>
  <c r="M34" i="28"/>
  <c r="I89" i="21"/>
  <c r="O34" i="28"/>
  <c r="I86" i="21" l="1"/>
  <c r="L34" i="28"/>
  <c r="AD34" i="28" s="1"/>
  <c r="R29" i="27"/>
  <c r="AZ29" i="27" s="1"/>
  <c r="V29" i="27"/>
  <c r="BD29" i="27" s="1"/>
  <c r="S29" i="27"/>
  <c r="BA29" i="27" s="1"/>
  <c r="U29" i="27"/>
  <c r="BC29" i="27" s="1"/>
  <c r="T29" i="27"/>
  <c r="BB29" i="27" s="1"/>
  <c r="J86" i="21" l="1"/>
  <c r="AE34" i="28"/>
  <c r="I99" i="21"/>
  <c r="I100" i="21"/>
  <c r="I96" i="21"/>
  <c r="Z34" i="28"/>
  <c r="V34" i="28"/>
  <c r="Y34" i="28"/>
  <c r="X34" i="28"/>
  <c r="I98" i="21"/>
  <c r="I97" i="21"/>
  <c r="W34" i="28"/>
  <c r="J87" i="21" l="1"/>
  <c r="AF34" i="28"/>
  <c r="J88" i="21" l="1"/>
  <c r="AG34" i="28"/>
  <c r="J89" i="21" l="1"/>
  <c r="AH34" i="28"/>
  <c r="J90" i="21" l="1"/>
  <c r="AI34" i="28"/>
  <c r="J91" i="21" l="1"/>
  <c r="AJ34" i="28"/>
  <c r="J92" i="21" l="1"/>
  <c r="AK34" i="28"/>
  <c r="J93" i="21" l="1"/>
  <c r="AL34" i="28"/>
  <c r="J94" i="21" l="1"/>
  <c r="AM34" i="28"/>
  <c r="J95" i="21" l="1"/>
  <c r="AN34" i="28"/>
  <c r="J96" i="21" l="1"/>
  <c r="AO34" i="28"/>
  <c r="J97" i="21" l="1"/>
  <c r="AP34" i="28"/>
  <c r="J98" i="21" l="1"/>
  <c r="AQ34" i="28"/>
  <c r="J99" i="21" l="1"/>
  <c r="AR34" i="28"/>
  <c r="J100" i="21" l="1"/>
  <c r="G35" i="27"/>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AD44" i="28" l="1"/>
  <c r="AE44" i="28" s="1"/>
  <c r="AF44" i="28" s="1"/>
  <c r="AG44" i="28" s="1"/>
  <c r="AH44" i="28" s="1"/>
  <c r="AI44" i="28" s="1"/>
  <c r="AJ44" i="28" s="1"/>
  <c r="AK44" i="28" s="1"/>
  <c r="AL44" i="28" s="1"/>
  <c r="AM44" i="28" s="1"/>
  <c r="U40" i="27"/>
  <c r="BC40" i="27" s="1"/>
  <c r="Y45" i="28" s="1"/>
  <c r="R40" i="27"/>
  <c r="AZ40" i="27" s="1"/>
  <c r="V45" i="28" s="1"/>
  <c r="AN45" i="28" s="1"/>
  <c r="V40" i="27"/>
  <c r="BD40" i="27" s="1"/>
  <c r="Z45"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AO45" i="28" l="1"/>
  <c r="AP45" i="28" s="1"/>
  <c r="AQ45" i="28" s="1"/>
  <c r="AR45"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R39" i="27"/>
  <c r="AZ39" i="27" s="1"/>
  <c r="V44" i="28" s="1"/>
  <c r="AN44" i="28" s="1"/>
  <c r="T39" i="27"/>
  <c r="BB39" i="27" s="1"/>
  <c r="X44" i="28" s="1"/>
  <c r="U39" i="27"/>
  <c r="BC39" i="27" s="1"/>
  <c r="Y44" i="28" s="1"/>
  <c r="S39" i="27"/>
  <c r="BA39" i="27" s="1"/>
  <c r="W44" i="28" s="1"/>
  <c r="V39" i="27"/>
  <c r="BD39" i="27" s="1"/>
  <c r="Z44" i="28" s="1"/>
  <c r="AO44" i="28" l="1"/>
  <c r="AP44" i="28" s="1"/>
  <c r="AQ44" i="28" s="1"/>
  <c r="AR44" i="28" s="1"/>
  <c r="U38" i="27"/>
  <c r="BC38" i="27" s="1"/>
  <c r="Y43" i="28" s="1"/>
  <c r="R38" i="27"/>
  <c r="AZ38" i="27" s="1"/>
  <c r="V43" i="28" s="1"/>
  <c r="AN43" i="28" s="1"/>
  <c r="T38" i="27"/>
  <c r="BB38" i="27" s="1"/>
  <c r="X43" i="28" s="1"/>
  <c r="I32" i="27"/>
  <c r="AQ32" i="27" s="1"/>
  <c r="J32" i="27"/>
  <c r="AR32" i="27" s="1"/>
  <c r="G32" i="27"/>
  <c r="AO32" i="27" s="1"/>
  <c r="O32" i="27"/>
  <c r="AW32" i="27" s="1"/>
  <c r="H32" i="27"/>
  <c r="AP32" i="27" s="1"/>
  <c r="L32" i="27"/>
  <c r="AT32" i="27" s="1"/>
  <c r="K32" i="27"/>
  <c r="AS32" i="27" s="1"/>
  <c r="P32" i="27"/>
  <c r="AX32" i="27" s="1"/>
  <c r="M32" i="27"/>
  <c r="AU32" i="27" s="1"/>
  <c r="N32" i="27"/>
  <c r="AV32" i="27"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S38" i="27"/>
  <c r="BA38" i="27" s="1"/>
  <c r="W43" i="28" s="1"/>
  <c r="V38" i="27"/>
  <c r="BD38" i="27" s="1"/>
  <c r="Z43" i="28" s="1"/>
  <c r="T37" i="28" l="1"/>
  <c r="S37" i="28"/>
  <c r="O37" i="28"/>
  <c r="K37" i="28"/>
  <c r="AC37" i="28" s="1"/>
  <c r="R37" i="28"/>
  <c r="P37" i="28"/>
  <c r="N37" i="28"/>
  <c r="Q37" i="28"/>
  <c r="L37" i="28"/>
  <c r="M37" i="28"/>
  <c r="AD38" i="28"/>
  <c r="AE38" i="28" s="1"/>
  <c r="AF38" i="28" s="1"/>
  <c r="AG38" i="28" s="1"/>
  <c r="AH38" i="28" s="1"/>
  <c r="AI38" i="28" s="1"/>
  <c r="AJ38" i="28" s="1"/>
  <c r="AK38" i="28" s="1"/>
  <c r="AL38" i="28" s="1"/>
  <c r="AD37" i="28"/>
  <c r="AO43" i="28"/>
  <c r="AP43" i="28" s="1"/>
  <c r="AQ43" i="28" s="1"/>
  <c r="AR43"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Q32" i="27"/>
  <c r="AY32" i="27" s="1"/>
  <c r="Q33" i="27"/>
  <c r="AY33" i="27" s="1"/>
  <c r="U38" i="28" s="1"/>
  <c r="U37" i="28" l="1"/>
  <c r="AE37" i="28"/>
  <c r="AD39" i="28"/>
  <c r="AE39" i="28" s="1"/>
  <c r="AF39" i="28" s="1"/>
  <c r="AG39" i="28" s="1"/>
  <c r="AH39" i="28" s="1"/>
  <c r="AI39" i="28" s="1"/>
  <c r="AJ39" i="28" s="1"/>
  <c r="AK39" i="28" s="1"/>
  <c r="AL39" i="28" s="1"/>
  <c r="AM39" i="28" s="1"/>
  <c r="AM38" i="28"/>
  <c r="U32" i="27"/>
  <c r="BC32" i="27" s="1"/>
  <c r="R32" i="27"/>
  <c r="AZ32" i="27" s="1"/>
  <c r="V33" i="27"/>
  <c r="BD33" i="27" s="1"/>
  <c r="Z38" i="28" s="1"/>
  <c r="S33" i="27"/>
  <c r="BA33" i="27" s="1"/>
  <c r="W38" i="28" s="1"/>
  <c r="X12" i="57"/>
  <c r="M31" i="27"/>
  <c r="AU31" i="27" s="1"/>
  <c r="S12" i="57"/>
  <c r="H31" i="27"/>
  <c r="AP31" i="27" s="1"/>
  <c r="U12" i="57"/>
  <c r="J31" i="27"/>
  <c r="AR31" i="27" s="1"/>
  <c r="U33" i="27"/>
  <c r="BC33" i="27" s="1"/>
  <c r="Y38" i="28" s="1"/>
  <c r="T33" i="27"/>
  <c r="BB33" i="27" s="1"/>
  <c r="X38" i="28" s="1"/>
  <c r="R33" i="27"/>
  <c r="AZ33" i="27" s="1"/>
  <c r="V38" i="28" s="1"/>
  <c r="AB12" i="57"/>
  <c r="Q31" i="27"/>
  <c r="AY31" i="27" s="1"/>
  <c r="V12" i="57"/>
  <c r="K31" i="27"/>
  <c r="AS31" i="27" s="1"/>
  <c r="AA12" i="57"/>
  <c r="P31" i="27"/>
  <c r="AX31" i="27" s="1"/>
  <c r="W12" i="57"/>
  <c r="L31" i="27"/>
  <c r="AT31" i="27" s="1"/>
  <c r="Z12" i="57"/>
  <c r="O31" i="27"/>
  <c r="AW31" i="27" s="1"/>
  <c r="T12" i="57"/>
  <c r="I31" i="27"/>
  <c r="AQ31" i="27" s="1"/>
  <c r="Y12" i="57"/>
  <c r="N31" i="27"/>
  <c r="AV31" i="27" s="1"/>
  <c r="G31" i="27"/>
  <c r="AO31" i="27" s="1"/>
  <c r="R12" i="57"/>
  <c r="T32" i="27"/>
  <c r="BB32" i="27" s="1"/>
  <c r="V32" i="27"/>
  <c r="BD32" i="27" s="1"/>
  <c r="S32" i="27"/>
  <c r="BA32" i="27" s="1"/>
  <c r="X37" i="28" l="1"/>
  <c r="W37" i="28"/>
  <c r="Z37" i="28"/>
  <c r="O74" i="21"/>
  <c r="V37" i="28"/>
  <c r="Y37" i="28"/>
  <c r="AF37" i="28"/>
  <c r="AW12" i="27"/>
  <c r="O72" i="21"/>
  <c r="AS12" i="27"/>
  <c r="O68" i="21"/>
  <c r="AP12" i="27"/>
  <c r="O65" i="21"/>
  <c r="AR12" i="27"/>
  <c r="O67" i="21"/>
  <c r="AQ12" i="27"/>
  <c r="O66" i="21"/>
  <c r="AO12" i="27"/>
  <c r="O64" i="21"/>
  <c r="AX12" i="27"/>
  <c r="O73" i="21"/>
  <c r="AV12" i="27"/>
  <c r="O71" i="21"/>
  <c r="AT12" i="27"/>
  <c r="O69" i="21"/>
  <c r="AU12" i="27"/>
  <c r="O70" i="21"/>
  <c r="AY12" i="27"/>
  <c r="AN38" i="28"/>
  <c r="AO38" i="28" s="1"/>
  <c r="AP38" i="28" s="1"/>
  <c r="AQ38" i="28" s="1"/>
  <c r="AR38" i="28" s="1"/>
  <c r="R34" i="27"/>
  <c r="AZ34" i="27" s="1"/>
  <c r="V39" i="28" s="1"/>
  <c r="AN39" i="28" s="1"/>
  <c r="V34" i="27"/>
  <c r="BD34" i="27" s="1"/>
  <c r="Z39" i="28" s="1"/>
  <c r="S34" i="27"/>
  <c r="BA34" i="27" s="1"/>
  <c r="W39" i="28" s="1"/>
  <c r="U34" i="27"/>
  <c r="BC34" i="27" s="1"/>
  <c r="Y39" i="28" s="1"/>
  <c r="T34" i="27"/>
  <c r="BB34" i="27" s="1"/>
  <c r="X39" i="28" s="1"/>
  <c r="M36" i="28"/>
  <c r="L66" i="21"/>
  <c r="Q36" i="28"/>
  <c r="L70" i="21"/>
  <c r="K36" i="28"/>
  <c r="AC36" i="28" s="1"/>
  <c r="L64" i="21"/>
  <c r="S36" i="28"/>
  <c r="L72" i="21"/>
  <c r="P36" i="28"/>
  <c r="L69" i="21"/>
  <c r="O36" i="28"/>
  <c r="L68" i="21"/>
  <c r="U36" i="28"/>
  <c r="L74" i="21"/>
  <c r="L36" i="28"/>
  <c r="L65" i="21"/>
  <c r="R36" i="28"/>
  <c r="L71" i="21"/>
  <c r="N36" i="28"/>
  <c r="L67" i="21"/>
  <c r="T36" i="28"/>
  <c r="L73" i="21"/>
  <c r="AC13" i="28" l="1"/>
  <c r="P64" i="21"/>
  <c r="AG37" i="28"/>
  <c r="AO39" i="28"/>
  <c r="AP39" i="28" s="1"/>
  <c r="AQ39" i="28" s="1"/>
  <c r="AR39" i="28" s="1"/>
  <c r="AD36" i="28"/>
  <c r="AD12" i="57"/>
  <c r="S31" i="27"/>
  <c r="BA31" i="27" s="1"/>
  <c r="V31" i="27"/>
  <c r="BD31" i="27" s="1"/>
  <c r="AG12" i="57"/>
  <c r="AF12" i="57"/>
  <c r="U31" i="27"/>
  <c r="BC31" i="27" s="1"/>
  <c r="AE12" i="57"/>
  <c r="T31" i="27"/>
  <c r="BB31" i="27" s="1"/>
  <c r="R31" i="27"/>
  <c r="AZ31" i="27" s="1"/>
  <c r="AC12" i="57"/>
  <c r="P65" i="21" l="1"/>
  <c r="AD13" i="28"/>
  <c r="AH37" i="28"/>
  <c r="BA12" i="27"/>
  <c r="O76" i="21"/>
  <c r="AZ12" i="27"/>
  <c r="O75" i="21"/>
  <c r="BC12" i="27"/>
  <c r="O78" i="21"/>
  <c r="BB12" i="27"/>
  <c r="O77" i="21"/>
  <c r="BD12" i="27"/>
  <c r="O79" i="21"/>
  <c r="AE36" i="28"/>
  <c r="Z36" i="28"/>
  <c r="L79" i="21"/>
  <c r="V36" i="28"/>
  <c r="L75" i="21"/>
  <c r="X36" i="28"/>
  <c r="L77" i="21"/>
  <c r="Y36" i="28"/>
  <c r="L78" i="21"/>
  <c r="W36" i="28"/>
  <c r="L76" i="21"/>
  <c r="P66" i="21" l="1"/>
  <c r="AE13" i="28"/>
  <c r="AI37" i="28"/>
  <c r="AF36" i="28"/>
  <c r="I57" i="21"/>
  <c r="M64" i="21"/>
  <c r="P67" i="21" l="1"/>
  <c r="AF13" i="28"/>
  <c r="AJ37" i="28"/>
  <c r="AG36" i="28"/>
  <c r="M65" i="21"/>
  <c r="P68" i="21" l="1"/>
  <c r="AG13" i="28"/>
  <c r="AK37" i="28"/>
  <c r="AH36" i="28"/>
  <c r="M66" i="21"/>
  <c r="P69" i="21" l="1"/>
  <c r="AH13" i="28"/>
  <c r="AL37" i="28"/>
  <c r="AI36" i="28"/>
  <c r="M67" i="21"/>
  <c r="P70" i="21" l="1"/>
  <c r="AI13" i="28"/>
  <c r="AM37" i="28"/>
  <c r="AJ36" i="28"/>
  <c r="M68" i="21"/>
  <c r="P71" i="21" l="1"/>
  <c r="AJ13" i="28"/>
  <c r="AN37" i="28"/>
  <c r="AK36" i="28"/>
  <c r="M69" i="21"/>
  <c r="P72" i="21" l="1"/>
  <c r="AK13" i="28"/>
  <c r="AO37" i="28"/>
  <c r="AL36" i="28"/>
  <c r="M70" i="21"/>
  <c r="P73" i="21" l="1"/>
  <c r="AL13" i="28"/>
  <c r="AP37" i="28"/>
  <c r="AM36" i="28"/>
  <c r="M71" i="21"/>
  <c r="P74" i="21" l="1"/>
  <c r="AM13" i="28"/>
  <c r="AQ37" i="28"/>
  <c r="AN36" i="28"/>
  <c r="M72" i="21"/>
  <c r="P75" i="21" l="1"/>
  <c r="AN13" i="28"/>
  <c r="AR37" i="28"/>
  <c r="AO36" i="28"/>
  <c r="M73" i="21"/>
  <c r="P76" i="21" l="1"/>
  <c r="AO13" i="28"/>
  <c r="AP36" i="28"/>
  <c r="M74" i="21"/>
  <c r="P77" i="21" l="1"/>
  <c r="AP13" i="28"/>
  <c r="AQ36" i="28"/>
  <c r="M75" i="21"/>
  <c r="P78" i="21" l="1"/>
  <c r="AQ13" i="28"/>
  <c r="AR36" i="28"/>
  <c r="M76" i="21"/>
  <c r="P79" i="21" l="1"/>
  <c r="M77" i="2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<sst xmlns="http://schemas.openxmlformats.org/spreadsheetml/2006/main" count="685" uniqueCount="231">
  <si>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</si>
  <si>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</si>
  <si>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</si>
  <si>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</si>
  <si>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</si>
  <si>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</si>
  <si>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</si>
  <si>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</si>
  <si>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</si>
  <si>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</si>
  <si>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</si>
  <si>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</si>
  <si>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</si>
  <si>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</si>
  <si>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</si>
  <si>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</si>
  <si>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</si>
  <si>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</si>
  <si>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</si>
  <si>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</si>
  <si>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</si>
  <si>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</si>
  <si>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</si>
  <si>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</si>
  <si>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</si>
  <si>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</si>
  <si>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</si>
  <si>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</si>
  <si>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</si>
  <si>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</si>
  <si>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</si>
  <si>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</si>
  <si>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</si>
  <si>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</si>
  <si>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</si>
  <si>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</si>
  <si>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</si>
  <si>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</si>
  <si>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</si>
  <si>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</si>
  <si>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</si>
  <si>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</si>
  <si>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</si>
  <si>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</si>
  <si>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</si>
  <si>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</si>
  <si>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</si>
  <si>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</si>
  <si>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</si>
  <si>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</si>
  <si>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</si>
  <si>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</si>
  <si>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</si>
  <si>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</si>
  <si>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</si>
  <si>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</si>
  <si>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</si>
  <si>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</si>
  <si>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</si>
  <si>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</si>
  <si>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</si>
  <si>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</si>
  <si>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</si>
  <si>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</si>
  <si>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</si>
  <si>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</si>
  <si>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</si>
  <si>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</si>
  <si>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</si>
  <si>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</si>
  <si>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</si>
  <si>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</si>
  <si>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</si>
  <si>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</si>
  <si>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</si>
  <si>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</si>
  <si>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</si>
  <si>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</si>
  <si>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</si>
  <si>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</si>
  <si>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</si>
  <si>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</si>
  <si>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</si>
  <si>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</si>
  <si>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</si>
  <si>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</si>
  <si>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</si>
  <si>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</si>
  <si>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</si>
  <si>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</si>
  <si>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</si>
  <si>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</si>
  <si>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</si>
  <si>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</si>
  <si>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</si>
  <si>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</si>
  <si>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</si>
  <si>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</si>
  <si>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</si>
  <si>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</si>
  <si>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</si>
  <si>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</si>
  <si>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</si>
  <si>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</si>
  <si>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</si>
  <si>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</si>
  <si>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</si>
  <si>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</si>
  <si>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</si>
  <si>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</si>
  <si>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</si>
  <si>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</si>
  <si>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</si>
  <si>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</si>
  <si>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</si>
  <si>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</si>
  <si>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</si>
  <si>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</si>
  <si>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</si>
  <si>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</si>
  <si>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</si>
  <si>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</si>
  <si>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</si>
  <si>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</si>
  <si>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</si>
  <si>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</si>
  <si>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</si>
  <si>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</si>
  <si>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</si>
  <si>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</si>
  <si>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</si>
  <si>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</si>
  <si>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</si>
  <si>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</si>
  <si>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</si>
  <si>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</si>
  <si>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</si>
  <si>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</si>
  <si>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</si>
  <si>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</si>
  <si>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</si>
  <si>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</si>
  <si>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</si>
  <si>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</si>
  <si>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</si>
  <si>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</si>
  <si>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</si>
  <si>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</si>
  <si>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</si>
  <si>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</si>
  <si>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</si>
  <si>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</si>
  <si>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</si>
  <si>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</si>
  <si>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</si>
  <si>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</si>
  <si>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</si>
  <si>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</si>
  <si>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</si>
  <si>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</si>
  <si>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</si>
  <si>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</si>
  <si>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</si>
  <si>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</si>
  <si>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</si>
  <si>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</si>
  <si>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</si>
  <si>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</si>
  <si>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</si>
  <si>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</si>
  <si>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</si>
  <si>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</si>
  <si>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</si>
  <si>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</si>
  <si>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</si>
  <si>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</si>
  <si>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</si>
  <si>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</si>
  <si>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</si>
  <si>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</si>
  <si>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</si>
  <si>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</si>
  <si>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</si>
  <si>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</si>
  <si>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</si>
  <si>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</si>
  <si>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</si>
  <si>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</si>
  <si>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</si>
  <si>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</si>
  <si>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</si>
  <si>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</si>
  <si>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</si>
  <si>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</si>
  <si>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</si>
  <si>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</si>
  <si>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</si>
  <si>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</si>
  <si>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</si>
  <si>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</si>
  <si>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</si>
  <si>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</si>
  <si>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</si>
  <si>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</si>
  <si>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</si>
  <si>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</si>
  <si>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</si>
  <si>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</si>
  <si>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</si>
  <si>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</si>
  <si>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</si>
  <si>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</si>
  <si>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</si>
  <si>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</si>
  <si>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</si>
  <si>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</si>
  <si>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</si>
  <si>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</si>
  <si>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</si>
  <si>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</si>
  <si>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</si>
  <si>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</si>
  <si>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</si>
  <si>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</si>
  <si>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</si>
  <si>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j</t>
  </si>
  <si>
    <t>GAW-bestand RNB-G 2022-2026 Coteq</t>
  </si>
  <si>
    <t>n.v.t.</t>
  </si>
  <si>
    <t>n</t>
  </si>
  <si>
    <t>Kostenbestand RNB Gas, x-factormodel RNB Gas, Correctie kapitaalkosten RNB Gas</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</si>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</sst>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1"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
      <sz val="8"/>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0">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226</v>
      </c>
    </row>
    <row r="17" spans="2:3" x14ac:dyDescent="0.2">
      <c r="B17" s="6" t="s">
        <v>4</v>
      </c>
      <c r="C17" s="7" t="s">
        <v>227</v>
      </c>
    </row>
    <row r="18" spans="2:3" x14ac:dyDescent="0.2">
      <c r="B18" s="6" t="s">
        <v>5</v>
      </c>
      <c r="C18" s="7" t="s">
        <v>230</v>
      </c>
    </row>
    <row r="19" spans="2:3" x14ac:dyDescent="0.2">
      <c r="B19" s="6" t="s">
        <v>6</v>
      </c>
      <c r="C19" s="7" t="s">
        <v>227</v>
      </c>
    </row>
    <row r="20" spans="2:3" x14ac:dyDescent="0.2">
      <c r="B20" s="6" t="s">
        <v>7</v>
      </c>
      <c r="C20" s="15" t="s">
        <v>227</v>
      </c>
    </row>
    <row r="21" spans="2:3" x14ac:dyDescent="0.2">
      <c r="B21" s="6" t="s">
        <v>8</v>
      </c>
      <c r="C21" s="7" t="s">
        <v>229</v>
      </c>
    </row>
    <row r="22" spans="2:3" x14ac:dyDescent="0.2">
      <c r="B22" s="6" t="s">
        <v>9</v>
      </c>
      <c r="C22" s="7" t="s">
        <v>227</v>
      </c>
    </row>
    <row r="25" spans="2:3" s="77" customFormat="1" x14ac:dyDescent="0.2">
      <c r="B25" s="77" t="s">
        <v>10</v>
      </c>
    </row>
    <row r="27" spans="2:3" x14ac:dyDescent="0.2">
      <c r="B27" s="6" t="s">
        <v>11</v>
      </c>
      <c r="C27" s="7" t="s">
        <v>225</v>
      </c>
    </row>
    <row r="28" spans="2:3" x14ac:dyDescent="0.2">
      <c r="B28" s="15" t="s">
        <v>61</v>
      </c>
      <c r="C28" s="7" t="s">
        <v>225</v>
      </c>
    </row>
    <row r="29" spans="2:3" ht="25.5" x14ac:dyDescent="0.2">
      <c r="B29" s="6" t="s">
        <v>12</v>
      </c>
      <c r="C29" s="7" t="s">
        <v>225</v>
      </c>
    </row>
    <row r="30" spans="2:3" x14ac:dyDescent="0.2">
      <c r="B30" s="13" t="s">
        <v>60</v>
      </c>
      <c r="C30" s="7" t="s">
        <v>228</v>
      </c>
    </row>
    <row r="31" spans="2:3" x14ac:dyDescent="0.2">
      <c r="B31" s="6" t="s">
        <v>13</v>
      </c>
      <c r="C31" s="7" t="s">
        <v>227</v>
      </c>
    </row>
    <row r="32" spans="2:3" x14ac:dyDescent="0.2">
      <c r="B32" s="6" t="s">
        <v>9</v>
      </c>
      <c r="C32" s="7" t="s">
        <v>227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151"/>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8" t="s">
        <v>123</v>
      </c>
      <c r="C5" s="178"/>
      <c r="D5" s="178"/>
      <c r="E5" s="178"/>
      <c r="F5" s="53"/>
      <c r="G5" s="53"/>
      <c r="H5" s="53"/>
      <c r="I5" s="53"/>
    </row>
    <row r="6" spans="1:9" s="166" customFormat="1" x14ac:dyDescent="0.2">
      <c r="B6" s="178"/>
      <c r="C6" s="178"/>
      <c r="D6" s="178"/>
      <c r="E6" s="178"/>
    </row>
    <row r="7" spans="1:9" s="166" customFormat="1" x14ac:dyDescent="0.2">
      <c r="B7" s="178"/>
      <c r="C7" s="178"/>
      <c r="D7" s="178"/>
      <c r="E7" s="178"/>
    </row>
    <row r="8" spans="1:9" s="166" customFormat="1" x14ac:dyDescent="0.2"/>
    <row r="9" spans="1:9" s="39" customFormat="1" x14ac:dyDescent="0.2">
      <c r="B9" s="153" t="s">
        <v>27</v>
      </c>
      <c r="C9" s="154"/>
      <c r="D9" s="155"/>
      <c r="E9" s="155"/>
      <c r="F9" s="155"/>
      <c r="G9" s="155"/>
      <c r="H9" s="155"/>
    </row>
    <row r="10" spans="1:9" s="39" customFormat="1" ht="39.75" customHeight="1" x14ac:dyDescent="0.2">
      <c r="B10" s="177" t="s">
        <v>220</v>
      </c>
      <c r="C10" s="177"/>
      <c r="D10" s="177"/>
      <c r="E10" s="177"/>
      <c r="F10" s="177"/>
      <c r="G10" s="177"/>
      <c r="H10" s="177"/>
    </row>
    <row r="11" spans="1:9" s="39" customFormat="1" x14ac:dyDescent="0.2">
      <c r="B11" s="157"/>
      <c r="C11" s="157"/>
      <c r="D11" s="157"/>
      <c r="E11" s="157"/>
      <c r="F11" s="157"/>
      <c r="G11" s="157"/>
      <c r="H11" s="157"/>
    </row>
    <row r="12" spans="1:9" s="77" customFormat="1" x14ac:dyDescent="0.2"/>
    <row r="13" spans="1:9" s="39" customFormat="1" x14ac:dyDescent="0.2">
      <c r="B13" s="157"/>
      <c r="C13" s="157"/>
      <c r="D13" s="157"/>
      <c r="E13" s="157"/>
      <c r="F13" s="157"/>
      <c r="G13" s="157"/>
      <c r="H13" s="157"/>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6">
        <f>'1. Resultaat'!C21</f>
        <v>1</v>
      </c>
    </row>
    <row r="27" spans="1:3" s="39" customFormat="1" x14ac:dyDescent="0.2">
      <c r="B27" s="65"/>
      <c r="C27" s="128"/>
    </row>
    <row r="28" spans="1:3" s="39" customFormat="1" x14ac:dyDescent="0.2">
      <c r="B28" s="133" t="s">
        <v>148</v>
      </c>
      <c r="C28" s="128"/>
    </row>
    <row r="29" spans="1:3" s="39" customFormat="1" x14ac:dyDescent="0.2">
      <c r="B29" s="59"/>
      <c r="C29" s="86">
        <f>'1. Resultaat'!C24</f>
        <v>0</v>
      </c>
    </row>
    <row r="30" spans="1:3" s="39" customFormat="1" x14ac:dyDescent="0.2">
      <c r="B30" s="59"/>
      <c r="C30" s="86">
        <f>'1. Resultaat'!C25</f>
        <v>0</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8" t="s">
        <v>94</v>
      </c>
      <c r="C61" s="139"/>
      <c r="D61" s="139"/>
      <c r="E61" s="139"/>
      <c r="F61" s="139"/>
      <c r="G61" s="139"/>
      <c r="H61" s="139"/>
      <c r="I61" s="79"/>
      <c r="J61" s="139"/>
      <c r="K61" s="139"/>
      <c r="L61" s="139"/>
      <c r="M61" s="139"/>
      <c r="N61" s="139"/>
      <c r="O61" s="79"/>
      <c r="P61" s="139" t="s">
        <v>74</v>
      </c>
      <c r="Q61" s="26"/>
      <c r="R61" s="26"/>
      <c r="S61" s="26"/>
      <c r="T61" s="26"/>
      <c r="U61" s="26"/>
      <c r="V61" s="26"/>
      <c r="W61" s="26"/>
      <c r="X61" s="26"/>
    </row>
    <row r="62" spans="1:24" ht="25.5" x14ac:dyDescent="0.2">
      <c r="A62" s="24"/>
      <c r="B62" s="139" t="s">
        <v>80</v>
      </c>
      <c r="C62" s="139" t="s">
        <v>126</v>
      </c>
      <c r="D62" s="139" t="s">
        <v>69</v>
      </c>
      <c r="E62" s="139" t="s">
        <v>159</v>
      </c>
      <c r="F62" s="139" t="s">
        <v>124</v>
      </c>
      <c r="G62" s="139" t="s">
        <v>125</v>
      </c>
      <c r="H62" s="139" t="s">
        <v>85</v>
      </c>
      <c r="I62" s="79"/>
      <c r="J62" s="139" t="s">
        <v>126</v>
      </c>
      <c r="K62" s="139" t="s">
        <v>69</v>
      </c>
      <c r="L62" s="139" t="s">
        <v>101</v>
      </c>
      <c r="M62" s="140" t="s">
        <v>165</v>
      </c>
      <c r="N62" s="140" t="s">
        <v>86</v>
      </c>
      <c r="O62" s="79"/>
      <c r="P62" s="139"/>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Precario</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2012</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2012</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2012</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2012</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2013</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2013</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2013</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2013</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2014</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2014</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2014</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2015</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2015</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2015</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2016</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2016</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2016</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2016</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2017</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2017</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2017</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2017</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2018</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2018</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2018</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2018</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2018</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2019</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2019</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2019</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2019</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0</v>
      </c>
      <c r="G124" s="86">
        <f>'3. Investeringen'!I76</f>
        <v>1</v>
      </c>
      <c r="H124" s="121">
        <f>'3. Investeringen'!N76</f>
        <v>2011</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0</v>
      </c>
      <c r="G125" s="86">
        <f>'3. Investeringen'!I77</f>
        <v>1</v>
      </c>
      <c r="H125" s="121">
        <f>'3. Investeringen'!N77</f>
        <v>2011</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0</v>
      </c>
      <c r="G126" s="86">
        <f>'3. Investeringen'!I78</f>
        <v>1</v>
      </c>
      <c r="H126" s="121">
        <f>'3. Investeringen'!N78</f>
        <v>2011</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0</v>
      </c>
      <c r="G127" s="86">
        <f>'3. Investeringen'!I79</f>
        <v>1</v>
      </c>
      <c r="H127" s="121">
        <f>'3. Investeringen'!N79</f>
        <v>2011</v>
      </c>
      <c r="I127" s="26"/>
      <c r="J127" s="87">
        <f t="shared" si="0"/>
        <v>1</v>
      </c>
      <c r="K127" s="87">
        <f t="shared" si="1"/>
        <v>1</v>
      </c>
      <c r="L127" s="87">
        <f t="shared" si="2"/>
        <v>1</v>
      </c>
      <c r="M127" s="87">
        <f t="shared" si="3"/>
        <v>1</v>
      </c>
      <c r="N127" s="87">
        <f t="shared" si="4"/>
        <v>1</v>
      </c>
      <c r="O127" s="27"/>
      <c r="P127" s="87">
        <f t="shared" ref="P127:P144"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0</v>
      </c>
      <c r="G128" s="86">
        <f>'3. Investeringen'!I80</f>
        <v>1</v>
      </c>
      <c r="H128" s="121">
        <f>'3. Investeringen'!N80</f>
        <v>2011</v>
      </c>
      <c r="I128" s="26"/>
      <c r="J128" s="87">
        <f t="shared" ref="J128:J144" si="7">INDEX($B$22:$C$26, MATCH(C128,$B$22:$B$26,0),2)</f>
        <v>1</v>
      </c>
      <c r="K128" s="87">
        <f t="shared" ref="K128:K144" si="8">IF(D128=0,1,INDEX($B$39:$C$57, MATCH(D128,$B$39:$B$57,0),2))</f>
        <v>1</v>
      </c>
      <c r="L128" s="87">
        <f t="shared" ref="L128:L144" si="9" xml:space="preserve"> F128 * $C$35 + G128 * $C$36</f>
        <v>1</v>
      </c>
      <c r="M128" s="87">
        <f t="shared" ref="M128:M144" si="10">IF(E128=0,1,INDEX($B$29:$C$32, MATCH(E128,$B$29:$B$32,0),2))</f>
        <v>1</v>
      </c>
      <c r="N128" s="87">
        <f t="shared" ref="N128:N144"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0</v>
      </c>
      <c r="G129" s="86">
        <f>'3. Investeringen'!I81</f>
        <v>1</v>
      </c>
      <c r="H129" s="121">
        <f>'3. Investeringen'!N81</f>
        <v>2011</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0</v>
      </c>
      <c r="G130" s="86">
        <f>'3. Investeringen'!I82</f>
        <v>1</v>
      </c>
      <c r="H130" s="121">
        <f>'3. Investeringen'!N82</f>
        <v>2012</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0</v>
      </c>
      <c r="G131" s="86">
        <f>'3. Investeringen'!I83</f>
        <v>1</v>
      </c>
      <c r="H131" s="121">
        <f>'3. Investeringen'!N83</f>
        <v>2012</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0</v>
      </c>
      <c r="G132" s="86">
        <f>'3. Investeringen'!I84</f>
        <v>1</v>
      </c>
      <c r="H132" s="121">
        <f>'3. Investeringen'!N84</f>
        <v>2013</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0</v>
      </c>
      <c r="G133" s="86">
        <f>'3. Investeringen'!I85</f>
        <v>1</v>
      </c>
      <c r="H133" s="121">
        <f>'3. Investeringen'!N85</f>
        <v>2013</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0</v>
      </c>
      <c r="G134" s="86">
        <f>'3. Investeringen'!I86</f>
        <v>1</v>
      </c>
      <c r="H134" s="121">
        <f>'3. Investeringen'!N86</f>
        <v>2014</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0</v>
      </c>
      <c r="G135" s="86">
        <f>'3. Investeringen'!I87</f>
        <v>1</v>
      </c>
      <c r="H135" s="121">
        <f>'3. Investeringen'!N87</f>
        <v>2014</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0</v>
      </c>
      <c r="G136" s="86">
        <f>'3. Investeringen'!I88</f>
        <v>1</v>
      </c>
      <c r="H136" s="121">
        <f>'3. Investeringen'!N88</f>
        <v>2015</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0</v>
      </c>
      <c r="G137" s="86">
        <f>'3. Investeringen'!I89</f>
        <v>1</v>
      </c>
      <c r="H137" s="121">
        <f>'3. Investeringen'!N89</f>
        <v>2015</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0</v>
      </c>
      <c r="G138" s="86">
        <f>'3. Investeringen'!I90</f>
        <v>1</v>
      </c>
      <c r="H138" s="121">
        <f>'3. Investeringen'!N90</f>
        <v>2016</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0</v>
      </c>
      <c r="G139" s="86">
        <f>'3. Investeringen'!I91</f>
        <v>1</v>
      </c>
      <c r="H139" s="121">
        <f>'3. Investeringen'!N91</f>
        <v>2016</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0</v>
      </c>
      <c r="G140" s="86">
        <f>'3. Investeringen'!I92</f>
        <v>1</v>
      </c>
      <c r="H140" s="121">
        <f>'3. Investeringen'!N92</f>
        <v>2017</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0</v>
      </c>
      <c r="G141" s="86">
        <f>'3. Investeringen'!I93</f>
        <v>1</v>
      </c>
      <c r="H141" s="121">
        <f>'3. Investeringen'!N93</f>
        <v>2017</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0</v>
      </c>
      <c r="G142" s="86">
        <f>'3. Investeringen'!I94</f>
        <v>1</v>
      </c>
      <c r="H142" s="121">
        <f>'3. Investeringen'!N94</f>
        <v>2018</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0</v>
      </c>
      <c r="G143" s="86">
        <f>'3. Investeringen'!I95</f>
        <v>1</v>
      </c>
      <c r="H143" s="121">
        <f>'3. Investeringen'!N95</f>
        <v>2018</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0</v>
      </c>
      <c r="G144" s="86">
        <f>'3. Investeringen'!I96</f>
        <v>1</v>
      </c>
      <c r="H144" s="121">
        <f>'3. Investeringen'!N96</f>
        <v>2019</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0</v>
      </c>
      <c r="G145" s="86">
        <f>'3. Investeringen'!I97</f>
        <v>1</v>
      </c>
      <c r="H145" s="121">
        <f>'3. Investeringen'!N97</f>
        <v>2019</v>
      </c>
      <c r="J145" s="87">
        <f t="shared" ref="J145" si="12">INDEX($B$22:$C$26, MATCH(C145,$B$22:$B$26,0),2)</f>
        <v>1</v>
      </c>
      <c r="K145" s="87">
        <f t="shared" ref="K145" si="13">IF(D145=0,1,INDEX($B$39:$C$57, MATCH(D145,$B$39:$B$57,0),2))</f>
        <v>1</v>
      </c>
      <c r="L145" s="87">
        <f t="shared" ref="L145" si="14" xml:space="preserve"> F145 * $C$35 + G145 * $C$36</f>
        <v>1</v>
      </c>
      <c r="M145" s="87">
        <f t="shared" ref="M145" si="15">IF(E145=0,1,INDEX($B$29:$C$32, MATCH(E145,$B$29:$B$32,0),2))</f>
        <v>1</v>
      </c>
      <c r="N145" s="87">
        <f t="shared" ref="N145" si="16">(H145&gt;=$C$18)*(H145&lt;=$C$19)</f>
        <v>1</v>
      </c>
      <c r="O145" s="27"/>
      <c r="P145" s="87">
        <f t="shared" ref="P145" si="17">PRODUCT(J145:N145)</f>
        <v>1</v>
      </c>
    </row>
    <row r="146" spans="2:16" x14ac:dyDescent="0.2">
      <c r="B146" s="86">
        <f>'3. Investeringen'!B98</f>
        <v>84</v>
      </c>
      <c r="C146" s="86" t="str">
        <f>'3. Investeringen'!C98</f>
        <v>Nieuwe investeringen</v>
      </c>
      <c r="D146" s="86" t="str">
        <f>'3. Investeringen'!D98</f>
        <v>19 Onbekend</v>
      </c>
      <c r="E146" s="86">
        <f>'3. Investeringen'!E98</f>
        <v>0</v>
      </c>
      <c r="F146" s="86">
        <f>'3. Investeringen'!H98</f>
        <v>1</v>
      </c>
      <c r="G146" s="86">
        <f>'3. Investeringen'!I98</f>
        <v>0</v>
      </c>
      <c r="H146" s="121">
        <f>'3. Investeringen'!N98</f>
        <v>2020</v>
      </c>
      <c r="I146" s="39"/>
      <c r="J146" s="87">
        <f t="shared" ref="J146:J151" si="18">INDEX($B$22:$C$26, MATCH(C146,$B$22:$B$26,0),2)</f>
        <v>1</v>
      </c>
      <c r="K146" s="87">
        <f t="shared" ref="K146:K151" si="19">IF(D146=0,1,INDEX($B$39:$C$57, MATCH(D146,$B$39:$B$57,0),2))</f>
        <v>1</v>
      </c>
      <c r="L146" s="87">
        <f t="shared" ref="L146:L151" si="20" xml:space="preserve"> F146 * $C$35 + G146 * $C$36</f>
        <v>1</v>
      </c>
      <c r="M146" s="87">
        <f t="shared" ref="M146:M151" si="21">IF(E146=0,1,INDEX($B$29:$C$32, MATCH(E146,$B$29:$B$32,0),2))</f>
        <v>1</v>
      </c>
      <c r="N146" s="87">
        <f t="shared" ref="N146:N151" si="22">(H146&gt;=$C$18)*(H146&lt;=$C$19)</f>
        <v>1</v>
      </c>
      <c r="O146" s="27"/>
      <c r="P146" s="87">
        <f t="shared" ref="P146:P151" si="23">PRODUCT(J146:N146)</f>
        <v>1</v>
      </c>
    </row>
    <row r="147" spans="2:16" x14ac:dyDescent="0.2">
      <c r="B147" s="86">
        <f>'3. Investeringen'!B99</f>
        <v>85</v>
      </c>
      <c r="C147" s="86" t="str">
        <f>'3. Investeringen'!C99</f>
        <v>Nieuwe investeringen</v>
      </c>
      <c r="D147" s="86" t="str">
        <f>'3. Investeringen'!D99</f>
        <v>19 Onbekend</v>
      </c>
      <c r="E147" s="86">
        <f>'3. Investeringen'!E99</f>
        <v>0</v>
      </c>
      <c r="F147" s="86">
        <f>'3. Investeringen'!H99</f>
        <v>1</v>
      </c>
      <c r="G147" s="86">
        <f>'3. Investeringen'!I99</f>
        <v>0</v>
      </c>
      <c r="H147" s="121">
        <f>'3. Investeringen'!N99</f>
        <v>2020</v>
      </c>
      <c r="I147" s="39"/>
      <c r="J147" s="87">
        <f t="shared" si="18"/>
        <v>1</v>
      </c>
      <c r="K147" s="87">
        <f t="shared" si="19"/>
        <v>1</v>
      </c>
      <c r="L147" s="87">
        <f t="shared" si="20"/>
        <v>1</v>
      </c>
      <c r="M147" s="87">
        <f t="shared" si="21"/>
        <v>1</v>
      </c>
      <c r="N147" s="87">
        <f t="shared" si="22"/>
        <v>1</v>
      </c>
      <c r="O147" s="27"/>
      <c r="P147" s="87">
        <f t="shared" si="23"/>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1</v>
      </c>
      <c r="G148" s="86">
        <f>'3. Investeringen'!I100</f>
        <v>0</v>
      </c>
      <c r="H148" s="121">
        <f>'3. Investeringen'!N100</f>
        <v>2020</v>
      </c>
      <c r="I148" s="39"/>
      <c r="J148" s="87">
        <f t="shared" si="18"/>
        <v>1</v>
      </c>
      <c r="K148" s="87">
        <f t="shared" si="19"/>
        <v>1</v>
      </c>
      <c r="L148" s="87">
        <f t="shared" si="20"/>
        <v>1</v>
      </c>
      <c r="M148" s="87">
        <f t="shared" si="21"/>
        <v>1</v>
      </c>
      <c r="N148" s="87">
        <f t="shared" si="22"/>
        <v>1</v>
      </c>
      <c r="O148" s="27"/>
      <c r="P148" s="87">
        <f t="shared" si="23"/>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1</v>
      </c>
      <c r="G149" s="86">
        <f>'3. Investeringen'!I101</f>
        <v>0</v>
      </c>
      <c r="H149" s="121">
        <f>'3. Investeringen'!N101</f>
        <v>2020</v>
      </c>
      <c r="I149" s="39"/>
      <c r="J149" s="87">
        <f t="shared" si="18"/>
        <v>1</v>
      </c>
      <c r="K149" s="87">
        <f t="shared" si="19"/>
        <v>1</v>
      </c>
      <c r="L149" s="87">
        <f t="shared" si="20"/>
        <v>1</v>
      </c>
      <c r="M149" s="87">
        <f t="shared" si="21"/>
        <v>1</v>
      </c>
      <c r="N149" s="87">
        <f t="shared" si="22"/>
        <v>1</v>
      </c>
      <c r="O149" s="27"/>
      <c r="P149" s="87">
        <f t="shared" si="23"/>
        <v>1</v>
      </c>
    </row>
    <row r="150" spans="2:16" x14ac:dyDescent="0.2">
      <c r="B150" s="86">
        <f>'3. Investeringen'!B102</f>
        <v>88</v>
      </c>
      <c r="C150" s="86" t="str">
        <f>'3. Investeringen'!C102</f>
        <v>Nieuwe investeringen</v>
      </c>
      <c r="D150" s="86" t="str">
        <f>'3. Investeringen'!D102</f>
        <v>19 Onbekend</v>
      </c>
      <c r="E150" s="86">
        <f>'3. Investeringen'!E102</f>
        <v>0</v>
      </c>
      <c r="F150" s="86">
        <f>'3. Investeringen'!H102</f>
        <v>0</v>
      </c>
      <c r="G150" s="86">
        <f>'3. Investeringen'!I102</f>
        <v>1</v>
      </c>
      <c r="H150" s="121">
        <f>'3. Investeringen'!N102</f>
        <v>2020</v>
      </c>
      <c r="I150" s="39"/>
      <c r="J150" s="87">
        <f t="shared" si="18"/>
        <v>1</v>
      </c>
      <c r="K150" s="87">
        <f t="shared" si="19"/>
        <v>1</v>
      </c>
      <c r="L150" s="87">
        <f t="shared" si="20"/>
        <v>1</v>
      </c>
      <c r="M150" s="87">
        <f t="shared" si="21"/>
        <v>1</v>
      </c>
      <c r="N150" s="87">
        <f t="shared" si="22"/>
        <v>1</v>
      </c>
      <c r="O150" s="27"/>
      <c r="P150" s="87">
        <f t="shared" si="23"/>
        <v>1</v>
      </c>
    </row>
    <row r="151" spans="2:16" x14ac:dyDescent="0.2">
      <c r="B151" s="86">
        <f>'3. Investeringen'!B103</f>
        <v>89</v>
      </c>
      <c r="C151" s="86" t="str">
        <f>'3. Investeringen'!C103</f>
        <v>Nieuwe investeringen</v>
      </c>
      <c r="D151" s="86" t="str">
        <f>'3. Investeringen'!D103</f>
        <v>19 Onbekend</v>
      </c>
      <c r="E151" s="86">
        <f>'3. Investeringen'!E103</f>
        <v>0</v>
      </c>
      <c r="F151" s="86">
        <f>'3. Investeringen'!H103</f>
        <v>0</v>
      </c>
      <c r="G151" s="86">
        <f>'3. Investeringen'!I103</f>
        <v>1</v>
      </c>
      <c r="H151" s="121">
        <f>'3. Investeringen'!N103</f>
        <v>2020</v>
      </c>
      <c r="I151" s="39"/>
      <c r="J151" s="87">
        <f t="shared" si="18"/>
        <v>1</v>
      </c>
      <c r="K151" s="87">
        <f t="shared" si="19"/>
        <v>1</v>
      </c>
      <c r="L151" s="87">
        <f t="shared" si="20"/>
        <v>1</v>
      </c>
      <c r="M151" s="87">
        <f t="shared" si="21"/>
        <v>1</v>
      </c>
      <c r="N151" s="87">
        <f t="shared" si="22"/>
        <v>1</v>
      </c>
      <c r="O151" s="27"/>
      <c r="P151" s="87">
        <f t="shared" si="23"/>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103"/>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5" t="s">
        <v>169</v>
      </c>
      <c r="C5" s="175"/>
      <c r="D5" s="175"/>
      <c r="E5" s="175"/>
      <c r="F5" s="175"/>
      <c r="G5" s="175"/>
      <c r="H5" s="175"/>
      <c r="I5" s="175"/>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SUM(K15:K96)</f>
        <v>100125795.53728221</v>
      </c>
      <c r="L9" s="87">
        <f t="shared" si="0"/>
        <v>5773768</v>
      </c>
      <c r="M9" s="87">
        <f t="shared" si="0"/>
        <v>9447889.0773902349</v>
      </c>
      <c r="N9" s="87">
        <f t="shared" si="0"/>
        <v>6210333.2891700994</v>
      </c>
      <c r="O9" s="87">
        <f t="shared" si="0"/>
        <v>4395848.021851317</v>
      </c>
      <c r="P9" s="87">
        <f t="shared" si="0"/>
        <v>3725686</v>
      </c>
      <c r="Q9" s="87">
        <f t="shared" si="0"/>
        <v>4127224.4575193967</v>
      </c>
      <c r="R9" s="87">
        <f t="shared" si="0"/>
        <v>3938824.4356629867</v>
      </c>
      <c r="S9" s="87">
        <f t="shared" si="0"/>
        <v>3597002.3485794542</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8" t="s">
        <v>73</v>
      </c>
      <c r="C13" s="139"/>
      <c r="D13" s="139"/>
      <c r="E13" s="139"/>
      <c r="F13" s="139"/>
      <c r="G13" s="139"/>
      <c r="H13" s="127"/>
      <c r="I13" s="138" t="s">
        <v>96</v>
      </c>
      <c r="J13" s="79"/>
      <c r="K13" s="138" t="s">
        <v>198</v>
      </c>
      <c r="L13" s="139"/>
      <c r="M13" s="139"/>
      <c r="N13" s="139"/>
      <c r="O13" s="139"/>
      <c r="P13" s="139"/>
      <c r="Q13" s="139"/>
      <c r="R13" s="139"/>
      <c r="S13" s="139"/>
      <c r="T13" s="139"/>
      <c r="U13" s="139"/>
      <c r="V13" s="139"/>
      <c r="W13" s="139"/>
      <c r="X13" s="139"/>
      <c r="Y13" s="139"/>
      <c r="Z13" s="139"/>
    </row>
    <row r="14" spans="1:26" s="16" customFormat="1" ht="41.25" customHeight="1" x14ac:dyDescent="0.2">
      <c r="B14" s="140" t="s">
        <v>93</v>
      </c>
      <c r="C14" s="139" t="s">
        <v>126</v>
      </c>
      <c r="D14" s="139" t="s">
        <v>101</v>
      </c>
      <c r="E14" s="140" t="s">
        <v>189</v>
      </c>
      <c r="F14" s="140" t="s">
        <v>85</v>
      </c>
      <c r="G14" s="140" t="s">
        <v>218</v>
      </c>
      <c r="H14" s="127"/>
      <c r="I14" s="139" t="s">
        <v>75</v>
      </c>
      <c r="J14" s="79"/>
      <c r="K14" s="139">
        <v>2011</v>
      </c>
      <c r="L14" s="139">
        <v>2012</v>
      </c>
      <c r="M14" s="139">
        <v>2013</v>
      </c>
      <c r="N14" s="139">
        <v>2014</v>
      </c>
      <c r="O14" s="139">
        <v>2015</v>
      </c>
      <c r="P14" s="139">
        <v>2016</v>
      </c>
      <c r="Q14" s="139">
        <v>2017</v>
      </c>
      <c r="R14" s="139">
        <v>2018</v>
      </c>
      <c r="S14" s="139">
        <v>2019</v>
      </c>
      <c r="T14" s="139">
        <v>2020</v>
      </c>
      <c r="U14" s="139">
        <v>2021</v>
      </c>
      <c r="V14" s="139">
        <v>2022</v>
      </c>
      <c r="W14" s="139">
        <v>2023</v>
      </c>
      <c r="X14" s="139">
        <v>2024</v>
      </c>
      <c r="Y14" s="139">
        <v>2025</v>
      </c>
      <c r="Z14" s="139">
        <v>2026</v>
      </c>
    </row>
    <row r="15" spans="1:26" s="20" customFormat="1" x14ac:dyDescent="0.2">
      <c r="A15" s="2"/>
      <c r="B15" s="86">
        <f>'3. Investeringen'!B15</f>
        <v>1</v>
      </c>
      <c r="C15" s="86" t="str">
        <f>'3. Investeringen'!C15</f>
        <v>Start-GAW excl. bijzonderheden</v>
      </c>
      <c r="D15" s="86" t="str">
        <f>'3. Investeringen'!F15</f>
        <v>AD</v>
      </c>
      <c r="E15" s="171">
        <f>'3. Investeringen'!M15</f>
        <v>24</v>
      </c>
      <c r="F15" s="121">
        <f>'3. Investeringen'!N15</f>
        <v>2011</v>
      </c>
      <c r="G15" s="86">
        <f>'3. Investeringen'!O15</f>
        <v>9315199.376762785</v>
      </c>
      <c r="H15" s="75"/>
      <c r="I15" s="136">
        <f>'5. Selectie'!P63</f>
        <v>1</v>
      </c>
      <c r="K15" s="87">
        <f t="shared" ref="K15:Z24" si="1">($F15=K$14)*$I15*$G15</f>
        <v>9315199.376762785</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1">
        <f>'3. Investeringen'!M16</f>
        <v>24.099999999999909</v>
      </c>
      <c r="F16" s="121">
        <f>'3. Investeringen'!N16</f>
        <v>2011</v>
      </c>
      <c r="G16" s="86">
        <f>'3. Investeringen'!O16</f>
        <v>71359585.453376204</v>
      </c>
      <c r="I16" s="136">
        <f>'5. Selectie'!P64</f>
        <v>1</v>
      </c>
      <c r="K16" s="87">
        <f t="shared" si="1"/>
        <v>71359585.453376204</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Precario</v>
      </c>
      <c r="D17" s="86" t="str">
        <f>'3. Investeringen'!F17</f>
        <v>TD</v>
      </c>
      <c r="E17" s="171">
        <f>'3. Investeringen'!M17</f>
        <v>0</v>
      </c>
      <c r="F17" s="121">
        <f>'3. Investeringen'!N17</f>
        <v>2011</v>
      </c>
      <c r="G17" s="86">
        <f>'3. Investeringen'!O17</f>
        <v>0</v>
      </c>
      <c r="I17" s="136">
        <f>'5. Selectie'!P65</f>
        <v>1</v>
      </c>
      <c r="K17" s="87">
        <f t="shared" si="1"/>
        <v>0</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1">
        <f>'3. Investeringen'!M18</f>
        <v>48.5</v>
      </c>
      <c r="F18" s="121">
        <f>'3. Investeringen'!N18</f>
        <v>2011</v>
      </c>
      <c r="G18" s="86">
        <f>'3. Investeringen'!O18</f>
        <v>210188.30228571428</v>
      </c>
      <c r="I18" s="136">
        <f>'5. Selectie'!P66</f>
        <v>1</v>
      </c>
      <c r="K18" s="87">
        <f t="shared" si="1"/>
        <v>210188.30228571428</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1">
        <f>'3. Investeringen'!M19</f>
        <v>38.5</v>
      </c>
      <c r="F19" s="121">
        <f>'3. Investeringen'!N19</f>
        <v>2011</v>
      </c>
      <c r="G19" s="86">
        <f>'3. Investeringen'!O19</f>
        <v>604827.50835294113</v>
      </c>
      <c r="I19" s="136">
        <f>'5. Selectie'!P67</f>
        <v>1</v>
      </c>
      <c r="K19" s="87">
        <f t="shared" si="1"/>
        <v>604827.50835294113</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1">
        <f>'3. Investeringen'!M20</f>
        <v>23.5</v>
      </c>
      <c r="F20" s="121">
        <f>'3. Investeringen'!N20</f>
        <v>2011</v>
      </c>
      <c r="G20" s="86">
        <f>'3. Investeringen'!O20</f>
        <v>344398.99454545451</v>
      </c>
      <c r="I20" s="136">
        <f>'5. Selectie'!P68</f>
        <v>1</v>
      </c>
      <c r="K20" s="87">
        <f t="shared" si="1"/>
        <v>344398.99454545451</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1">
        <f>'3. Investeringen'!M21</f>
        <v>49.5</v>
      </c>
      <c r="F21" s="121">
        <f>'3. Investeringen'!N21</f>
        <v>2011</v>
      </c>
      <c r="G21" s="86">
        <f>'3. Investeringen'!O21</f>
        <v>-15728.971962616823</v>
      </c>
      <c r="I21" s="136">
        <f>'5. Selectie'!P69</f>
        <v>1</v>
      </c>
      <c r="K21" s="87">
        <f t="shared" si="1"/>
        <v>-15728.971962616823</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1">
        <f>'3. Investeringen'!M22</f>
        <v>39.5</v>
      </c>
      <c r="F22" s="121">
        <f>'3. Investeringen'!N22</f>
        <v>2011</v>
      </c>
      <c r="G22" s="86">
        <f>'3. Investeringen'!O22</f>
        <v>335068.96551724139</v>
      </c>
      <c r="I22" s="136">
        <f>'5. Selectie'!P70</f>
        <v>1</v>
      </c>
      <c r="K22" s="87">
        <f t="shared" si="1"/>
        <v>335068.96551724139</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1">
        <f>'3. Investeringen'!M23</f>
        <v>24.5</v>
      </c>
      <c r="F23" s="121">
        <f>'3. Investeringen'!N23</f>
        <v>2011</v>
      </c>
      <c r="G23" s="86">
        <f>'3. Investeringen'!O23</f>
        <v>90263.15789473684</v>
      </c>
      <c r="I23" s="136">
        <f>'5. Selectie'!P71</f>
        <v>1</v>
      </c>
      <c r="K23" s="87">
        <f t="shared" si="1"/>
        <v>90263.15789473684</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1">
        <f>'3. Investeringen'!M24</f>
        <v>50.5</v>
      </c>
      <c r="F24" s="121">
        <f>'3. Investeringen'!N24</f>
        <v>2011</v>
      </c>
      <c r="G24" s="86">
        <f>'3. Investeringen'!O24</f>
        <v>-108412.84403669725</v>
      </c>
      <c r="I24" s="136">
        <f>'5. Selectie'!P72</f>
        <v>1</v>
      </c>
      <c r="K24" s="87">
        <f t="shared" si="1"/>
        <v>-108412.84403669725</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1">
        <f>'3. Investeringen'!M25</f>
        <v>40.5</v>
      </c>
      <c r="F25" s="121">
        <f>'3. Investeringen'!N25</f>
        <v>2011</v>
      </c>
      <c r="G25" s="86">
        <f>'3. Investeringen'!O25</f>
        <v>344932.58426966291</v>
      </c>
      <c r="I25" s="136">
        <f>'5. Selectie'!P73</f>
        <v>1</v>
      </c>
      <c r="K25" s="87">
        <f t="shared" ref="K25:Z34" si="2">($F25=K$14)*$I25*$G25</f>
        <v>344932.58426966291</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1">
        <f>'3. Investeringen'!M26</f>
        <v>25.5</v>
      </c>
      <c r="F26" s="121">
        <f>'3. Investeringen'!N26</f>
        <v>2011</v>
      </c>
      <c r="G26" s="86">
        <f>'3. Investeringen'!O26</f>
        <v>104593.22033898305</v>
      </c>
      <c r="I26" s="136">
        <f>'5. Selectie'!P74</f>
        <v>1</v>
      </c>
      <c r="K26" s="87">
        <f t="shared" si="2"/>
        <v>104593.22033898305</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1">
        <f>'3. Investeringen'!M27</f>
        <v>51.5</v>
      </c>
      <c r="F27" s="121">
        <f>'3. Investeringen'!N27</f>
        <v>2011</v>
      </c>
      <c r="G27" s="86">
        <f>'3. Investeringen'!O27</f>
        <v>618936.36363636365</v>
      </c>
      <c r="I27" s="136">
        <f>'5. Selectie'!P75</f>
        <v>1</v>
      </c>
      <c r="K27" s="87">
        <f t="shared" si="2"/>
        <v>618936.36363636365</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1">
        <f>'3. Investeringen'!M28</f>
        <v>41.5</v>
      </c>
      <c r="F28" s="121">
        <f>'3. Investeringen'!N28</f>
        <v>2011</v>
      </c>
      <c r="G28" s="86">
        <f>'3. Investeringen'!O28</f>
        <v>487855.55555555556</v>
      </c>
      <c r="I28" s="136">
        <f>'5. Selectie'!P76</f>
        <v>1</v>
      </c>
      <c r="K28" s="87">
        <f t="shared" si="2"/>
        <v>487855.55555555556</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1">
        <f>'3. Investeringen'!M29</f>
        <v>26.5</v>
      </c>
      <c r="F29" s="121">
        <f>'3. Investeringen'!N29</f>
        <v>2011</v>
      </c>
      <c r="G29" s="86">
        <f>'3. Investeringen'!O29</f>
        <v>130733.33333333333</v>
      </c>
      <c r="I29" s="136">
        <f>'5. Selectie'!P77</f>
        <v>1</v>
      </c>
      <c r="K29" s="87">
        <f t="shared" si="2"/>
        <v>130733.33333333333</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1">
        <f>'3. Investeringen'!M30</f>
        <v>52.5</v>
      </c>
      <c r="F30" s="121">
        <f>'3. Investeringen'!N30</f>
        <v>2011</v>
      </c>
      <c r="G30" s="86">
        <f>'3. Investeringen'!O30</f>
        <v>586090.90909090906</v>
      </c>
      <c r="I30" s="136">
        <f>'5. Selectie'!P78</f>
        <v>1</v>
      </c>
      <c r="K30" s="87">
        <f t="shared" si="2"/>
        <v>586090.90909090906</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1">
        <f>'3. Investeringen'!M31</f>
        <v>42.5</v>
      </c>
      <c r="F31" s="121">
        <f>'3. Investeringen'!N31</f>
        <v>2011</v>
      </c>
      <c r="G31" s="86">
        <f>'3. Investeringen'!O31</f>
        <v>1055888.888888889</v>
      </c>
      <c r="I31" s="136">
        <f>'5. Selectie'!P79</f>
        <v>1</v>
      </c>
      <c r="K31" s="87">
        <f t="shared" si="2"/>
        <v>1055888.888888889</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1">
        <f>'3. Investeringen'!M32</f>
        <v>27.5</v>
      </c>
      <c r="F32" s="121">
        <f>'3. Investeringen'!N32</f>
        <v>2011</v>
      </c>
      <c r="G32" s="86">
        <f>'3. Investeringen'!O32</f>
        <v>419833.33333333331</v>
      </c>
      <c r="I32" s="136">
        <f>'5. Selectie'!P80</f>
        <v>1</v>
      </c>
      <c r="K32" s="87">
        <f t="shared" si="2"/>
        <v>419833.33333333331</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1">
        <f>'3. Investeringen'!M33</f>
        <v>53.5</v>
      </c>
      <c r="F33" s="121">
        <f>'3. Investeringen'!N33</f>
        <v>2011</v>
      </c>
      <c r="G33" s="86">
        <f>'3. Investeringen'!O33</f>
        <v>1079727.2727272727</v>
      </c>
      <c r="I33" s="136">
        <f>'5. Selectie'!P81</f>
        <v>1</v>
      </c>
      <c r="K33" s="87">
        <f t="shared" si="2"/>
        <v>1079727.2727272727</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1">
        <f>'3. Investeringen'!M34</f>
        <v>43.5</v>
      </c>
      <c r="F34" s="121">
        <f>'3. Investeringen'!N34</f>
        <v>2011</v>
      </c>
      <c r="G34" s="86">
        <f>'3. Investeringen'!O34</f>
        <v>1707133.3333333333</v>
      </c>
      <c r="I34" s="136">
        <f>'5. Selectie'!P82</f>
        <v>1</v>
      </c>
      <c r="K34" s="87">
        <f t="shared" si="2"/>
        <v>1707133.3333333333</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1">
        <f>'3. Investeringen'!M35</f>
        <v>28.5</v>
      </c>
      <c r="F35" s="121">
        <f>'3. Investeringen'!N35</f>
        <v>2011</v>
      </c>
      <c r="G35" s="86">
        <f>'3. Investeringen'!O35</f>
        <v>203300</v>
      </c>
      <c r="I35" s="136">
        <f>'5. Selectie'!P83</f>
        <v>1</v>
      </c>
      <c r="K35" s="87">
        <f t="shared" ref="K35:Z44" si="3">($F35=K$14)*$I35*$G35</f>
        <v>203300</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1">
        <f>'3. Investeringen'!M36</f>
        <v>0</v>
      </c>
      <c r="F36" s="121">
        <f>'3. Investeringen'!N36</f>
        <v>2011</v>
      </c>
      <c r="G36" s="86">
        <f>'3. Investeringen'!O36</f>
        <v>25000</v>
      </c>
      <c r="I36" s="136">
        <f>'5. Selectie'!P84</f>
        <v>1</v>
      </c>
      <c r="K36" s="87">
        <f t="shared" si="3"/>
        <v>25000</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1">
        <f>'3. Investeringen'!M37</f>
        <v>54.5</v>
      </c>
      <c r="F37" s="121">
        <f>'3. Investeringen'!N37</f>
        <v>2011</v>
      </c>
      <c r="G37" s="86">
        <f>'3. Investeringen'!O37</f>
        <v>516263.63636363635</v>
      </c>
      <c r="I37" s="136">
        <f>'5. Selectie'!P85</f>
        <v>1</v>
      </c>
      <c r="K37" s="87">
        <f t="shared" si="3"/>
        <v>516263.63636363635</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1">
        <f>'3. Investeringen'!M38</f>
        <v>44.5</v>
      </c>
      <c r="F38" s="121">
        <f>'3. Investeringen'!N38</f>
        <v>2011</v>
      </c>
      <c r="G38" s="86">
        <f>'3. Investeringen'!O38</f>
        <v>2019311.111111111</v>
      </c>
      <c r="I38" s="136">
        <f>'5. Selectie'!P86</f>
        <v>1</v>
      </c>
      <c r="K38" s="87">
        <f t="shared" si="3"/>
        <v>2019311.111111111</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1">
        <f>'3. Investeringen'!M39</f>
        <v>29.5</v>
      </c>
      <c r="F39" s="121">
        <f>'3. Investeringen'!N39</f>
        <v>2011</v>
      </c>
      <c r="G39" s="86">
        <f>'3. Investeringen'!O39</f>
        <v>144550</v>
      </c>
      <c r="I39" s="136">
        <f>'5. Selectie'!P87</f>
        <v>1</v>
      </c>
      <c r="K39" s="87">
        <f t="shared" si="3"/>
        <v>144550</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1">
        <f>'3. Investeringen'!M40</f>
        <v>0</v>
      </c>
      <c r="F40" s="121">
        <f>'3. Investeringen'!N40</f>
        <v>2011</v>
      </c>
      <c r="G40" s="86">
        <f>'3. Investeringen'!O40</f>
        <v>2000</v>
      </c>
      <c r="I40" s="136">
        <f>'5. Selectie'!P88</f>
        <v>1</v>
      </c>
      <c r="K40" s="87">
        <f t="shared" si="3"/>
        <v>2000</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1">
        <f>'3. Investeringen'!M41</f>
        <v>55</v>
      </c>
      <c r="F41" s="121">
        <f>'3. Investeringen'!N41</f>
        <v>2011</v>
      </c>
      <c r="G41" s="86">
        <f>'3. Investeringen'!O41</f>
        <v>650511.1</v>
      </c>
      <c r="I41" s="136">
        <f>'5. Selectie'!P89</f>
        <v>1</v>
      </c>
      <c r="K41" s="87">
        <f t="shared" si="3"/>
        <v>650511.1</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1">
        <f>'3. Investeringen'!M42</f>
        <v>45</v>
      </c>
      <c r="F42" s="121">
        <f>'3. Investeringen'!N42</f>
        <v>2011</v>
      </c>
      <c r="G42" s="86">
        <f>'3. Investeringen'!O42</f>
        <v>1157907.06</v>
      </c>
      <c r="I42" s="136">
        <f>'5. Selectie'!P90</f>
        <v>1</v>
      </c>
      <c r="K42" s="87">
        <f t="shared" si="3"/>
        <v>1157907.06</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1">
        <f>'3. Investeringen'!M43</f>
        <v>30</v>
      </c>
      <c r="F43" s="121">
        <f>'3. Investeringen'!N43</f>
        <v>2011</v>
      </c>
      <c r="G43" s="86">
        <f>'3. Investeringen'!O43</f>
        <v>454353.01</v>
      </c>
      <c r="I43" s="136">
        <f>'5. Selectie'!P91</f>
        <v>1</v>
      </c>
      <c r="K43" s="87">
        <f t="shared" si="3"/>
        <v>454353.01</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1">
        <f>'3. Investeringen'!M44</f>
        <v>10</v>
      </c>
      <c r="F44" s="121">
        <f>'3. Investeringen'!N44</f>
        <v>2011</v>
      </c>
      <c r="G44" s="86">
        <f>'3. Investeringen'!O44</f>
        <v>68182</v>
      </c>
      <c r="I44" s="136">
        <f>'5. Selectie'!P92</f>
        <v>1</v>
      </c>
      <c r="K44" s="87">
        <f t="shared" si="3"/>
        <v>68182</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1">
        <f>'3. Investeringen'!M45</f>
        <v>55</v>
      </c>
      <c r="F45" s="121">
        <f>'3. Investeringen'!N45</f>
        <v>2012</v>
      </c>
      <c r="G45" s="86">
        <f>'3. Investeringen'!O45</f>
        <v>795354</v>
      </c>
      <c r="I45" s="136">
        <f>'5. Selectie'!P93</f>
        <v>1</v>
      </c>
      <c r="K45" s="87">
        <f t="shared" ref="K45:Z54" si="4">($F45=K$14)*$I45*$G45</f>
        <v>0</v>
      </c>
      <c r="L45" s="87">
        <f t="shared" si="4"/>
        <v>795354</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1">
        <f>'3. Investeringen'!M46</f>
        <v>45</v>
      </c>
      <c r="F46" s="121">
        <f>'3. Investeringen'!N46</f>
        <v>2012</v>
      </c>
      <c r="G46" s="86">
        <f>'3. Investeringen'!O46</f>
        <v>1974320</v>
      </c>
      <c r="I46" s="136">
        <f>'5. Selectie'!P94</f>
        <v>1</v>
      </c>
      <c r="K46" s="87">
        <f t="shared" si="4"/>
        <v>0</v>
      </c>
      <c r="L46" s="87">
        <f t="shared" si="4"/>
        <v>1974320</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1">
        <f>'3. Investeringen'!M47</f>
        <v>30</v>
      </c>
      <c r="F47" s="121">
        <f>'3. Investeringen'!N47</f>
        <v>2012</v>
      </c>
      <c r="G47" s="86">
        <f>'3. Investeringen'!O47</f>
        <v>660751</v>
      </c>
      <c r="I47" s="136">
        <f>'5. Selectie'!P95</f>
        <v>1</v>
      </c>
      <c r="K47" s="87">
        <f t="shared" si="4"/>
        <v>0</v>
      </c>
      <c r="L47" s="87">
        <f t="shared" si="4"/>
        <v>660751</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1">
        <f>'3. Investeringen'!M48</f>
        <v>0</v>
      </c>
      <c r="F48" s="121">
        <f>'3. Investeringen'!N48</f>
        <v>2012</v>
      </c>
      <c r="G48" s="86">
        <f>'3. Investeringen'!O48</f>
        <v>9690</v>
      </c>
      <c r="I48" s="136">
        <f>'5. Selectie'!P96</f>
        <v>1</v>
      </c>
      <c r="K48" s="87">
        <f t="shared" si="4"/>
        <v>0</v>
      </c>
      <c r="L48" s="87">
        <f t="shared" si="4"/>
        <v>9690</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1">
        <f>'3. Investeringen'!M49</f>
        <v>55</v>
      </c>
      <c r="F49" s="121">
        <f>'3. Investeringen'!N49</f>
        <v>2013</v>
      </c>
      <c r="G49" s="86">
        <f>'3. Investeringen'!O49</f>
        <v>2180458.8409251934</v>
      </c>
      <c r="I49" s="136">
        <f>'5. Selectie'!P97</f>
        <v>1</v>
      </c>
      <c r="K49" s="87">
        <f t="shared" si="4"/>
        <v>0</v>
      </c>
      <c r="L49" s="87">
        <f t="shared" si="4"/>
        <v>0</v>
      </c>
      <c r="M49" s="87">
        <f t="shared" si="4"/>
        <v>2180458.8409251934</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1">
        <f>'3. Investeringen'!M50</f>
        <v>45</v>
      </c>
      <c r="F50" s="121">
        <f>'3. Investeringen'!N50</f>
        <v>2013</v>
      </c>
      <c r="G50" s="86">
        <f>'3. Investeringen'!O50</f>
        <v>2521531.4652964245</v>
      </c>
      <c r="I50" s="136">
        <f>'5. Selectie'!P98</f>
        <v>1</v>
      </c>
      <c r="K50" s="87">
        <f t="shared" si="4"/>
        <v>0</v>
      </c>
      <c r="L50" s="87">
        <f t="shared" si="4"/>
        <v>0</v>
      </c>
      <c r="M50" s="87">
        <f t="shared" si="4"/>
        <v>2521531.4652964245</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1">
        <f>'3. Investeringen'!M51</f>
        <v>30</v>
      </c>
      <c r="F51" s="121">
        <f>'3. Investeringen'!N51</f>
        <v>2013</v>
      </c>
      <c r="G51" s="86">
        <f>'3. Investeringen'!O51</f>
        <v>445666.29537721572</v>
      </c>
      <c r="I51" s="136">
        <f>'5. Selectie'!P99</f>
        <v>1</v>
      </c>
      <c r="K51" s="87">
        <f t="shared" si="4"/>
        <v>0</v>
      </c>
      <c r="L51" s="87">
        <f t="shared" si="4"/>
        <v>0</v>
      </c>
      <c r="M51" s="87">
        <f t="shared" si="4"/>
        <v>445666.29537721572</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1">
        <f>'3. Investeringen'!M52</f>
        <v>0</v>
      </c>
      <c r="F52" s="121">
        <f>'3. Investeringen'!N52</f>
        <v>2013</v>
      </c>
      <c r="G52" s="86">
        <f>'3. Investeringen'!O52</f>
        <v>1540.64</v>
      </c>
      <c r="I52" s="136">
        <f>'5. Selectie'!P100</f>
        <v>1</v>
      </c>
      <c r="K52" s="87">
        <f t="shared" si="4"/>
        <v>0</v>
      </c>
      <c r="L52" s="87">
        <f t="shared" si="4"/>
        <v>0</v>
      </c>
      <c r="M52" s="87">
        <f t="shared" si="4"/>
        <v>1540.64</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1">
        <f>'3. Investeringen'!M53</f>
        <v>55</v>
      </c>
      <c r="F53" s="121">
        <f>'3. Investeringen'!N53</f>
        <v>2014</v>
      </c>
      <c r="G53" s="86">
        <f>'3. Investeringen'!O53</f>
        <v>1192766.1100000001</v>
      </c>
      <c r="I53" s="136">
        <f>'5. Selectie'!P101</f>
        <v>1</v>
      </c>
      <c r="K53" s="87">
        <f t="shared" si="4"/>
        <v>0</v>
      </c>
      <c r="L53" s="87">
        <f t="shared" si="4"/>
        <v>0</v>
      </c>
      <c r="M53" s="87">
        <f t="shared" si="4"/>
        <v>0</v>
      </c>
      <c r="N53" s="87">
        <f t="shared" si="4"/>
        <v>1192766.1100000001</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1">
        <f>'3. Investeringen'!M54</f>
        <v>45</v>
      </c>
      <c r="F54" s="121">
        <f>'3. Investeringen'!N54</f>
        <v>2014</v>
      </c>
      <c r="G54" s="86">
        <f>'3. Investeringen'!O54</f>
        <v>1391345.8199999998</v>
      </c>
      <c r="I54" s="136">
        <f>'5. Selectie'!P102</f>
        <v>1</v>
      </c>
      <c r="K54" s="87">
        <f t="shared" si="4"/>
        <v>0</v>
      </c>
      <c r="L54" s="87">
        <f t="shared" si="4"/>
        <v>0</v>
      </c>
      <c r="M54" s="87">
        <f t="shared" si="4"/>
        <v>0</v>
      </c>
      <c r="N54" s="87">
        <f t="shared" si="4"/>
        <v>1391345.8199999998</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1">
        <f>'3. Investeringen'!M55</f>
        <v>30</v>
      </c>
      <c r="F55" s="121">
        <f>'3. Investeringen'!N55</f>
        <v>2014</v>
      </c>
      <c r="G55" s="86">
        <f>'3. Investeringen'!O55</f>
        <v>287242.71999999997</v>
      </c>
      <c r="I55" s="136">
        <f>'5. Selectie'!P103</f>
        <v>1</v>
      </c>
      <c r="K55" s="87">
        <f t="shared" ref="K55:Z64" si="5">($F55=K$14)*$I55*$G55</f>
        <v>0</v>
      </c>
      <c r="L55" s="87">
        <f t="shared" si="5"/>
        <v>0</v>
      </c>
      <c r="M55" s="87">
        <f t="shared" si="5"/>
        <v>0</v>
      </c>
      <c r="N55" s="87">
        <f t="shared" si="5"/>
        <v>287242.71999999997</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1">
        <f>'3. Investeringen'!M56</f>
        <v>55</v>
      </c>
      <c r="F56" s="121">
        <f>'3. Investeringen'!N56</f>
        <v>2015</v>
      </c>
      <c r="G56" s="86">
        <f>'3. Investeringen'!O56</f>
        <v>1040322.1958904852</v>
      </c>
      <c r="I56" s="136">
        <f>'5. Selectie'!P104</f>
        <v>1</v>
      </c>
      <c r="K56" s="87">
        <f t="shared" si="5"/>
        <v>0</v>
      </c>
      <c r="L56" s="87">
        <f t="shared" si="5"/>
        <v>0</v>
      </c>
      <c r="M56" s="87">
        <f t="shared" si="5"/>
        <v>0</v>
      </c>
      <c r="N56" s="87">
        <f t="shared" si="5"/>
        <v>0</v>
      </c>
      <c r="O56" s="87">
        <f t="shared" si="5"/>
        <v>1040322.1958904852</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1">
        <f>'3. Investeringen'!M57</f>
        <v>45</v>
      </c>
      <c r="F57" s="121">
        <f>'3. Investeringen'!N57</f>
        <v>2015</v>
      </c>
      <c r="G57" s="86">
        <f>'3. Investeringen'!O57</f>
        <v>1231379.5760487644</v>
      </c>
      <c r="I57" s="136">
        <f>'5. Selectie'!P105</f>
        <v>1</v>
      </c>
      <c r="K57" s="87">
        <f t="shared" si="5"/>
        <v>0</v>
      </c>
      <c r="L57" s="87">
        <f t="shared" si="5"/>
        <v>0</v>
      </c>
      <c r="M57" s="87">
        <f t="shared" si="5"/>
        <v>0</v>
      </c>
      <c r="N57" s="87">
        <f t="shared" si="5"/>
        <v>0</v>
      </c>
      <c r="O57" s="87">
        <f t="shared" si="5"/>
        <v>1231379.5760487644</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1">
        <f>'3. Investeringen'!M58</f>
        <v>30</v>
      </c>
      <c r="F58" s="121">
        <f>'3. Investeringen'!N58</f>
        <v>2015</v>
      </c>
      <c r="G58" s="86">
        <f>'3. Investeringen'!O58</f>
        <v>199699.12795785151</v>
      </c>
      <c r="I58" s="136">
        <f>'5. Selectie'!P106</f>
        <v>1</v>
      </c>
      <c r="K58" s="87">
        <f t="shared" si="5"/>
        <v>0</v>
      </c>
      <c r="L58" s="87">
        <f t="shared" si="5"/>
        <v>0</v>
      </c>
      <c r="M58" s="87">
        <f t="shared" si="5"/>
        <v>0</v>
      </c>
      <c r="N58" s="87">
        <f t="shared" si="5"/>
        <v>0</v>
      </c>
      <c r="O58" s="87">
        <f t="shared" si="5"/>
        <v>199699.12795785151</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1">
        <f>'3. Investeringen'!M59</f>
        <v>55</v>
      </c>
      <c r="F59" s="121">
        <f>'3. Investeringen'!N59</f>
        <v>2016</v>
      </c>
      <c r="G59" s="86">
        <f>'3. Investeringen'!O59</f>
        <v>208273</v>
      </c>
      <c r="I59" s="136">
        <f>'5. Selectie'!P107</f>
        <v>1</v>
      </c>
      <c r="K59" s="87">
        <f t="shared" si="5"/>
        <v>0</v>
      </c>
      <c r="L59" s="87">
        <f t="shared" si="5"/>
        <v>0</v>
      </c>
      <c r="M59" s="87">
        <f t="shared" si="5"/>
        <v>0</v>
      </c>
      <c r="N59" s="87">
        <f t="shared" si="5"/>
        <v>0</v>
      </c>
      <c r="O59" s="87">
        <f t="shared" si="5"/>
        <v>0</v>
      </c>
      <c r="P59" s="87">
        <f t="shared" si="5"/>
        <v>208273</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1">
        <f>'3. Investeringen'!M60</f>
        <v>45</v>
      </c>
      <c r="F60" s="121">
        <f>'3. Investeringen'!N60</f>
        <v>2016</v>
      </c>
      <c r="G60" s="86">
        <f>'3. Investeringen'!O60</f>
        <v>888530</v>
      </c>
      <c r="I60" s="136">
        <f>'5. Selectie'!P108</f>
        <v>1</v>
      </c>
      <c r="K60" s="87">
        <f t="shared" si="5"/>
        <v>0</v>
      </c>
      <c r="L60" s="87">
        <f t="shared" si="5"/>
        <v>0</v>
      </c>
      <c r="M60" s="87">
        <f t="shared" si="5"/>
        <v>0</v>
      </c>
      <c r="N60" s="87">
        <f t="shared" si="5"/>
        <v>0</v>
      </c>
      <c r="O60" s="87">
        <f t="shared" si="5"/>
        <v>0</v>
      </c>
      <c r="P60" s="87">
        <f t="shared" si="5"/>
        <v>888530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1">
        <f>'3. Investeringen'!M61</f>
        <v>30</v>
      </c>
      <c r="F61" s="121">
        <f>'3. Investeringen'!N61</f>
        <v>2016</v>
      </c>
      <c r="G61" s="86">
        <f>'3. Investeringen'!O61</f>
        <v>152826</v>
      </c>
      <c r="I61" s="136">
        <f>'5. Selectie'!P109</f>
        <v>1</v>
      </c>
      <c r="K61" s="87">
        <f t="shared" si="5"/>
        <v>0</v>
      </c>
      <c r="L61" s="87">
        <f t="shared" si="5"/>
        <v>0</v>
      </c>
      <c r="M61" s="87">
        <f t="shared" si="5"/>
        <v>0</v>
      </c>
      <c r="N61" s="87">
        <f t="shared" si="5"/>
        <v>0</v>
      </c>
      <c r="O61" s="87">
        <f t="shared" si="5"/>
        <v>0</v>
      </c>
      <c r="P61" s="87">
        <f t="shared" si="5"/>
        <v>152826</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1">
        <f>'3. Investeringen'!M62</f>
        <v>5</v>
      </c>
      <c r="F62" s="121">
        <f>'3. Investeringen'!N62</f>
        <v>2016</v>
      </c>
      <c r="G62" s="86">
        <f>'3. Investeringen'!O62</f>
        <v>67028</v>
      </c>
      <c r="I62" s="136">
        <f>'5. Selectie'!P110</f>
        <v>1</v>
      </c>
      <c r="K62" s="87">
        <f t="shared" si="5"/>
        <v>0</v>
      </c>
      <c r="L62" s="87">
        <f t="shared" si="5"/>
        <v>0</v>
      </c>
      <c r="M62" s="87">
        <f t="shared" si="5"/>
        <v>0</v>
      </c>
      <c r="N62" s="87">
        <f t="shared" si="5"/>
        <v>0</v>
      </c>
      <c r="O62" s="87">
        <f t="shared" si="5"/>
        <v>0</v>
      </c>
      <c r="P62" s="87">
        <f t="shared" si="5"/>
        <v>67028</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1">
        <f>'3. Investeringen'!M63</f>
        <v>55</v>
      </c>
      <c r="F63" s="121">
        <f>'3. Investeringen'!N63</f>
        <v>2017</v>
      </c>
      <c r="G63" s="86">
        <f>'3. Investeringen'!O63</f>
        <v>266367.59098393598</v>
      </c>
      <c r="I63" s="136">
        <f>'5. Selectie'!P111</f>
        <v>1</v>
      </c>
      <c r="K63" s="87">
        <f t="shared" si="5"/>
        <v>0</v>
      </c>
      <c r="L63" s="87">
        <f t="shared" si="5"/>
        <v>0</v>
      </c>
      <c r="M63" s="87">
        <f t="shared" si="5"/>
        <v>0</v>
      </c>
      <c r="N63" s="87">
        <f t="shared" si="5"/>
        <v>0</v>
      </c>
      <c r="O63" s="87">
        <f t="shared" si="5"/>
        <v>0</v>
      </c>
      <c r="P63" s="87">
        <f t="shared" si="5"/>
        <v>0</v>
      </c>
      <c r="Q63" s="87">
        <f t="shared" si="5"/>
        <v>266367.59098393598</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1">
        <f>'3. Investeringen'!M64</f>
        <v>45</v>
      </c>
      <c r="F64" s="121">
        <f>'3. Investeringen'!N64</f>
        <v>2017</v>
      </c>
      <c r="G64" s="86">
        <f>'3. Investeringen'!O64</f>
        <v>1024603.49374221</v>
      </c>
      <c r="I64" s="136">
        <f>'5. Selectie'!P112</f>
        <v>1</v>
      </c>
      <c r="K64" s="87">
        <f t="shared" si="5"/>
        <v>0</v>
      </c>
      <c r="L64" s="87">
        <f t="shared" si="5"/>
        <v>0</v>
      </c>
      <c r="M64" s="87">
        <f t="shared" si="5"/>
        <v>0</v>
      </c>
      <c r="N64" s="87">
        <f t="shared" si="5"/>
        <v>0</v>
      </c>
      <c r="O64" s="87">
        <f t="shared" si="5"/>
        <v>0</v>
      </c>
      <c r="P64" s="87">
        <f t="shared" si="5"/>
        <v>0</v>
      </c>
      <c r="Q64" s="87">
        <f t="shared" si="5"/>
        <v>1024603.49374221</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1">
        <f>'3. Investeringen'!M65</f>
        <v>30</v>
      </c>
      <c r="F65" s="121">
        <f>'3. Investeringen'!N65</f>
        <v>2017</v>
      </c>
      <c r="G65" s="86">
        <f>'3. Investeringen'!O65</f>
        <v>185463.18845860899</v>
      </c>
      <c r="I65" s="136">
        <f>'5. Selectie'!P113</f>
        <v>1</v>
      </c>
      <c r="K65" s="87">
        <f t="shared" ref="K65:Z74" si="6">($F65=K$14)*$I65*$G65</f>
        <v>0</v>
      </c>
      <c r="L65" s="87">
        <f t="shared" si="6"/>
        <v>0</v>
      </c>
      <c r="M65" s="87">
        <f t="shared" si="6"/>
        <v>0</v>
      </c>
      <c r="N65" s="87">
        <f t="shared" si="6"/>
        <v>0</v>
      </c>
      <c r="O65" s="87">
        <f t="shared" si="6"/>
        <v>0</v>
      </c>
      <c r="P65" s="87">
        <f t="shared" si="6"/>
        <v>0</v>
      </c>
      <c r="Q65" s="87">
        <f t="shared" si="6"/>
        <v>185463.18845860899</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1">
        <f>'3. Investeringen'!M66</f>
        <v>5</v>
      </c>
      <c r="F66" s="121">
        <f>'3. Investeringen'!N66</f>
        <v>2017</v>
      </c>
      <c r="G66" s="86">
        <f>'3. Investeringen'!O66</f>
        <v>65865.766959999994</v>
      </c>
      <c r="I66" s="136">
        <f>'5. Selectie'!P114</f>
        <v>1</v>
      </c>
      <c r="K66" s="87">
        <f t="shared" si="6"/>
        <v>0</v>
      </c>
      <c r="L66" s="87">
        <f t="shared" si="6"/>
        <v>0</v>
      </c>
      <c r="M66" s="87">
        <f t="shared" si="6"/>
        <v>0</v>
      </c>
      <c r="N66" s="87">
        <f t="shared" si="6"/>
        <v>0</v>
      </c>
      <c r="O66" s="87">
        <f t="shared" si="6"/>
        <v>0</v>
      </c>
      <c r="P66" s="87">
        <f t="shared" si="6"/>
        <v>0</v>
      </c>
      <c r="Q66" s="87">
        <f t="shared" si="6"/>
        <v>65865.766959999994</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1">
        <f>'3. Investeringen'!M67</f>
        <v>55</v>
      </c>
      <c r="F67" s="121">
        <f>'3. Investeringen'!N67</f>
        <v>2018</v>
      </c>
      <c r="G67" s="86">
        <f>'3. Investeringen'!O67</f>
        <v>114778.93592</v>
      </c>
      <c r="I67" s="136">
        <f>'5. Selectie'!P115</f>
        <v>1</v>
      </c>
      <c r="K67" s="87">
        <f t="shared" si="6"/>
        <v>0</v>
      </c>
      <c r="L67" s="87">
        <f t="shared" si="6"/>
        <v>0</v>
      </c>
      <c r="M67" s="87">
        <f t="shared" si="6"/>
        <v>0</v>
      </c>
      <c r="N67" s="87">
        <f t="shared" si="6"/>
        <v>0</v>
      </c>
      <c r="O67" s="87">
        <f t="shared" si="6"/>
        <v>0</v>
      </c>
      <c r="P67" s="87">
        <f t="shared" si="6"/>
        <v>0</v>
      </c>
      <c r="Q67" s="87">
        <f t="shared" si="6"/>
        <v>0</v>
      </c>
      <c r="R67" s="87">
        <f t="shared" si="6"/>
        <v>114778.93592</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1">
        <f>'3. Investeringen'!M68</f>
        <v>45</v>
      </c>
      <c r="F68" s="121">
        <f>'3. Investeringen'!N68</f>
        <v>2018</v>
      </c>
      <c r="G68" s="86">
        <f>'3. Investeringen'!O68</f>
        <v>1202786.3403</v>
      </c>
      <c r="I68" s="136">
        <f>'5. Selectie'!P116</f>
        <v>1</v>
      </c>
      <c r="K68" s="87">
        <f t="shared" si="6"/>
        <v>0</v>
      </c>
      <c r="L68" s="87">
        <f t="shared" si="6"/>
        <v>0</v>
      </c>
      <c r="M68" s="87">
        <f t="shared" si="6"/>
        <v>0</v>
      </c>
      <c r="N68" s="87">
        <f t="shared" si="6"/>
        <v>0</v>
      </c>
      <c r="O68" s="87">
        <f t="shared" si="6"/>
        <v>0</v>
      </c>
      <c r="P68" s="87">
        <f t="shared" si="6"/>
        <v>0</v>
      </c>
      <c r="Q68" s="87">
        <f t="shared" si="6"/>
        <v>0</v>
      </c>
      <c r="R68" s="87">
        <f t="shared" si="6"/>
        <v>1202786.3403</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1">
        <f>'3. Investeringen'!M69</f>
        <v>30</v>
      </c>
      <c r="F69" s="121">
        <f>'3. Investeringen'!N69</f>
        <v>2018</v>
      </c>
      <c r="G69" s="86">
        <f>'3. Investeringen'!O69</f>
        <v>147909.20222000001</v>
      </c>
      <c r="I69" s="136">
        <f>'5. Selectie'!P117</f>
        <v>1</v>
      </c>
      <c r="K69" s="87">
        <f t="shared" si="6"/>
        <v>0</v>
      </c>
      <c r="L69" s="87">
        <f t="shared" si="6"/>
        <v>0</v>
      </c>
      <c r="M69" s="87">
        <f t="shared" si="6"/>
        <v>0</v>
      </c>
      <c r="N69" s="87">
        <f t="shared" si="6"/>
        <v>0</v>
      </c>
      <c r="O69" s="87">
        <f t="shared" si="6"/>
        <v>0</v>
      </c>
      <c r="P69" s="87">
        <f t="shared" si="6"/>
        <v>0</v>
      </c>
      <c r="Q69" s="87">
        <f t="shared" si="6"/>
        <v>0</v>
      </c>
      <c r="R69" s="87">
        <f t="shared" si="6"/>
        <v>147909.20222000001</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1">
        <f>'3. Investeringen'!M70</f>
        <v>10</v>
      </c>
      <c r="F70" s="121">
        <f>'3. Investeringen'!N70</f>
        <v>2018</v>
      </c>
      <c r="G70" s="86">
        <f>'3. Investeringen'!O70</f>
        <v>65700.710776000007</v>
      </c>
      <c r="I70" s="136">
        <f>'5. Selectie'!P118</f>
        <v>1</v>
      </c>
      <c r="K70" s="87">
        <f t="shared" si="6"/>
        <v>0</v>
      </c>
      <c r="L70" s="87">
        <f t="shared" si="6"/>
        <v>0</v>
      </c>
      <c r="M70" s="87">
        <f t="shared" si="6"/>
        <v>0</v>
      </c>
      <c r="N70" s="87">
        <f t="shared" si="6"/>
        <v>0</v>
      </c>
      <c r="O70" s="87">
        <f t="shared" si="6"/>
        <v>0</v>
      </c>
      <c r="P70" s="87">
        <f t="shared" si="6"/>
        <v>0</v>
      </c>
      <c r="Q70" s="87">
        <f t="shared" si="6"/>
        <v>0</v>
      </c>
      <c r="R70" s="87">
        <f t="shared" si="6"/>
        <v>65700.710776000007</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1">
        <f>'3. Investeringen'!M71</f>
        <v>5</v>
      </c>
      <c r="F71" s="121">
        <f>'3. Investeringen'!N71</f>
        <v>2018</v>
      </c>
      <c r="G71" s="86">
        <f>'3. Investeringen'!O71</f>
        <v>32635.762014</v>
      </c>
      <c r="I71" s="136">
        <f>'5. Selectie'!P119</f>
        <v>1</v>
      </c>
      <c r="K71" s="87">
        <f t="shared" si="6"/>
        <v>0</v>
      </c>
      <c r="L71" s="87">
        <f t="shared" si="6"/>
        <v>0</v>
      </c>
      <c r="M71" s="87">
        <f t="shared" si="6"/>
        <v>0</v>
      </c>
      <c r="N71" s="87">
        <f t="shared" si="6"/>
        <v>0</v>
      </c>
      <c r="O71" s="87">
        <f t="shared" si="6"/>
        <v>0</v>
      </c>
      <c r="P71" s="87">
        <f t="shared" si="6"/>
        <v>0</v>
      </c>
      <c r="Q71" s="87">
        <f t="shared" si="6"/>
        <v>0</v>
      </c>
      <c r="R71" s="87">
        <f t="shared" si="6"/>
        <v>32635.762014</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1">
        <f>'3. Investeringen'!M72</f>
        <v>55</v>
      </c>
      <c r="F72" s="121">
        <f>'3. Investeringen'!N72</f>
        <v>2019</v>
      </c>
      <c r="G72" s="86">
        <f>'3. Investeringen'!O72</f>
        <v>213476</v>
      </c>
      <c r="I72" s="136">
        <f>'5. Selectie'!P120</f>
        <v>1</v>
      </c>
      <c r="K72" s="87">
        <f t="shared" si="6"/>
        <v>0</v>
      </c>
      <c r="L72" s="87">
        <f t="shared" si="6"/>
        <v>0</v>
      </c>
      <c r="M72" s="87">
        <f t="shared" si="6"/>
        <v>0</v>
      </c>
      <c r="N72" s="87">
        <f t="shared" si="6"/>
        <v>0</v>
      </c>
      <c r="O72" s="87">
        <f t="shared" si="6"/>
        <v>0</v>
      </c>
      <c r="P72" s="87">
        <f t="shared" si="6"/>
        <v>0</v>
      </c>
      <c r="Q72" s="87">
        <f t="shared" si="6"/>
        <v>0</v>
      </c>
      <c r="R72" s="87">
        <f t="shared" si="6"/>
        <v>0</v>
      </c>
      <c r="S72" s="87">
        <f t="shared" si="6"/>
        <v>213476</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1">
        <f>'3. Investeringen'!M73</f>
        <v>45</v>
      </c>
      <c r="F73" s="121">
        <f>'3. Investeringen'!N73</f>
        <v>2019</v>
      </c>
      <c r="G73" s="86">
        <f>'3. Investeringen'!O73</f>
        <v>999431</v>
      </c>
      <c r="I73" s="136">
        <f>'5. Selectie'!P121</f>
        <v>1</v>
      </c>
      <c r="K73" s="87">
        <f t="shared" si="6"/>
        <v>0</v>
      </c>
      <c r="L73" s="87">
        <f t="shared" si="6"/>
        <v>0</v>
      </c>
      <c r="M73" s="87">
        <f t="shared" si="6"/>
        <v>0</v>
      </c>
      <c r="N73" s="87">
        <f t="shared" si="6"/>
        <v>0</v>
      </c>
      <c r="O73" s="87">
        <f t="shared" si="6"/>
        <v>0</v>
      </c>
      <c r="P73" s="87">
        <f t="shared" si="6"/>
        <v>0</v>
      </c>
      <c r="Q73" s="87">
        <f t="shared" si="6"/>
        <v>0</v>
      </c>
      <c r="R73" s="87">
        <f t="shared" si="6"/>
        <v>0</v>
      </c>
      <c r="S73" s="87">
        <f t="shared" si="6"/>
        <v>999431</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1">
        <f>'3. Investeringen'!M74</f>
        <v>30</v>
      </c>
      <c r="F74" s="121">
        <f>'3. Investeringen'!N74</f>
        <v>2019</v>
      </c>
      <c r="G74" s="86">
        <f>'3. Investeringen'!O74</f>
        <v>54621</v>
      </c>
      <c r="I74" s="136">
        <f>'5. Selectie'!P122</f>
        <v>1</v>
      </c>
      <c r="K74" s="87">
        <f t="shared" si="6"/>
        <v>0</v>
      </c>
      <c r="L74" s="87">
        <f t="shared" si="6"/>
        <v>0</v>
      </c>
      <c r="M74" s="87">
        <f t="shared" si="6"/>
        <v>0</v>
      </c>
      <c r="N74" s="87">
        <f t="shared" si="6"/>
        <v>0</v>
      </c>
      <c r="O74" s="87">
        <f t="shared" si="6"/>
        <v>0</v>
      </c>
      <c r="P74" s="87">
        <f t="shared" si="6"/>
        <v>0</v>
      </c>
      <c r="Q74" s="87">
        <f t="shared" si="6"/>
        <v>0</v>
      </c>
      <c r="R74" s="87">
        <f t="shared" si="6"/>
        <v>0</v>
      </c>
      <c r="S74" s="87">
        <f t="shared" si="6"/>
        <v>54621</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1">
        <f>'3. Investeringen'!M75</f>
        <v>5</v>
      </c>
      <c r="F75" s="121">
        <f>'3. Investeringen'!N75</f>
        <v>2019</v>
      </c>
      <c r="G75" s="86">
        <f>'3. Investeringen'!O75</f>
        <v>34447</v>
      </c>
      <c r="I75" s="136">
        <f>'5. Selectie'!P123</f>
        <v>1</v>
      </c>
      <c r="K75" s="87">
        <f t="shared" ref="K75:Z84" si="7">($F75=K$14)*$I75*$G75</f>
        <v>0</v>
      </c>
      <c r="L75" s="87">
        <f t="shared" si="7"/>
        <v>0</v>
      </c>
      <c r="M75" s="87">
        <f t="shared" si="7"/>
        <v>0</v>
      </c>
      <c r="N75" s="87">
        <f t="shared" si="7"/>
        <v>0</v>
      </c>
      <c r="O75" s="87">
        <f t="shared" si="7"/>
        <v>0</v>
      </c>
      <c r="P75" s="87">
        <f t="shared" si="7"/>
        <v>0</v>
      </c>
      <c r="Q75" s="87">
        <f t="shared" si="7"/>
        <v>0</v>
      </c>
      <c r="R75" s="87">
        <f t="shared" si="7"/>
        <v>0</v>
      </c>
      <c r="S75" s="87">
        <f t="shared" si="7"/>
        <v>34447</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AD</v>
      </c>
      <c r="E76" s="171">
        <f>'3. Investeringen'!M76</f>
        <v>37.5</v>
      </c>
      <c r="F76" s="121">
        <f>'3. Investeringen'!N76</f>
        <v>2011</v>
      </c>
      <c r="G76" s="86">
        <f>'3. Investeringen'!O76</f>
        <v>1822115.3846153845</v>
      </c>
      <c r="I76" s="136">
        <f>'5. Selectie'!P124</f>
        <v>1</v>
      </c>
      <c r="K76" s="87">
        <f t="shared" si="7"/>
        <v>1822115.3846153845</v>
      </c>
      <c r="L76" s="87">
        <f t="shared" si="7"/>
        <v>0</v>
      </c>
      <c r="M76" s="87">
        <f t="shared" si="7"/>
        <v>0</v>
      </c>
      <c r="N76" s="87">
        <f t="shared" si="7"/>
        <v>0</v>
      </c>
      <c r="O76" s="87">
        <f t="shared" si="7"/>
        <v>0</v>
      </c>
      <c r="P76" s="87">
        <f t="shared" si="7"/>
        <v>0</v>
      </c>
      <c r="Q76" s="87">
        <f t="shared" si="7"/>
        <v>0</v>
      </c>
      <c r="R76" s="87">
        <f t="shared" si="7"/>
        <v>0</v>
      </c>
      <c r="S76" s="87">
        <f t="shared" si="7"/>
        <v>0</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AD</v>
      </c>
      <c r="E77" s="171">
        <f>'3. Investeringen'!M77</f>
        <v>37.5</v>
      </c>
      <c r="F77" s="121">
        <f>'3. Investeringen'!N77</f>
        <v>2011</v>
      </c>
      <c r="G77" s="86">
        <f>'3. Investeringen'!O77</f>
        <v>118269.23076923077</v>
      </c>
      <c r="I77" s="136">
        <f>'5. Selectie'!P125</f>
        <v>1</v>
      </c>
      <c r="K77" s="87">
        <f t="shared" si="7"/>
        <v>118269.23076923077</v>
      </c>
      <c r="L77" s="87">
        <f t="shared" si="7"/>
        <v>0</v>
      </c>
      <c r="M77" s="87">
        <f t="shared" si="7"/>
        <v>0</v>
      </c>
      <c r="N77" s="87">
        <f t="shared" si="7"/>
        <v>0</v>
      </c>
      <c r="O77" s="87">
        <f t="shared" si="7"/>
        <v>0</v>
      </c>
      <c r="P77" s="87">
        <f t="shared" si="7"/>
        <v>0</v>
      </c>
      <c r="Q77" s="87">
        <f t="shared" si="7"/>
        <v>0</v>
      </c>
      <c r="R77" s="87">
        <f t="shared" si="7"/>
        <v>0</v>
      </c>
      <c r="S77" s="87">
        <f t="shared" si="7"/>
        <v>0</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AD</v>
      </c>
      <c r="E78" s="171">
        <f>'3. Investeringen'!M78</f>
        <v>38.5</v>
      </c>
      <c r="F78" s="121">
        <f>'3. Investeringen'!N78</f>
        <v>2011</v>
      </c>
      <c r="G78" s="86">
        <f>'3. Investeringen'!O78</f>
        <v>2493615.3846153845</v>
      </c>
      <c r="I78" s="136">
        <f>'5. Selectie'!P126</f>
        <v>1</v>
      </c>
      <c r="K78" s="87">
        <f t="shared" si="7"/>
        <v>2493615.3846153845</v>
      </c>
      <c r="L78" s="87">
        <f t="shared" si="7"/>
        <v>0</v>
      </c>
      <c r="M78" s="87">
        <f t="shared" si="7"/>
        <v>0</v>
      </c>
      <c r="N78" s="87">
        <f t="shared" si="7"/>
        <v>0</v>
      </c>
      <c r="O78" s="87">
        <f t="shared" si="7"/>
        <v>0</v>
      </c>
      <c r="P78" s="87">
        <f t="shared" si="7"/>
        <v>0</v>
      </c>
      <c r="Q78" s="87">
        <f t="shared" si="7"/>
        <v>0</v>
      </c>
      <c r="R78" s="87">
        <f t="shared" si="7"/>
        <v>0</v>
      </c>
      <c r="S78" s="87">
        <f t="shared" si="7"/>
        <v>0</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AD</v>
      </c>
      <c r="E79" s="171">
        <f>'3. Investeringen'!M79</f>
        <v>38.5</v>
      </c>
      <c r="F79" s="121">
        <f>'3. Investeringen'!N79</f>
        <v>2011</v>
      </c>
      <c r="G79" s="86">
        <f>'3. Investeringen'!O79</f>
        <v>149064.10256410256</v>
      </c>
      <c r="I79" s="136">
        <f>'5. Selectie'!P127</f>
        <v>1</v>
      </c>
      <c r="K79" s="87">
        <f t="shared" si="7"/>
        <v>149064.10256410256</v>
      </c>
      <c r="L79" s="87">
        <f t="shared" si="7"/>
        <v>0</v>
      </c>
      <c r="M79" s="87">
        <f t="shared" si="7"/>
        <v>0</v>
      </c>
      <c r="N79" s="87">
        <f t="shared" si="7"/>
        <v>0</v>
      </c>
      <c r="O79" s="87">
        <f t="shared" si="7"/>
        <v>0</v>
      </c>
      <c r="P79" s="87">
        <f t="shared" si="7"/>
        <v>0</v>
      </c>
      <c r="Q79" s="87">
        <f t="shared" si="7"/>
        <v>0</v>
      </c>
      <c r="R79" s="87">
        <f t="shared" si="7"/>
        <v>0</v>
      </c>
      <c r="S79" s="87">
        <f t="shared" si="7"/>
        <v>0</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AD</v>
      </c>
      <c r="E80" s="171">
        <f>'3. Investeringen'!M80</f>
        <v>39</v>
      </c>
      <c r="F80" s="121">
        <f>'3. Investeringen'!N80</f>
        <v>2011</v>
      </c>
      <c r="G80" s="86">
        <f>'3. Investeringen'!O80</f>
        <v>1585409.15</v>
      </c>
      <c r="I80" s="136">
        <f>'5. Selectie'!P128</f>
        <v>1</v>
      </c>
      <c r="K80" s="87">
        <f t="shared" si="7"/>
        <v>1585409.15</v>
      </c>
      <c r="L80" s="87">
        <f t="shared" si="7"/>
        <v>0</v>
      </c>
      <c r="M80" s="87">
        <f t="shared" si="7"/>
        <v>0</v>
      </c>
      <c r="N80" s="87">
        <f t="shared" si="7"/>
        <v>0</v>
      </c>
      <c r="O80" s="87">
        <f t="shared" si="7"/>
        <v>0</v>
      </c>
      <c r="P80" s="87">
        <f t="shared" si="7"/>
        <v>0</v>
      </c>
      <c r="Q80" s="87">
        <f t="shared" si="7"/>
        <v>0</v>
      </c>
      <c r="R80" s="87">
        <f t="shared" si="7"/>
        <v>0</v>
      </c>
      <c r="S80" s="87">
        <f t="shared" si="7"/>
        <v>0</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AD</v>
      </c>
      <c r="E81" s="171">
        <f>'3. Investeringen'!M81</f>
        <v>39</v>
      </c>
      <c r="F81" s="121">
        <f>'3. Investeringen'!N81</f>
        <v>2011</v>
      </c>
      <c r="G81" s="86">
        <f>'3. Investeringen'!O81</f>
        <v>44829.630000000005</v>
      </c>
      <c r="I81" s="136">
        <f>'5. Selectie'!P129</f>
        <v>1</v>
      </c>
      <c r="K81" s="87">
        <f t="shared" si="7"/>
        <v>44829.630000000005</v>
      </c>
      <c r="L81" s="87">
        <f t="shared" si="7"/>
        <v>0</v>
      </c>
      <c r="M81" s="87">
        <f t="shared" si="7"/>
        <v>0</v>
      </c>
      <c r="N81" s="87">
        <f t="shared" si="7"/>
        <v>0</v>
      </c>
      <c r="O81" s="87">
        <f t="shared" si="7"/>
        <v>0</v>
      </c>
      <c r="P81" s="87">
        <f t="shared" si="7"/>
        <v>0</v>
      </c>
      <c r="Q81" s="87">
        <f t="shared" si="7"/>
        <v>0</v>
      </c>
      <c r="R81" s="87">
        <f t="shared" si="7"/>
        <v>0</v>
      </c>
      <c r="S81" s="87">
        <f t="shared" si="7"/>
        <v>0</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AD</v>
      </c>
      <c r="E82" s="171">
        <f>'3. Investeringen'!M82</f>
        <v>39</v>
      </c>
      <c r="F82" s="121">
        <f>'3. Investeringen'!N82</f>
        <v>2012</v>
      </c>
      <c r="G82" s="86">
        <f>'3. Investeringen'!O82</f>
        <v>2308174</v>
      </c>
      <c r="I82" s="136">
        <f>'5. Selectie'!P130</f>
        <v>1</v>
      </c>
      <c r="K82" s="87">
        <f t="shared" si="7"/>
        <v>0</v>
      </c>
      <c r="L82" s="87">
        <f t="shared" si="7"/>
        <v>2308174</v>
      </c>
      <c r="M82" s="87">
        <f t="shared" si="7"/>
        <v>0</v>
      </c>
      <c r="N82" s="87">
        <f t="shared" si="7"/>
        <v>0</v>
      </c>
      <c r="O82" s="87">
        <f t="shared" si="7"/>
        <v>0</v>
      </c>
      <c r="P82" s="87">
        <f t="shared" si="7"/>
        <v>0</v>
      </c>
      <c r="Q82" s="87">
        <f t="shared" si="7"/>
        <v>0</v>
      </c>
      <c r="R82" s="87">
        <f t="shared" si="7"/>
        <v>0</v>
      </c>
      <c r="S82" s="87">
        <f t="shared" si="7"/>
        <v>0</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AD</v>
      </c>
      <c r="E83" s="171">
        <f>'3. Investeringen'!M83</f>
        <v>39</v>
      </c>
      <c r="F83" s="121">
        <f>'3. Investeringen'!N83</f>
        <v>2012</v>
      </c>
      <c r="G83" s="86">
        <f>'3. Investeringen'!O83</f>
        <v>25479</v>
      </c>
      <c r="I83" s="136">
        <f>'5. Selectie'!P131</f>
        <v>1</v>
      </c>
      <c r="K83" s="87">
        <f t="shared" si="7"/>
        <v>0</v>
      </c>
      <c r="L83" s="87">
        <f t="shared" si="7"/>
        <v>25479</v>
      </c>
      <c r="M83" s="87">
        <f t="shared" si="7"/>
        <v>0</v>
      </c>
      <c r="N83" s="87">
        <f t="shared" si="7"/>
        <v>0</v>
      </c>
      <c r="O83" s="87">
        <f t="shared" si="7"/>
        <v>0</v>
      </c>
      <c r="P83" s="87">
        <f t="shared" si="7"/>
        <v>0</v>
      </c>
      <c r="Q83" s="87">
        <f t="shared" si="7"/>
        <v>0</v>
      </c>
      <c r="R83" s="87">
        <f t="shared" si="7"/>
        <v>0</v>
      </c>
      <c r="S83" s="87">
        <f t="shared" si="7"/>
        <v>0</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AD</v>
      </c>
      <c r="E84" s="171">
        <f>'3. Investeringen'!M84</f>
        <v>39</v>
      </c>
      <c r="F84" s="121">
        <f>'3. Investeringen'!N84</f>
        <v>2013</v>
      </c>
      <c r="G84" s="86">
        <f>'3. Investeringen'!O84</f>
        <v>4283301.1557914019</v>
      </c>
      <c r="I84" s="136">
        <f>'5. Selectie'!P132</f>
        <v>1</v>
      </c>
      <c r="K84" s="87">
        <f t="shared" si="7"/>
        <v>0</v>
      </c>
      <c r="L84" s="87">
        <f t="shared" si="7"/>
        <v>0</v>
      </c>
      <c r="M84" s="87">
        <f t="shared" si="7"/>
        <v>4283301.1557914019</v>
      </c>
      <c r="N84" s="87">
        <f t="shared" si="7"/>
        <v>0</v>
      </c>
      <c r="O84" s="87">
        <f t="shared" si="7"/>
        <v>0</v>
      </c>
      <c r="P84" s="87">
        <f t="shared" si="7"/>
        <v>0</v>
      </c>
      <c r="Q84" s="87">
        <f t="shared" si="7"/>
        <v>0</v>
      </c>
      <c r="R84" s="87">
        <f t="shared" si="7"/>
        <v>0</v>
      </c>
      <c r="S84" s="87">
        <f t="shared" si="7"/>
        <v>0</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AD</v>
      </c>
      <c r="E85" s="171">
        <f>'3. Investeringen'!M85</f>
        <v>39</v>
      </c>
      <c r="F85" s="121">
        <f>'3. Investeringen'!N85</f>
        <v>2013</v>
      </c>
      <c r="G85" s="86">
        <f>'3. Investeringen'!O85</f>
        <v>15390.67999999994</v>
      </c>
      <c r="I85" s="136">
        <f>'5. Selectie'!P133</f>
        <v>1</v>
      </c>
      <c r="K85" s="87">
        <f t="shared" ref="K85:Z94" si="8">($F85=K$14)*$I85*$G85</f>
        <v>0</v>
      </c>
      <c r="L85" s="87">
        <f t="shared" si="8"/>
        <v>0</v>
      </c>
      <c r="M85" s="87">
        <f t="shared" si="8"/>
        <v>15390.67999999994</v>
      </c>
      <c r="N85" s="87">
        <f t="shared" si="8"/>
        <v>0</v>
      </c>
      <c r="O85" s="87">
        <f t="shared" si="8"/>
        <v>0</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AD</v>
      </c>
      <c r="E86" s="171">
        <f>'3. Investeringen'!M86</f>
        <v>39</v>
      </c>
      <c r="F86" s="121">
        <f>'3. Investeringen'!N86</f>
        <v>2014</v>
      </c>
      <c r="G86" s="86">
        <f>'3. Investeringen'!O86</f>
        <v>3296531.1499999994</v>
      </c>
      <c r="I86" s="136">
        <f>'5. Selectie'!P134</f>
        <v>1</v>
      </c>
      <c r="K86" s="87">
        <f t="shared" si="8"/>
        <v>0</v>
      </c>
      <c r="L86" s="87">
        <f t="shared" si="8"/>
        <v>0</v>
      </c>
      <c r="M86" s="87">
        <f t="shared" si="8"/>
        <v>0</v>
      </c>
      <c r="N86" s="87">
        <f t="shared" si="8"/>
        <v>3296531.1499999994</v>
      </c>
      <c r="O86" s="87">
        <f t="shared" si="8"/>
        <v>0</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AD</v>
      </c>
      <c r="E87" s="171">
        <f>'3. Investeringen'!M87</f>
        <v>39</v>
      </c>
      <c r="F87" s="121">
        <f>'3. Investeringen'!N87</f>
        <v>2014</v>
      </c>
      <c r="G87" s="86">
        <f>'3. Investeringen'!O87</f>
        <v>42447.4891701007</v>
      </c>
      <c r="I87" s="136">
        <f>'5. Selectie'!P135</f>
        <v>1</v>
      </c>
      <c r="K87" s="87">
        <f t="shared" si="8"/>
        <v>0</v>
      </c>
      <c r="L87" s="87">
        <f t="shared" si="8"/>
        <v>0</v>
      </c>
      <c r="M87" s="87">
        <f t="shared" si="8"/>
        <v>0</v>
      </c>
      <c r="N87" s="87">
        <f t="shared" si="8"/>
        <v>42447.4891701007</v>
      </c>
      <c r="O87" s="87">
        <f t="shared" si="8"/>
        <v>0</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AD</v>
      </c>
      <c r="E88" s="171">
        <f>'3. Investeringen'!M88</f>
        <v>39</v>
      </c>
      <c r="F88" s="121">
        <f>'3. Investeringen'!N88</f>
        <v>2015</v>
      </c>
      <c r="G88" s="86">
        <f>'3. Investeringen'!O88</f>
        <v>1920621.3155826426</v>
      </c>
      <c r="I88" s="136">
        <f>'5. Selectie'!P136</f>
        <v>1</v>
      </c>
      <c r="K88" s="87">
        <f t="shared" si="8"/>
        <v>0</v>
      </c>
      <c r="L88" s="87">
        <f t="shared" si="8"/>
        <v>0</v>
      </c>
      <c r="M88" s="87">
        <f t="shared" si="8"/>
        <v>0</v>
      </c>
      <c r="N88" s="87">
        <f t="shared" si="8"/>
        <v>0</v>
      </c>
      <c r="O88" s="87">
        <f t="shared" si="8"/>
        <v>1920621.3155826426</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AD</v>
      </c>
      <c r="E89" s="171">
        <f>'3. Investeringen'!M89</f>
        <v>39</v>
      </c>
      <c r="F89" s="121">
        <f>'3. Investeringen'!N89</f>
        <v>2015</v>
      </c>
      <c r="G89" s="86">
        <f>'3. Investeringen'!O89</f>
        <v>3825.8063715733006</v>
      </c>
      <c r="I89" s="136">
        <f>'5. Selectie'!P137</f>
        <v>1</v>
      </c>
      <c r="K89" s="87">
        <f t="shared" si="8"/>
        <v>0</v>
      </c>
      <c r="L89" s="87">
        <f t="shared" si="8"/>
        <v>0</v>
      </c>
      <c r="M89" s="87">
        <f t="shared" si="8"/>
        <v>0</v>
      </c>
      <c r="N89" s="87">
        <f t="shared" si="8"/>
        <v>0</v>
      </c>
      <c r="O89" s="87">
        <f t="shared" si="8"/>
        <v>3825.8063715733006</v>
      </c>
      <c r="P89" s="87">
        <f t="shared" si="8"/>
        <v>0</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AD</v>
      </c>
      <c r="E90" s="171">
        <f>'3. Investeringen'!M90</f>
        <v>39</v>
      </c>
      <c r="F90" s="121">
        <f>'3. Investeringen'!N90</f>
        <v>2016</v>
      </c>
      <c r="G90" s="86">
        <f>'3. Investeringen'!O90</f>
        <v>2477710</v>
      </c>
      <c r="H90" s="20"/>
      <c r="I90" s="136">
        <f>'5. Selectie'!P138</f>
        <v>1</v>
      </c>
      <c r="J90" s="20"/>
      <c r="K90" s="87">
        <f t="shared" si="8"/>
        <v>0</v>
      </c>
      <c r="L90" s="87">
        <f t="shared" si="8"/>
        <v>0</v>
      </c>
      <c r="M90" s="87">
        <f t="shared" si="8"/>
        <v>0</v>
      </c>
      <c r="N90" s="87">
        <f t="shared" si="8"/>
        <v>0</v>
      </c>
      <c r="O90" s="87">
        <f t="shared" si="8"/>
        <v>0</v>
      </c>
      <c r="P90" s="87">
        <f t="shared" si="8"/>
        <v>2477710</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AD</v>
      </c>
      <c r="E91" s="171">
        <f>'3. Investeringen'!M91</f>
        <v>39</v>
      </c>
      <c r="F91" s="121">
        <f>'3. Investeringen'!N91</f>
        <v>2016</v>
      </c>
      <c r="G91" s="86">
        <f>'3. Investeringen'!O91</f>
        <v>-68681</v>
      </c>
      <c r="H91" s="20"/>
      <c r="I91" s="136">
        <f>'5. Selectie'!P139</f>
        <v>1</v>
      </c>
      <c r="J91" s="20"/>
      <c r="K91" s="87">
        <f t="shared" si="8"/>
        <v>0</v>
      </c>
      <c r="L91" s="87">
        <f t="shared" si="8"/>
        <v>0</v>
      </c>
      <c r="M91" s="87">
        <f t="shared" si="8"/>
        <v>0</v>
      </c>
      <c r="N91" s="87">
        <f t="shared" si="8"/>
        <v>0</v>
      </c>
      <c r="O91" s="87">
        <f t="shared" si="8"/>
        <v>0</v>
      </c>
      <c r="P91" s="87">
        <f t="shared" si="8"/>
        <v>-68681</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AD</v>
      </c>
      <c r="E92" s="171">
        <f>'3. Investeringen'!M92</f>
        <v>39</v>
      </c>
      <c r="F92" s="121">
        <f>'3. Investeringen'!N92</f>
        <v>2017</v>
      </c>
      <c r="G92" s="86">
        <f>'3. Investeringen'!O92</f>
        <v>2598641.4784339541</v>
      </c>
      <c r="H92" s="20"/>
      <c r="I92" s="136">
        <f>'5. Selectie'!P140</f>
        <v>1</v>
      </c>
      <c r="J92" s="20"/>
      <c r="K92" s="87">
        <f t="shared" si="8"/>
        <v>0</v>
      </c>
      <c r="L92" s="87">
        <f t="shared" si="8"/>
        <v>0</v>
      </c>
      <c r="M92" s="87">
        <f t="shared" si="8"/>
        <v>0</v>
      </c>
      <c r="N92" s="87">
        <f t="shared" si="8"/>
        <v>0</v>
      </c>
      <c r="O92" s="87">
        <f t="shared" si="8"/>
        <v>0</v>
      </c>
      <c r="P92" s="87">
        <f t="shared" si="8"/>
        <v>0</v>
      </c>
      <c r="Q92" s="87">
        <f t="shared" si="8"/>
        <v>2598641.4784339541</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AD</v>
      </c>
      <c r="E93" s="171">
        <f>'3. Investeringen'!M93</f>
        <v>39</v>
      </c>
      <c r="F93" s="121">
        <f>'3. Investeringen'!N93</f>
        <v>2017</v>
      </c>
      <c r="G93" s="86">
        <f>'3. Investeringen'!O93</f>
        <v>-13717.061059312629</v>
      </c>
      <c r="H93" s="20"/>
      <c r="I93" s="136">
        <f>'5. Selectie'!P141</f>
        <v>1</v>
      </c>
      <c r="J93" s="20"/>
      <c r="K93" s="87">
        <f t="shared" si="8"/>
        <v>0</v>
      </c>
      <c r="L93" s="87">
        <f t="shared" si="8"/>
        <v>0</v>
      </c>
      <c r="M93" s="87">
        <f t="shared" si="8"/>
        <v>0</v>
      </c>
      <c r="N93" s="87">
        <f t="shared" si="8"/>
        <v>0</v>
      </c>
      <c r="O93" s="87">
        <f t="shared" si="8"/>
        <v>0</v>
      </c>
      <c r="P93" s="87">
        <f t="shared" si="8"/>
        <v>0</v>
      </c>
      <c r="Q93" s="87">
        <f t="shared" si="8"/>
        <v>-13717.061059312629</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AD</v>
      </c>
      <c r="E94" s="171">
        <f>'3. Investeringen'!M94</f>
        <v>39</v>
      </c>
      <c r="F94" s="121">
        <f>'3. Investeringen'!N94</f>
        <v>2018</v>
      </c>
      <c r="G94" s="86">
        <f>'3. Investeringen'!O94</f>
        <v>2386624.1762919999</v>
      </c>
      <c r="H94" s="20"/>
      <c r="I94" s="136">
        <f>'5. Selectie'!P142</f>
        <v>1</v>
      </c>
      <c r="J94" s="20"/>
      <c r="K94" s="87">
        <f t="shared" si="8"/>
        <v>0</v>
      </c>
      <c r="L94" s="87">
        <f t="shared" si="8"/>
        <v>0</v>
      </c>
      <c r="M94" s="87">
        <f t="shared" si="8"/>
        <v>0</v>
      </c>
      <c r="N94" s="87">
        <f t="shared" si="8"/>
        <v>0</v>
      </c>
      <c r="O94" s="87">
        <f t="shared" si="8"/>
        <v>0</v>
      </c>
      <c r="P94" s="87">
        <f t="shared" si="8"/>
        <v>0</v>
      </c>
      <c r="Q94" s="87">
        <f t="shared" si="8"/>
        <v>0</v>
      </c>
      <c r="R94" s="87">
        <f t="shared" si="8"/>
        <v>2386624.1762919999</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AD</v>
      </c>
      <c r="E95" s="171">
        <f>'3. Investeringen'!M95</f>
        <v>39</v>
      </c>
      <c r="F95" s="121">
        <f>'3. Investeringen'!N95</f>
        <v>2018</v>
      </c>
      <c r="G95" s="86">
        <f>'3. Investeringen'!O95</f>
        <v>-11610.691859013241</v>
      </c>
      <c r="H95" s="20"/>
      <c r="I95" s="136">
        <f>'5. Selectie'!P143</f>
        <v>1</v>
      </c>
      <c r="J95" s="20"/>
      <c r="K95" s="87">
        <f t="shared" ref="K95:Z103" si="9">($F95=K$14)*$I95*$G95</f>
        <v>0</v>
      </c>
      <c r="L95" s="87">
        <f t="shared" si="9"/>
        <v>0</v>
      </c>
      <c r="M95" s="87">
        <f t="shared" si="9"/>
        <v>0</v>
      </c>
      <c r="N95" s="87">
        <f t="shared" si="9"/>
        <v>0</v>
      </c>
      <c r="O95" s="87">
        <f t="shared" si="9"/>
        <v>0</v>
      </c>
      <c r="P95" s="87">
        <f t="shared" si="9"/>
        <v>0</v>
      </c>
      <c r="Q95" s="87">
        <f t="shared" si="9"/>
        <v>0</v>
      </c>
      <c r="R95" s="87">
        <f t="shared" si="9"/>
        <v>-11610.691859013241</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AD</v>
      </c>
      <c r="E96" s="171">
        <f>'3. Investeringen'!M96</f>
        <v>39</v>
      </c>
      <c r="F96" s="121">
        <f>'3. Investeringen'!N96</f>
        <v>2019</v>
      </c>
      <c r="G96" s="86">
        <f>'3. Investeringen'!O96</f>
        <v>2295027.3485794542</v>
      </c>
      <c r="H96" s="20"/>
      <c r="I96" s="136">
        <f>'5. Selectie'!P144</f>
        <v>1</v>
      </c>
      <c r="J96" s="20"/>
      <c r="K96" s="87">
        <f t="shared" si="9"/>
        <v>0</v>
      </c>
      <c r="L96" s="87">
        <f t="shared" si="9"/>
        <v>0</v>
      </c>
      <c r="M96" s="87">
        <f t="shared" si="9"/>
        <v>0</v>
      </c>
      <c r="N96" s="87">
        <f t="shared" si="9"/>
        <v>0</v>
      </c>
      <c r="O96" s="87">
        <f t="shared" si="9"/>
        <v>0</v>
      </c>
      <c r="P96" s="87">
        <f t="shared" si="9"/>
        <v>0</v>
      </c>
      <c r="Q96" s="87">
        <f t="shared" si="9"/>
        <v>0</v>
      </c>
      <c r="R96" s="87">
        <f t="shared" si="9"/>
        <v>0</v>
      </c>
      <c r="S96" s="87">
        <f t="shared" si="9"/>
        <v>2295027.3485794542</v>
      </c>
      <c r="T96" s="87">
        <f t="shared" si="9"/>
        <v>0</v>
      </c>
      <c r="U96" s="87">
        <f t="shared" si="9"/>
        <v>0</v>
      </c>
      <c r="V96" s="87">
        <f t="shared" si="9"/>
        <v>0</v>
      </c>
      <c r="W96" s="87">
        <f t="shared" si="9"/>
        <v>0</v>
      </c>
      <c r="X96" s="87">
        <f t="shared" si="9"/>
        <v>0</v>
      </c>
      <c r="Y96" s="87">
        <f t="shared" si="9"/>
        <v>0</v>
      </c>
      <c r="Z96" s="87">
        <f t="shared" si="9"/>
        <v>0</v>
      </c>
    </row>
    <row r="97" spans="2:26" x14ac:dyDescent="0.2">
      <c r="B97" s="86">
        <f>'3. Investeringen'!B97</f>
        <v>83</v>
      </c>
      <c r="C97" s="86" t="str">
        <f>'3. Investeringen'!C97</f>
        <v>Nieuwe investeringen</v>
      </c>
      <c r="D97" s="86" t="str">
        <f>'3. Investeringen'!F97</f>
        <v>AD</v>
      </c>
      <c r="E97" s="171">
        <f>'3. Investeringen'!M97</f>
        <v>39</v>
      </c>
      <c r="F97" s="121">
        <f>'3. Investeringen'!N97</f>
        <v>2019</v>
      </c>
      <c r="G97" s="86">
        <f>'3. Investeringen'!O97</f>
        <v>-21513</v>
      </c>
      <c r="I97" s="136">
        <f>'5. Selectie'!P145</f>
        <v>1</v>
      </c>
      <c r="J97" s="20"/>
      <c r="K97" s="87">
        <f t="shared" si="9"/>
        <v>0</v>
      </c>
      <c r="L97" s="87">
        <f t="shared" si="9"/>
        <v>0</v>
      </c>
      <c r="M97" s="87">
        <f t="shared" si="9"/>
        <v>0</v>
      </c>
      <c r="N97" s="87">
        <f t="shared" si="9"/>
        <v>0</v>
      </c>
      <c r="O97" s="87">
        <f t="shared" si="9"/>
        <v>0</v>
      </c>
      <c r="P97" s="87">
        <f t="shared" si="9"/>
        <v>0</v>
      </c>
      <c r="Q97" s="87">
        <f t="shared" si="9"/>
        <v>0</v>
      </c>
      <c r="R97" s="87">
        <f t="shared" si="9"/>
        <v>0</v>
      </c>
      <c r="S97" s="87">
        <f t="shared" si="9"/>
        <v>-21513</v>
      </c>
      <c r="T97" s="87">
        <f t="shared" si="9"/>
        <v>0</v>
      </c>
      <c r="U97" s="87">
        <f t="shared" si="9"/>
        <v>0</v>
      </c>
      <c r="V97" s="87">
        <f t="shared" si="9"/>
        <v>0</v>
      </c>
      <c r="W97" s="87">
        <f t="shared" si="9"/>
        <v>0</v>
      </c>
      <c r="X97" s="87">
        <f t="shared" si="9"/>
        <v>0</v>
      </c>
      <c r="Y97" s="87">
        <f t="shared" si="9"/>
        <v>0</v>
      </c>
      <c r="Z97" s="87">
        <f t="shared" si="9"/>
        <v>0</v>
      </c>
    </row>
    <row r="98" spans="2:26" x14ac:dyDescent="0.2">
      <c r="B98" s="86">
        <f>'3. Investeringen'!B98</f>
        <v>84</v>
      </c>
      <c r="C98" s="86" t="str">
        <f>'3. Investeringen'!C98</f>
        <v>Nieuwe investeringen</v>
      </c>
      <c r="D98" s="86" t="str">
        <f>'3. Investeringen'!F98</f>
        <v>TD</v>
      </c>
      <c r="E98" s="171">
        <f>'3. Investeringen'!M98</f>
        <v>55</v>
      </c>
      <c r="F98" s="121">
        <f>'3. Investeringen'!N98</f>
        <v>2020</v>
      </c>
      <c r="G98" s="86">
        <f>'3. Investeringen'!O98</f>
        <v>217064</v>
      </c>
      <c r="H98" s="65"/>
      <c r="I98" s="136">
        <f>'5. Selectie'!P146</f>
        <v>1</v>
      </c>
      <c r="J98" s="20"/>
      <c r="K98" s="87">
        <f t="shared" si="9"/>
        <v>0</v>
      </c>
      <c r="L98" s="87">
        <f t="shared" si="9"/>
        <v>0</v>
      </c>
      <c r="M98" s="87">
        <f t="shared" si="9"/>
        <v>0</v>
      </c>
      <c r="N98" s="87">
        <f t="shared" si="9"/>
        <v>0</v>
      </c>
      <c r="O98" s="87">
        <f t="shared" si="9"/>
        <v>0</v>
      </c>
      <c r="P98" s="87">
        <f t="shared" si="9"/>
        <v>0</v>
      </c>
      <c r="Q98" s="87">
        <f t="shared" si="9"/>
        <v>0</v>
      </c>
      <c r="R98" s="87">
        <f t="shared" si="9"/>
        <v>0</v>
      </c>
      <c r="S98" s="87">
        <f t="shared" si="9"/>
        <v>0</v>
      </c>
      <c r="T98" s="87">
        <f t="shared" si="9"/>
        <v>217064</v>
      </c>
      <c r="U98" s="87">
        <f t="shared" si="9"/>
        <v>0</v>
      </c>
      <c r="V98" s="87">
        <f t="shared" si="9"/>
        <v>0</v>
      </c>
      <c r="W98" s="87">
        <f t="shared" si="9"/>
        <v>0</v>
      </c>
      <c r="X98" s="87">
        <f t="shared" si="9"/>
        <v>0</v>
      </c>
      <c r="Y98" s="87">
        <f t="shared" si="9"/>
        <v>0</v>
      </c>
      <c r="Z98" s="87">
        <f t="shared" si="9"/>
        <v>0</v>
      </c>
    </row>
    <row r="99" spans="2:26" x14ac:dyDescent="0.2">
      <c r="B99" s="86">
        <f>'3. Investeringen'!B99</f>
        <v>85</v>
      </c>
      <c r="C99" s="86" t="str">
        <f>'3. Investeringen'!C99</f>
        <v>Nieuwe investeringen</v>
      </c>
      <c r="D99" s="86" t="str">
        <f>'3. Investeringen'!F99</f>
        <v>TD</v>
      </c>
      <c r="E99" s="171">
        <f>'3. Investeringen'!M99</f>
        <v>45</v>
      </c>
      <c r="F99" s="121">
        <f>'3. Investeringen'!N99</f>
        <v>2020</v>
      </c>
      <c r="G99" s="86">
        <f>'3. Investeringen'!O99</f>
        <v>797242</v>
      </c>
      <c r="H99" s="65"/>
      <c r="I99" s="136">
        <f>'5. Selectie'!P147</f>
        <v>1</v>
      </c>
      <c r="J99" s="20"/>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797242</v>
      </c>
      <c r="U99" s="87">
        <f t="shared" si="9"/>
        <v>0</v>
      </c>
      <c r="V99" s="87">
        <f t="shared" si="9"/>
        <v>0</v>
      </c>
      <c r="W99" s="87">
        <f t="shared" si="9"/>
        <v>0</v>
      </c>
      <c r="X99" s="87">
        <f t="shared" si="9"/>
        <v>0</v>
      </c>
      <c r="Y99" s="87">
        <f t="shared" si="9"/>
        <v>0</v>
      </c>
      <c r="Z99" s="87">
        <f t="shared" si="9"/>
        <v>0</v>
      </c>
    </row>
    <row r="100" spans="2:26" x14ac:dyDescent="0.2">
      <c r="B100" s="86">
        <f>'3. Investeringen'!B100</f>
        <v>86</v>
      </c>
      <c r="C100" s="86" t="str">
        <f>'3. Investeringen'!C100</f>
        <v>Nieuwe investeringen</v>
      </c>
      <c r="D100" s="86" t="str">
        <f>'3. Investeringen'!F100</f>
        <v>TD</v>
      </c>
      <c r="E100" s="171">
        <f>'3. Investeringen'!M100</f>
        <v>30</v>
      </c>
      <c r="F100" s="121">
        <f>'3. Investeringen'!N100</f>
        <v>2020</v>
      </c>
      <c r="G100" s="86">
        <f>'3. Investeringen'!O100</f>
        <v>46889</v>
      </c>
      <c r="H100" s="65"/>
      <c r="I100" s="136">
        <f>'5. Selectie'!P148</f>
        <v>1</v>
      </c>
      <c r="J100" s="20"/>
      <c r="K100" s="87">
        <f t="shared" si="9"/>
        <v>0</v>
      </c>
      <c r="L100" s="87">
        <f t="shared" si="9"/>
        <v>0</v>
      </c>
      <c r="M100" s="87">
        <f t="shared" si="9"/>
        <v>0</v>
      </c>
      <c r="N100" s="87">
        <f t="shared" si="9"/>
        <v>0</v>
      </c>
      <c r="O100" s="87">
        <f t="shared" si="9"/>
        <v>0</v>
      </c>
      <c r="P100" s="87">
        <f t="shared" si="9"/>
        <v>0</v>
      </c>
      <c r="Q100" s="87">
        <f t="shared" si="9"/>
        <v>0</v>
      </c>
      <c r="R100" s="87">
        <f t="shared" si="9"/>
        <v>0</v>
      </c>
      <c r="S100" s="87">
        <f t="shared" si="9"/>
        <v>0</v>
      </c>
      <c r="T100" s="87">
        <f t="shared" si="9"/>
        <v>46889</v>
      </c>
      <c r="U100" s="87">
        <f t="shared" si="9"/>
        <v>0</v>
      </c>
      <c r="V100" s="87">
        <f t="shared" si="9"/>
        <v>0</v>
      </c>
      <c r="W100" s="87">
        <f t="shared" si="9"/>
        <v>0</v>
      </c>
      <c r="X100" s="87">
        <f t="shared" si="9"/>
        <v>0</v>
      </c>
      <c r="Y100" s="87">
        <f t="shared" si="9"/>
        <v>0</v>
      </c>
      <c r="Z100" s="87">
        <f t="shared" si="9"/>
        <v>0</v>
      </c>
    </row>
    <row r="101" spans="2:26" x14ac:dyDescent="0.2">
      <c r="B101" s="86">
        <f>'3. Investeringen'!B101</f>
        <v>87</v>
      </c>
      <c r="C101" s="86" t="str">
        <f>'3. Investeringen'!C101</f>
        <v>Nieuwe investeringen</v>
      </c>
      <c r="D101" s="86" t="str">
        <f>'3. Investeringen'!F101</f>
        <v>TD</v>
      </c>
      <c r="E101" s="171">
        <f>'3. Investeringen'!M101</f>
        <v>5</v>
      </c>
      <c r="F101" s="121">
        <f>'3. Investeringen'!N101</f>
        <v>2020</v>
      </c>
      <c r="G101" s="86">
        <f>'3. Investeringen'!O101</f>
        <v>41150</v>
      </c>
      <c r="H101" s="65"/>
      <c r="I101" s="136">
        <f>'5. Selectie'!P149</f>
        <v>1</v>
      </c>
      <c r="J101" s="20"/>
      <c r="K101" s="87">
        <f t="shared" si="9"/>
        <v>0</v>
      </c>
      <c r="L101" s="87">
        <f t="shared" si="9"/>
        <v>0</v>
      </c>
      <c r="M101" s="87">
        <f t="shared" si="9"/>
        <v>0</v>
      </c>
      <c r="N101" s="87">
        <f t="shared" si="9"/>
        <v>0</v>
      </c>
      <c r="O101" s="87">
        <f t="shared" si="9"/>
        <v>0</v>
      </c>
      <c r="P101" s="87">
        <f t="shared" si="9"/>
        <v>0</v>
      </c>
      <c r="Q101" s="87">
        <f t="shared" si="9"/>
        <v>0</v>
      </c>
      <c r="R101" s="87">
        <f t="shared" si="9"/>
        <v>0</v>
      </c>
      <c r="S101" s="87">
        <f t="shared" si="9"/>
        <v>0</v>
      </c>
      <c r="T101" s="87">
        <f t="shared" si="9"/>
        <v>41150</v>
      </c>
      <c r="U101" s="87">
        <f t="shared" si="9"/>
        <v>0</v>
      </c>
      <c r="V101" s="87">
        <f t="shared" si="9"/>
        <v>0</v>
      </c>
      <c r="W101" s="87">
        <f t="shared" si="9"/>
        <v>0</v>
      </c>
      <c r="X101" s="87">
        <f t="shared" si="9"/>
        <v>0</v>
      </c>
      <c r="Y101" s="87">
        <f t="shared" si="9"/>
        <v>0</v>
      </c>
      <c r="Z101" s="87">
        <f t="shared" si="9"/>
        <v>0</v>
      </c>
    </row>
    <row r="102" spans="2:26" x14ac:dyDescent="0.2">
      <c r="B102" s="86">
        <f>'3. Investeringen'!B102</f>
        <v>88</v>
      </c>
      <c r="C102" s="86" t="str">
        <f>'3. Investeringen'!C102</f>
        <v>Nieuwe investeringen</v>
      </c>
      <c r="D102" s="86" t="str">
        <f>'3. Investeringen'!F102</f>
        <v>AD</v>
      </c>
      <c r="E102" s="171">
        <f>'3. Investeringen'!M102</f>
        <v>39</v>
      </c>
      <c r="F102" s="121">
        <f>'3. Investeringen'!N102</f>
        <v>2020</v>
      </c>
      <c r="G102" s="86">
        <f>'3. Investeringen'!O102</f>
        <v>1660348</v>
      </c>
      <c r="H102" s="65"/>
      <c r="I102" s="136">
        <f>'5. Selectie'!P150</f>
        <v>1</v>
      </c>
      <c r="J102" s="20"/>
      <c r="K102" s="87">
        <f t="shared" si="9"/>
        <v>0</v>
      </c>
      <c r="L102" s="87">
        <f t="shared" si="9"/>
        <v>0</v>
      </c>
      <c r="M102" s="87">
        <f t="shared" si="9"/>
        <v>0</v>
      </c>
      <c r="N102" s="87">
        <f t="shared" si="9"/>
        <v>0</v>
      </c>
      <c r="O102" s="87">
        <f t="shared" si="9"/>
        <v>0</v>
      </c>
      <c r="P102" s="87">
        <f t="shared" si="9"/>
        <v>0</v>
      </c>
      <c r="Q102" s="87">
        <f t="shared" si="9"/>
        <v>0</v>
      </c>
      <c r="R102" s="87">
        <f t="shared" si="9"/>
        <v>0</v>
      </c>
      <c r="S102" s="87">
        <f t="shared" si="9"/>
        <v>0</v>
      </c>
      <c r="T102" s="87">
        <f t="shared" si="9"/>
        <v>1660348</v>
      </c>
      <c r="U102" s="87">
        <f t="shared" si="9"/>
        <v>0</v>
      </c>
      <c r="V102" s="87">
        <f t="shared" si="9"/>
        <v>0</v>
      </c>
      <c r="W102" s="87">
        <f t="shared" si="9"/>
        <v>0</v>
      </c>
      <c r="X102" s="87">
        <f t="shared" si="9"/>
        <v>0</v>
      </c>
      <c r="Y102" s="87">
        <f t="shared" si="9"/>
        <v>0</v>
      </c>
      <c r="Z102" s="87">
        <f t="shared" si="9"/>
        <v>0</v>
      </c>
    </row>
    <row r="103" spans="2:26" x14ac:dyDescent="0.2">
      <c r="B103" s="86">
        <f>'3. Investeringen'!B103</f>
        <v>89</v>
      </c>
      <c r="C103" s="86" t="str">
        <f>'3. Investeringen'!C103</f>
        <v>Nieuwe investeringen</v>
      </c>
      <c r="D103" s="86" t="str">
        <f>'3. Investeringen'!F103</f>
        <v>AD</v>
      </c>
      <c r="E103" s="171">
        <f>'3. Investeringen'!M103</f>
        <v>39</v>
      </c>
      <c r="F103" s="121">
        <f>'3. Investeringen'!N103</f>
        <v>2020</v>
      </c>
      <c r="G103" s="86">
        <f>'3. Investeringen'!O103</f>
        <v>-21420</v>
      </c>
      <c r="H103" s="65"/>
      <c r="I103" s="136">
        <f>'5. Selectie'!P151</f>
        <v>1</v>
      </c>
      <c r="J103" s="20"/>
      <c r="K103" s="87">
        <f t="shared" si="9"/>
        <v>0</v>
      </c>
      <c r="L103" s="87">
        <f t="shared" si="9"/>
        <v>0</v>
      </c>
      <c r="M103" s="87">
        <f t="shared" si="9"/>
        <v>0</v>
      </c>
      <c r="N103" s="87">
        <f t="shared" si="9"/>
        <v>0</v>
      </c>
      <c r="O103" s="87">
        <f t="shared" si="9"/>
        <v>0</v>
      </c>
      <c r="P103" s="87">
        <f t="shared" si="9"/>
        <v>0</v>
      </c>
      <c r="Q103" s="87">
        <f t="shared" si="9"/>
        <v>0</v>
      </c>
      <c r="R103" s="87">
        <f t="shared" si="9"/>
        <v>0</v>
      </c>
      <c r="S103" s="87">
        <f t="shared" si="9"/>
        <v>0</v>
      </c>
      <c r="T103" s="87">
        <f t="shared" si="9"/>
        <v>-21420</v>
      </c>
      <c r="U103" s="87">
        <f t="shared" si="9"/>
        <v>0</v>
      </c>
      <c r="V103" s="87">
        <f t="shared" si="9"/>
        <v>0</v>
      </c>
      <c r="W103" s="87">
        <f t="shared" si="9"/>
        <v>0</v>
      </c>
      <c r="X103" s="87">
        <f t="shared" si="9"/>
        <v>0</v>
      </c>
      <c r="Y103" s="87">
        <f t="shared" si="9"/>
        <v>0</v>
      </c>
      <c r="Z103" s="87">
        <f t="shared" si="9"/>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106"/>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8" customFormat="1" ht="14.25" customHeight="1" x14ac:dyDescent="0.2">
      <c r="B4" s="158" t="s">
        <v>121</v>
      </c>
    </row>
    <row r="5" spans="1:33" s="125" customFormat="1" ht="27" customHeight="1" x14ac:dyDescent="0.2">
      <c r="B5" s="174" t="s">
        <v>170</v>
      </c>
      <c r="C5" s="174"/>
      <c r="D5" s="174"/>
      <c r="E5" s="174"/>
      <c r="F5" s="174"/>
      <c r="G5" s="174"/>
      <c r="H5" s="174"/>
      <c r="I5" s="137"/>
      <c r="J5" s="137"/>
      <c r="K5" s="137"/>
      <c r="L5" s="137"/>
      <c r="M5" s="137"/>
      <c r="N5" s="141"/>
      <c r="O5" s="141"/>
      <c r="P5" s="141"/>
      <c r="Q5" s="141"/>
    </row>
    <row r="6" spans="1:33" s="125" customFormat="1" x14ac:dyDescent="0.2">
      <c r="B6" s="43"/>
      <c r="J6" s="159"/>
    </row>
    <row r="7" spans="1:33" s="145" customFormat="1" ht="14.25" customHeight="1" x14ac:dyDescent="0.2">
      <c r="B7" s="168" t="s">
        <v>27</v>
      </c>
      <c r="C7" s="168"/>
    </row>
    <row r="8" spans="1:33" s="125" customFormat="1" ht="57.75" customHeight="1" x14ac:dyDescent="0.2">
      <c r="A8" s="147"/>
      <c r="B8" s="174" t="s">
        <v>224</v>
      </c>
      <c r="C8" s="174"/>
      <c r="D8" s="174"/>
      <c r="E8" s="174"/>
      <c r="F8" s="174"/>
      <c r="G8" s="174"/>
      <c r="H8" s="174"/>
      <c r="I8" s="137"/>
      <c r="J8" s="137"/>
      <c r="K8" s="137"/>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4">
        <f>'2. Reguleringsparameters'!E41</f>
        <v>1.2</v>
      </c>
      <c r="O12" s="83"/>
      <c r="P12" s="30" t="s">
        <v>81</v>
      </c>
      <c r="R12" s="87">
        <f t="shared" ref="R12:AG12" si="0">SUM(R18:R99)</f>
        <v>3783469.8432768732</v>
      </c>
      <c r="S12" s="87">
        <f t="shared" si="0"/>
        <v>3904229.8865655297</v>
      </c>
      <c r="T12" s="87">
        <f t="shared" si="0"/>
        <v>4084706.9859975134</v>
      </c>
      <c r="U12" s="87">
        <f t="shared" si="0"/>
        <v>4268983.0841500144</v>
      </c>
      <c r="V12" s="87">
        <f t="shared" si="0"/>
        <v>4394020.7951365439</v>
      </c>
      <c r="W12" s="87">
        <f t="shared" si="0"/>
        <v>4497061.8163769143</v>
      </c>
      <c r="X12" s="87">
        <f t="shared" si="0"/>
        <v>4605586.3433092358</v>
      </c>
      <c r="Y12" s="87">
        <f t="shared" si="0"/>
        <v>4716080.4300760189</v>
      </c>
      <c r="Z12" s="87">
        <f t="shared" si="0"/>
        <v>4816774.7808984881</v>
      </c>
      <c r="AA12" s="87">
        <f t="shared" si="0"/>
        <v>4863598.7382423589</v>
      </c>
      <c r="AB12" s="87">
        <f t="shared" si="0"/>
        <v>4853486.8382423576</v>
      </c>
      <c r="AC12" s="87">
        <f t="shared" si="0"/>
        <v>5802828.7185164262</v>
      </c>
      <c r="AD12" s="87">
        <f t="shared" si="0"/>
        <v>5351123.5169079257</v>
      </c>
      <c r="AE12" s="87">
        <f t="shared" si="0"/>
        <v>4947126.7478002748</v>
      </c>
      <c r="AF12" s="87">
        <f t="shared" si="0"/>
        <v>4825077.3382788682</v>
      </c>
      <c r="AG12" s="87">
        <f t="shared" si="0"/>
        <v>4771950.2811164744</v>
      </c>
    </row>
    <row r="14" spans="1:33" s="77" customFormat="1" x14ac:dyDescent="0.2">
      <c r="B14" s="77" t="s">
        <v>89</v>
      </c>
    </row>
    <row r="16" spans="1:33" s="20" customFormat="1" x14ac:dyDescent="0.2">
      <c r="A16" s="65"/>
      <c r="B16" s="138" t="s">
        <v>73</v>
      </c>
      <c r="C16" s="139"/>
      <c r="D16" s="139"/>
      <c r="E16" s="139"/>
      <c r="F16" s="139"/>
      <c r="G16" s="139"/>
      <c r="H16" s="139"/>
      <c r="I16" s="132"/>
      <c r="J16" s="138" t="s">
        <v>96</v>
      </c>
      <c r="K16" s="65"/>
      <c r="L16" s="138" t="s">
        <v>95</v>
      </c>
      <c r="M16" s="139"/>
      <c r="N16" s="139"/>
      <c r="O16" s="139"/>
      <c r="P16" s="139"/>
      <c r="Q16" s="132"/>
      <c r="R16" s="138" t="s">
        <v>195</v>
      </c>
      <c r="S16" s="139"/>
      <c r="T16" s="139"/>
      <c r="U16" s="139"/>
      <c r="V16" s="139"/>
      <c r="W16" s="139"/>
      <c r="X16" s="139"/>
      <c r="Y16" s="139"/>
      <c r="Z16" s="139"/>
      <c r="AA16" s="139"/>
      <c r="AB16" s="139"/>
      <c r="AC16" s="139"/>
      <c r="AD16" s="139"/>
      <c r="AE16" s="139"/>
      <c r="AF16" s="139"/>
      <c r="AG16" s="139"/>
    </row>
    <row r="17" spans="1:36" s="75" customFormat="1" ht="41.25" customHeight="1" x14ac:dyDescent="0.2">
      <c r="B17" s="139" t="s">
        <v>93</v>
      </c>
      <c r="C17" s="139" t="s">
        <v>126</v>
      </c>
      <c r="D17" s="139" t="s">
        <v>101</v>
      </c>
      <c r="E17" s="140" t="s">
        <v>179</v>
      </c>
      <c r="F17" s="140" t="s">
        <v>189</v>
      </c>
      <c r="G17" s="140" t="s">
        <v>190</v>
      </c>
      <c r="H17" s="160" t="s">
        <v>218</v>
      </c>
      <c r="I17" s="132"/>
      <c r="J17" s="139" t="s">
        <v>75</v>
      </c>
      <c r="K17" s="65"/>
      <c r="L17" s="140" t="s">
        <v>82</v>
      </c>
      <c r="M17" s="140" t="s">
        <v>201</v>
      </c>
      <c r="N17" s="140" t="s">
        <v>162</v>
      </c>
      <c r="O17" s="140" t="s">
        <v>111</v>
      </c>
      <c r="P17" s="140" t="s">
        <v>153</v>
      </c>
      <c r="Q17" s="132"/>
      <c r="R17" s="139">
        <v>2011</v>
      </c>
      <c r="S17" s="139">
        <v>2012</v>
      </c>
      <c r="T17" s="139">
        <v>2013</v>
      </c>
      <c r="U17" s="139">
        <v>2014</v>
      </c>
      <c r="V17" s="139">
        <v>2015</v>
      </c>
      <c r="W17" s="139">
        <v>2016</v>
      </c>
      <c r="X17" s="139">
        <v>2017</v>
      </c>
      <c r="Y17" s="139">
        <v>2018</v>
      </c>
      <c r="Z17" s="139">
        <v>2019</v>
      </c>
      <c r="AA17" s="139">
        <v>2020</v>
      </c>
      <c r="AB17" s="139">
        <v>2021</v>
      </c>
      <c r="AC17" s="139">
        <v>2022</v>
      </c>
      <c r="AD17" s="139">
        <v>2023</v>
      </c>
      <c r="AE17" s="139">
        <v>2024</v>
      </c>
      <c r="AF17" s="139">
        <v>2025</v>
      </c>
      <c r="AG17" s="139">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1">
        <f>'3. Investeringen'!M15</f>
        <v>24</v>
      </c>
      <c r="G18" s="121">
        <f>'3. Investeringen'!N15</f>
        <v>2011</v>
      </c>
      <c r="H18" s="86">
        <f>'3. Investeringen'!O15</f>
        <v>9315199.376762785</v>
      </c>
      <c r="I18" s="65"/>
      <c r="J18" s="86">
        <f>'6. Investeringen per jaar'!I15</f>
        <v>1</v>
      </c>
      <c r="K18" s="65"/>
      <c r="L18" s="123">
        <f t="shared" ref="L18:L81" si="1">G18+F18+IF(P18=0,-1,0)</f>
        <v>2035</v>
      </c>
      <c r="M18" s="87">
        <f t="shared" ref="M18:M81" si="2">H18-SUM(R18:AB18)</f>
        <v>5045732.9957465073</v>
      </c>
      <c r="N18" s="117">
        <f t="shared" ref="N18:N81" si="3">IF($E18&lt;$G18,
MAX(0,$F18+$G18-2022),
MAX(L18-2022+P18,0)+IF(P18=0,1,0))</f>
        <v>13</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388133.30736511602</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388133.30736511608</v>
      </c>
      <c r="T18" s="87">
        <f t="shared" si="5"/>
        <v>388133.30736511608</v>
      </c>
      <c r="U18" s="87">
        <f t="shared" si="5"/>
        <v>388133.30736511608</v>
      </c>
      <c r="V18" s="87">
        <f t="shared" si="5"/>
        <v>388133.30736511608</v>
      </c>
      <c r="W18" s="87">
        <f t="shared" si="5"/>
        <v>388133.30736511608</v>
      </c>
      <c r="X18" s="87">
        <f t="shared" si="5"/>
        <v>388133.30736511608</v>
      </c>
      <c r="Y18" s="87">
        <f t="shared" si="5"/>
        <v>388133.30736511608</v>
      </c>
      <c r="Z18" s="87">
        <f t="shared" si="5"/>
        <v>388133.30736511608</v>
      </c>
      <c r="AA18" s="87">
        <f t="shared" si="5"/>
        <v>388133.30736511608</v>
      </c>
      <c r="AB18" s="87">
        <f t="shared" si="5"/>
        <v>388133.30736511608</v>
      </c>
      <c r="AC18" s="87">
        <f t="shared" si="5"/>
        <v>465759.96883813909</v>
      </c>
      <c r="AD18" s="87">
        <f t="shared" si="5"/>
        <v>422766.74094538775</v>
      </c>
      <c r="AE18" s="87">
        <f t="shared" si="5"/>
        <v>383742.11870427505</v>
      </c>
      <c r="AF18" s="87">
        <f t="shared" si="5"/>
        <v>377346.41672587051</v>
      </c>
      <c r="AG18" s="87">
        <f t="shared" si="5"/>
        <v>377346.41672587051</v>
      </c>
      <c r="AI18" s="147"/>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1">
        <f>'3. Investeringen'!M16</f>
        <v>24.099999999999909</v>
      </c>
      <c r="G19" s="121">
        <f>'3. Investeringen'!N16</f>
        <v>2011</v>
      </c>
      <c r="H19" s="86">
        <f>'3. Investeringen'!O16</f>
        <v>71359585.453376204</v>
      </c>
      <c r="I19" s="65"/>
      <c r="J19" s="86">
        <f>'6. Investeringen per jaar'!I16</f>
        <v>1</v>
      </c>
      <c r="K19" s="65"/>
      <c r="L19" s="123">
        <f t="shared" si="1"/>
        <v>2034.1</v>
      </c>
      <c r="M19" s="87">
        <f t="shared" si="2"/>
        <v>38788820.308681548</v>
      </c>
      <c r="N19" s="117">
        <f t="shared" si="3"/>
        <v>13.099999999999909</v>
      </c>
      <c r="O19" s="87" t="b">
        <f t="shared" si="4"/>
        <v>0</v>
      </c>
      <c r="P19" s="118">
        <f>INDEX('2. Reguleringsparameters'!$D$44:$E$50,MATCH(C19,'2. Reguleringsparameters'!$B$44:$B$50,0),MATCH(D19,'2. Reguleringsparameters'!$D$43:$E$43,0))</f>
        <v>0</v>
      </c>
      <c r="Q19" s="65"/>
      <c r="R19" s="87">
        <f t="shared" si="5"/>
        <v>2960978.6495176959</v>
      </c>
      <c r="S19" s="87">
        <f t="shared" si="5"/>
        <v>2960978.6495176959</v>
      </c>
      <c r="T19" s="87">
        <f t="shared" si="5"/>
        <v>2960978.6495176959</v>
      </c>
      <c r="U19" s="87">
        <f t="shared" si="5"/>
        <v>2960978.6495176959</v>
      </c>
      <c r="V19" s="87">
        <f t="shared" si="5"/>
        <v>2960978.6495176959</v>
      </c>
      <c r="W19" s="87">
        <f t="shared" si="5"/>
        <v>2960978.6495176959</v>
      </c>
      <c r="X19" s="87">
        <f t="shared" si="5"/>
        <v>2960978.6495176959</v>
      </c>
      <c r="Y19" s="87">
        <f t="shared" si="5"/>
        <v>2960978.6495176959</v>
      </c>
      <c r="Z19" s="87">
        <f t="shared" si="5"/>
        <v>2960978.6495176959</v>
      </c>
      <c r="AA19" s="87">
        <f t="shared" si="5"/>
        <v>2960978.6495176959</v>
      </c>
      <c r="AB19" s="87">
        <f t="shared" si="5"/>
        <v>2960978.6495176959</v>
      </c>
      <c r="AC19" s="87">
        <f t="shared" si="5"/>
        <v>3553174.3794212351</v>
      </c>
      <c r="AD19" s="87">
        <f t="shared" si="5"/>
        <v>3227692.75687883</v>
      </c>
      <c r="AE19" s="87">
        <f t="shared" si="5"/>
        <v>2932026.2447983241</v>
      </c>
      <c r="AF19" s="87">
        <f t="shared" si="5"/>
        <v>2878804.6462953882</v>
      </c>
      <c r="AG19" s="87">
        <f t="shared" si="5"/>
        <v>2878804.6462953882</v>
      </c>
      <c r="AI19" s="147"/>
      <c r="AJ19" s="128"/>
    </row>
    <row r="20" spans="1:36" s="20" customFormat="1" x14ac:dyDescent="0.2">
      <c r="A20" s="65"/>
      <c r="B20" s="86">
        <f>'3. Investeringen'!B17</f>
        <v>3</v>
      </c>
      <c r="C20" s="86" t="str">
        <f>'3. Investeringen'!C17</f>
        <v>Precario</v>
      </c>
      <c r="D20" s="86" t="str">
        <f>'3. Investeringen'!F17</f>
        <v>TD</v>
      </c>
      <c r="E20" s="121">
        <f>'3. Investeringen'!K17</f>
        <v>2004</v>
      </c>
      <c r="F20" s="171">
        <f>'3. Investeringen'!M17</f>
        <v>0</v>
      </c>
      <c r="G20" s="121">
        <f>'3. Investeringen'!N17</f>
        <v>2011</v>
      </c>
      <c r="H20" s="86">
        <f>'3. Investeringen'!O17</f>
        <v>0</v>
      </c>
      <c r="I20" s="65"/>
      <c r="J20" s="86">
        <f>'6. Investeringen per jaar'!I17</f>
        <v>1</v>
      </c>
      <c r="K20" s="65"/>
      <c r="L20" s="123">
        <f t="shared" si="1"/>
        <v>2010</v>
      </c>
      <c r="M20" s="87">
        <f t="shared" si="2"/>
        <v>0</v>
      </c>
      <c r="N20" s="117">
        <f t="shared" si="3"/>
        <v>0</v>
      </c>
      <c r="O20" s="87" t="b">
        <f t="shared" si="4"/>
        <v>0</v>
      </c>
      <c r="P20" s="117">
        <f>INDEX('2. Reguleringsparameters'!$D$44:$E$50,MATCH(C20,'2. Reguleringsparameters'!$B$44:$B$50,0),MATCH(D20,'2. Reguleringsparameters'!$D$43:$E$43,0))</f>
        <v>0</v>
      </c>
      <c r="Q20" s="65"/>
      <c r="R20" s="87">
        <f t="shared" si="5"/>
        <v>0</v>
      </c>
      <c r="S20" s="87">
        <f t="shared" si="5"/>
        <v>0</v>
      </c>
      <c r="T20" s="87">
        <f t="shared" si="5"/>
        <v>0</v>
      </c>
      <c r="U20" s="87">
        <f t="shared" si="5"/>
        <v>0</v>
      </c>
      <c r="V20" s="87">
        <f t="shared" si="5"/>
        <v>0</v>
      </c>
      <c r="W20" s="87">
        <f t="shared" si="5"/>
        <v>0</v>
      </c>
      <c r="X20" s="87">
        <f t="shared" si="5"/>
        <v>0</v>
      </c>
      <c r="Y20" s="87">
        <f t="shared" si="5"/>
        <v>0</v>
      </c>
      <c r="Z20" s="87">
        <f t="shared" si="5"/>
        <v>0</v>
      </c>
      <c r="AA20" s="87">
        <f t="shared" si="5"/>
        <v>0</v>
      </c>
      <c r="AB20" s="87">
        <f t="shared" si="5"/>
        <v>0</v>
      </c>
      <c r="AC20" s="87">
        <f t="shared" si="5"/>
        <v>0</v>
      </c>
      <c r="AD20" s="87">
        <f t="shared" si="5"/>
        <v>0</v>
      </c>
      <c r="AE20" s="87">
        <f t="shared" si="5"/>
        <v>0</v>
      </c>
      <c r="AF20" s="87">
        <f t="shared" si="5"/>
        <v>0</v>
      </c>
      <c r="AG20" s="87">
        <f t="shared" si="5"/>
        <v>0</v>
      </c>
      <c r="AI20" s="147"/>
      <c r="AJ20" s="128"/>
    </row>
    <row r="21" spans="1:36" s="20" customFormat="1" x14ac:dyDescent="0.2">
      <c r="A21" s="65"/>
      <c r="B21" s="86">
        <f>'3. Investeringen'!B18</f>
        <v>4</v>
      </c>
      <c r="C21" s="86" t="str">
        <f>'3. Investeringen'!C18</f>
        <v>Nieuwe investeringen</v>
      </c>
      <c r="D21" s="86" t="str">
        <f>'3. Investeringen'!F18</f>
        <v>TD</v>
      </c>
      <c r="E21" s="121">
        <f>'3. Investeringen'!K18</f>
        <v>2004</v>
      </c>
      <c r="F21" s="171">
        <f>'3. Investeringen'!M18</f>
        <v>48.5</v>
      </c>
      <c r="G21" s="121">
        <f>'3. Investeringen'!N18</f>
        <v>2011</v>
      </c>
      <c r="H21" s="86">
        <f>'3. Investeringen'!O18</f>
        <v>210188.30228571428</v>
      </c>
      <c r="I21" s="65"/>
      <c r="J21" s="86">
        <f>'6. Investeringen per jaar'!I18</f>
        <v>1</v>
      </c>
      <c r="K21" s="65"/>
      <c r="L21" s="123">
        <f t="shared" si="1"/>
        <v>2059.5</v>
      </c>
      <c r="M21" s="87">
        <f t="shared" si="2"/>
        <v>162516.72857142857</v>
      </c>
      <c r="N21" s="117">
        <f t="shared" si="3"/>
        <v>37.5</v>
      </c>
      <c r="O21" s="87" t="b">
        <f t="shared" si="4"/>
        <v>0</v>
      </c>
      <c r="P21" s="117">
        <f>INDEX('2. Reguleringsparameters'!$D$44:$E$50,MATCH(C21,'2. Reguleringsparameters'!$B$44:$B$50,0),MATCH(D21,'2. Reguleringsparameters'!$D$43:$E$43,0))</f>
        <v>0.5</v>
      </c>
      <c r="Q21" s="65"/>
      <c r="R21" s="87">
        <f t="shared" si="5"/>
        <v>4333.7794285714281</v>
      </c>
      <c r="S21" s="87">
        <f t="shared" si="5"/>
        <v>4333.7794285714281</v>
      </c>
      <c r="T21" s="87">
        <f t="shared" si="5"/>
        <v>4333.7794285714281</v>
      </c>
      <c r="U21" s="87">
        <f t="shared" si="5"/>
        <v>4333.7794285714281</v>
      </c>
      <c r="V21" s="87">
        <f t="shared" si="5"/>
        <v>4333.7794285714281</v>
      </c>
      <c r="W21" s="87">
        <f t="shared" si="5"/>
        <v>4333.7794285714281</v>
      </c>
      <c r="X21" s="87">
        <f t="shared" si="5"/>
        <v>4333.7794285714281</v>
      </c>
      <c r="Y21" s="87">
        <f t="shared" si="5"/>
        <v>4333.7794285714281</v>
      </c>
      <c r="Z21" s="87">
        <f t="shared" si="5"/>
        <v>4333.7794285714281</v>
      </c>
      <c r="AA21" s="87">
        <f t="shared" si="5"/>
        <v>4333.7794285714281</v>
      </c>
      <c r="AB21" s="87">
        <f t="shared" si="5"/>
        <v>4333.7794285714281</v>
      </c>
      <c r="AC21" s="87">
        <f t="shared" si="5"/>
        <v>5200.5353142857139</v>
      </c>
      <c r="AD21" s="87">
        <f t="shared" si="5"/>
        <v>5034.1181842285714</v>
      </c>
      <c r="AE21" s="87">
        <f t="shared" si="5"/>
        <v>4873.0264023332566</v>
      </c>
      <c r="AF21" s="87">
        <f t="shared" si="5"/>
        <v>4717.0895574585929</v>
      </c>
      <c r="AG21" s="87">
        <f t="shared" si="5"/>
        <v>4566.142691619918</v>
      </c>
      <c r="AI21" s="147"/>
      <c r="AJ21" s="128"/>
    </row>
    <row r="22" spans="1:36" s="20" customFormat="1" x14ac:dyDescent="0.2">
      <c r="A22" s="65"/>
      <c r="B22" s="86">
        <f>'3. Investeringen'!B19</f>
        <v>5</v>
      </c>
      <c r="C22" s="86" t="str">
        <f>'3. Investeringen'!C19</f>
        <v>Nieuwe investeringen</v>
      </c>
      <c r="D22" s="86" t="str">
        <f>'3. Investeringen'!F19</f>
        <v>TD</v>
      </c>
      <c r="E22" s="121">
        <f>'3. Investeringen'!K19</f>
        <v>2004</v>
      </c>
      <c r="F22" s="171">
        <f>'3. Investeringen'!M19</f>
        <v>38.5</v>
      </c>
      <c r="G22" s="121">
        <f>'3. Investeringen'!N19</f>
        <v>2011</v>
      </c>
      <c r="H22" s="86">
        <f>'3. Investeringen'!O19</f>
        <v>604827.50835294113</v>
      </c>
      <c r="I22" s="65"/>
      <c r="J22" s="86">
        <f>'6. Investeringen per jaar'!I19</f>
        <v>1</v>
      </c>
      <c r="K22" s="65"/>
      <c r="L22" s="123">
        <f t="shared" si="1"/>
        <v>2049.5</v>
      </c>
      <c r="M22" s="87">
        <f t="shared" si="2"/>
        <v>432019.64882352937</v>
      </c>
      <c r="N22" s="117">
        <f t="shared" si="3"/>
        <v>27.5</v>
      </c>
      <c r="O22" s="87" t="b">
        <f t="shared" si="4"/>
        <v>0</v>
      </c>
      <c r="P22" s="117">
        <f>INDEX('2. Reguleringsparameters'!$D$44:$E$50,MATCH(C22,'2. Reguleringsparameters'!$B$44:$B$50,0),MATCH(D22,'2. Reguleringsparameters'!$D$43:$E$43,0))</f>
        <v>0.5</v>
      </c>
      <c r="Q22" s="65"/>
      <c r="R22" s="87">
        <f t="shared" si="5"/>
        <v>15709.805411764706</v>
      </c>
      <c r="S22" s="87">
        <f t="shared" si="5"/>
        <v>15709.805411764706</v>
      </c>
      <c r="T22" s="87">
        <f t="shared" si="5"/>
        <v>15709.805411764706</v>
      </c>
      <c r="U22" s="87">
        <f t="shared" si="5"/>
        <v>15709.805411764706</v>
      </c>
      <c r="V22" s="87">
        <f t="shared" si="5"/>
        <v>15709.805411764706</v>
      </c>
      <c r="W22" s="87">
        <f t="shared" si="5"/>
        <v>15709.805411764706</v>
      </c>
      <c r="X22" s="87">
        <f t="shared" si="5"/>
        <v>15709.805411764706</v>
      </c>
      <c r="Y22" s="87">
        <f t="shared" si="5"/>
        <v>15709.805411764706</v>
      </c>
      <c r="Z22" s="87">
        <f t="shared" si="5"/>
        <v>15709.805411764706</v>
      </c>
      <c r="AA22" s="87">
        <f t="shared" si="5"/>
        <v>15709.805411764706</v>
      </c>
      <c r="AB22" s="87">
        <f t="shared" si="5"/>
        <v>15709.805411764706</v>
      </c>
      <c r="AC22" s="87">
        <f t="shared" si="5"/>
        <v>18851.766494117644</v>
      </c>
      <c r="AD22" s="87">
        <f t="shared" si="5"/>
        <v>18029.143956192511</v>
      </c>
      <c r="AE22" s="87">
        <f t="shared" si="5"/>
        <v>17242.417674467746</v>
      </c>
      <c r="AF22" s="87">
        <f t="shared" si="5"/>
        <v>16490.021266854608</v>
      </c>
      <c r="AG22" s="87">
        <f t="shared" si="5"/>
        <v>15770.456702482772</v>
      </c>
      <c r="AI22" s="147"/>
      <c r="AJ22" s="128"/>
    </row>
    <row r="23" spans="1:36" s="20" customFormat="1" x14ac:dyDescent="0.2">
      <c r="A23" s="65"/>
      <c r="B23" s="86">
        <f>'3. Investeringen'!B20</f>
        <v>6</v>
      </c>
      <c r="C23" s="86" t="str">
        <f>'3. Investeringen'!C20</f>
        <v>Nieuwe investeringen</v>
      </c>
      <c r="D23" s="86" t="str">
        <f>'3. Investeringen'!F20</f>
        <v>TD</v>
      </c>
      <c r="E23" s="121">
        <f>'3. Investeringen'!K20</f>
        <v>2004</v>
      </c>
      <c r="F23" s="171">
        <f>'3. Investeringen'!M20</f>
        <v>23.5</v>
      </c>
      <c r="G23" s="121">
        <f>'3. Investeringen'!N20</f>
        <v>2011</v>
      </c>
      <c r="H23" s="86">
        <f>'3. Investeringen'!O20</f>
        <v>344398.99454545451</v>
      </c>
      <c r="I23" s="65"/>
      <c r="J23" s="86">
        <f>'6. Investeringen per jaar'!I20</f>
        <v>1</v>
      </c>
      <c r="K23" s="65"/>
      <c r="L23" s="123">
        <f t="shared" si="1"/>
        <v>2034.5</v>
      </c>
      <c r="M23" s="87">
        <f t="shared" si="2"/>
        <v>183190.9545454545</v>
      </c>
      <c r="N23" s="117">
        <f t="shared" si="3"/>
        <v>12.5</v>
      </c>
      <c r="O23" s="87" t="b">
        <f t="shared" si="4"/>
        <v>0</v>
      </c>
      <c r="P23" s="117">
        <f>INDEX('2. Reguleringsparameters'!$D$44:$E$50,MATCH(C23,'2. Reguleringsparameters'!$B$44:$B$50,0),MATCH(D23,'2. Reguleringsparameters'!$D$43:$E$43,0))</f>
        <v>0.5</v>
      </c>
      <c r="Q23" s="65"/>
      <c r="R23" s="87">
        <f t="shared" si="5"/>
        <v>14655.276363636362</v>
      </c>
      <c r="S23" s="87">
        <f t="shared" si="5"/>
        <v>14655.276363636362</v>
      </c>
      <c r="T23" s="87">
        <f t="shared" si="5"/>
        <v>14655.276363636362</v>
      </c>
      <c r="U23" s="87">
        <f t="shared" si="5"/>
        <v>14655.276363636362</v>
      </c>
      <c r="V23" s="87">
        <f t="shared" si="5"/>
        <v>14655.276363636362</v>
      </c>
      <c r="W23" s="87">
        <f t="shared" si="5"/>
        <v>14655.276363636362</v>
      </c>
      <c r="X23" s="87">
        <f t="shared" si="5"/>
        <v>14655.276363636362</v>
      </c>
      <c r="Y23" s="87">
        <f t="shared" si="5"/>
        <v>14655.276363636362</v>
      </c>
      <c r="Z23" s="87">
        <f t="shared" si="5"/>
        <v>14655.276363636362</v>
      </c>
      <c r="AA23" s="87">
        <f t="shared" si="5"/>
        <v>14655.276363636362</v>
      </c>
      <c r="AB23" s="87">
        <f t="shared" si="5"/>
        <v>14655.276363636362</v>
      </c>
      <c r="AC23" s="87">
        <f t="shared" si="5"/>
        <v>17586.331636363633</v>
      </c>
      <c r="AD23" s="87">
        <f t="shared" si="5"/>
        <v>15898.043799272722</v>
      </c>
      <c r="AE23" s="87">
        <f t="shared" si="5"/>
        <v>14371.831594542542</v>
      </c>
      <c r="AF23" s="87">
        <f t="shared" si="5"/>
        <v>14245.762896344801</v>
      </c>
      <c r="AG23" s="87">
        <f t="shared" si="5"/>
        <v>14245.762896344801</v>
      </c>
      <c r="AI23" s="147"/>
      <c r="AJ23" s="128"/>
    </row>
    <row r="24" spans="1:36" s="20" customFormat="1" x14ac:dyDescent="0.2">
      <c r="A24" s="65"/>
      <c r="B24" s="86">
        <f>'3. Investeringen'!B21</f>
        <v>7</v>
      </c>
      <c r="C24" s="86" t="str">
        <f>'3. Investeringen'!C21</f>
        <v>Nieuwe investeringen</v>
      </c>
      <c r="D24" s="86" t="str">
        <f>'3. Investeringen'!F21</f>
        <v>TD</v>
      </c>
      <c r="E24" s="121">
        <f>'3. Investeringen'!K21</f>
        <v>2005</v>
      </c>
      <c r="F24" s="171">
        <f>'3. Investeringen'!M21</f>
        <v>49.5</v>
      </c>
      <c r="G24" s="121">
        <f>'3. Investeringen'!N21</f>
        <v>2011</v>
      </c>
      <c r="H24" s="86">
        <f>'3. Investeringen'!O21</f>
        <v>-15728.971962616823</v>
      </c>
      <c r="I24" s="65"/>
      <c r="J24" s="86">
        <f>'6. Investeringen per jaar'!I21</f>
        <v>1</v>
      </c>
      <c r="K24" s="65"/>
      <c r="L24" s="123">
        <f t="shared" si="1"/>
        <v>2060.5</v>
      </c>
      <c r="M24" s="87">
        <f t="shared" si="2"/>
        <v>-12233.644859813085</v>
      </c>
      <c r="N24" s="117">
        <f t="shared" si="3"/>
        <v>38.5</v>
      </c>
      <c r="O24" s="87" t="b">
        <f t="shared" si="4"/>
        <v>1</v>
      </c>
      <c r="P24" s="117">
        <f>INDEX('2. Reguleringsparameters'!$D$44:$E$50,MATCH(C24,'2. Reguleringsparameters'!$B$44:$B$50,0),MATCH(D24,'2. Reguleringsparameters'!$D$43:$E$43,0))</f>
        <v>0.5</v>
      </c>
      <c r="Q24" s="65"/>
      <c r="R24" s="87">
        <f t="shared" si="5"/>
        <v>-317.75700934579442</v>
      </c>
      <c r="S24" s="87">
        <f t="shared" si="5"/>
        <v>-317.75700934579442</v>
      </c>
      <c r="T24" s="87">
        <f t="shared" si="5"/>
        <v>-317.75700934579442</v>
      </c>
      <c r="U24" s="87">
        <f t="shared" si="5"/>
        <v>-317.75700934579442</v>
      </c>
      <c r="V24" s="87">
        <f t="shared" si="5"/>
        <v>-317.75700934579442</v>
      </c>
      <c r="W24" s="87">
        <f t="shared" si="5"/>
        <v>-317.75700934579442</v>
      </c>
      <c r="X24" s="87">
        <f t="shared" si="5"/>
        <v>-317.75700934579442</v>
      </c>
      <c r="Y24" s="87">
        <f t="shared" si="5"/>
        <v>-317.75700934579442</v>
      </c>
      <c r="Z24" s="87">
        <f t="shared" si="5"/>
        <v>-317.75700934579442</v>
      </c>
      <c r="AA24" s="87">
        <f t="shared" si="5"/>
        <v>-317.75700934579442</v>
      </c>
      <c r="AB24" s="87">
        <f t="shared" si="5"/>
        <v>-317.75700934579442</v>
      </c>
      <c r="AC24" s="87">
        <f t="shared" si="5"/>
        <v>-381.30841121495331</v>
      </c>
      <c r="AD24" s="87">
        <f t="shared" si="5"/>
        <v>-369.42347372253914</v>
      </c>
      <c r="AE24" s="87">
        <f t="shared" si="5"/>
        <v>-357.90897584027817</v>
      </c>
      <c r="AF24" s="87">
        <f t="shared" si="5"/>
        <v>-346.75337139850325</v>
      </c>
      <c r="AG24" s="87">
        <f t="shared" si="5"/>
        <v>-335.94547410816028</v>
      </c>
      <c r="AI24" s="147"/>
      <c r="AJ24" s="128"/>
    </row>
    <row r="25" spans="1:36" s="20" customFormat="1" x14ac:dyDescent="0.2">
      <c r="A25" s="65"/>
      <c r="B25" s="86">
        <f>'3. Investeringen'!B22</f>
        <v>8</v>
      </c>
      <c r="C25" s="86" t="str">
        <f>'3. Investeringen'!C22</f>
        <v>Nieuwe investeringen</v>
      </c>
      <c r="D25" s="86" t="str">
        <f>'3. Investeringen'!F22</f>
        <v>TD</v>
      </c>
      <c r="E25" s="121">
        <f>'3. Investeringen'!K22</f>
        <v>2005</v>
      </c>
      <c r="F25" s="171">
        <f>'3. Investeringen'!M22</f>
        <v>39.5</v>
      </c>
      <c r="G25" s="121">
        <f>'3. Investeringen'!N22</f>
        <v>2011</v>
      </c>
      <c r="H25" s="86">
        <f>'3. Investeringen'!O22</f>
        <v>335068.96551724139</v>
      </c>
      <c r="I25" s="65"/>
      <c r="J25" s="86">
        <f>'6. Investeringen per jaar'!I22</f>
        <v>1</v>
      </c>
      <c r="K25" s="65"/>
      <c r="L25" s="123">
        <f t="shared" si="1"/>
        <v>2050.5</v>
      </c>
      <c r="M25" s="87">
        <f t="shared" si="2"/>
        <v>241758.62068965519</v>
      </c>
      <c r="N25" s="117">
        <f t="shared" si="3"/>
        <v>28.5</v>
      </c>
      <c r="O25" s="87" t="b">
        <f t="shared" si="4"/>
        <v>0</v>
      </c>
      <c r="P25" s="117">
        <f>INDEX('2. Reguleringsparameters'!$D$44:$E$50,MATCH(C25,'2. Reguleringsparameters'!$B$44:$B$50,0),MATCH(D25,'2. Reguleringsparameters'!$D$43:$E$43,0))</f>
        <v>0.5</v>
      </c>
      <c r="Q25" s="65"/>
      <c r="R25" s="87">
        <f t="shared" si="5"/>
        <v>8482.7586206896558</v>
      </c>
      <c r="S25" s="87">
        <f t="shared" si="5"/>
        <v>8482.758620689654</v>
      </c>
      <c r="T25" s="87">
        <f t="shared" si="5"/>
        <v>8482.758620689654</v>
      </c>
      <c r="U25" s="87">
        <f t="shared" si="5"/>
        <v>8482.758620689654</v>
      </c>
      <c r="V25" s="87">
        <f t="shared" si="5"/>
        <v>8482.758620689654</v>
      </c>
      <c r="W25" s="87">
        <f t="shared" si="5"/>
        <v>8482.758620689654</v>
      </c>
      <c r="X25" s="87">
        <f t="shared" si="5"/>
        <v>8482.758620689654</v>
      </c>
      <c r="Y25" s="87">
        <f t="shared" si="5"/>
        <v>8482.758620689654</v>
      </c>
      <c r="Z25" s="87">
        <f t="shared" si="5"/>
        <v>8482.758620689654</v>
      </c>
      <c r="AA25" s="87">
        <f t="shared" si="5"/>
        <v>8482.758620689654</v>
      </c>
      <c r="AB25" s="87">
        <f t="shared" si="5"/>
        <v>8482.758620689654</v>
      </c>
      <c r="AC25" s="87">
        <f t="shared" si="5"/>
        <v>10179.310344827587</v>
      </c>
      <c r="AD25" s="87">
        <f t="shared" si="5"/>
        <v>9750.7078039927401</v>
      </c>
      <c r="AE25" s="87">
        <f t="shared" si="5"/>
        <v>9340.1516859298881</v>
      </c>
      <c r="AF25" s="87">
        <f t="shared" si="5"/>
        <v>8946.8821412591569</v>
      </c>
      <c r="AG25" s="87">
        <f t="shared" si="5"/>
        <v>8570.1713142587723</v>
      </c>
      <c r="AI25" s="147"/>
      <c r="AJ25" s="128"/>
    </row>
    <row r="26" spans="1:36" s="20" customFormat="1" x14ac:dyDescent="0.2">
      <c r="A26" s="65"/>
      <c r="B26" s="86">
        <f>'3. Investeringen'!B23</f>
        <v>9</v>
      </c>
      <c r="C26" s="86" t="str">
        <f>'3. Investeringen'!C23</f>
        <v>Nieuwe investeringen</v>
      </c>
      <c r="D26" s="86" t="str">
        <f>'3. Investeringen'!F23</f>
        <v>TD</v>
      </c>
      <c r="E26" s="121">
        <f>'3. Investeringen'!K23</f>
        <v>2005</v>
      </c>
      <c r="F26" s="171">
        <f>'3. Investeringen'!M23</f>
        <v>24.5</v>
      </c>
      <c r="G26" s="121">
        <f>'3. Investeringen'!N23</f>
        <v>2011</v>
      </c>
      <c r="H26" s="86">
        <f>'3. Investeringen'!O23</f>
        <v>90263.15789473684</v>
      </c>
      <c r="I26" s="65"/>
      <c r="J26" s="86">
        <f>'6. Investeringen per jaar'!I23</f>
        <v>1</v>
      </c>
      <c r="K26" s="65"/>
      <c r="L26" s="123">
        <f t="shared" si="1"/>
        <v>2035.5</v>
      </c>
      <c r="M26" s="87">
        <f t="shared" si="2"/>
        <v>49736.84210526316</v>
      </c>
      <c r="N26" s="117">
        <f t="shared" si="3"/>
        <v>13.5</v>
      </c>
      <c r="O26" s="87" t="b">
        <f t="shared" si="4"/>
        <v>0</v>
      </c>
      <c r="P26" s="117">
        <f>INDEX('2. Reguleringsparameters'!$D$44:$E$50,MATCH(C26,'2. Reguleringsparameters'!$B$44:$B$50,0),MATCH(D26,'2. Reguleringsparameters'!$D$43:$E$43,0))</f>
        <v>0.5</v>
      </c>
      <c r="Q26" s="65"/>
      <c r="R26" s="87">
        <f t="shared" si="5"/>
        <v>3684.2105263157896</v>
      </c>
      <c r="S26" s="87">
        <f t="shared" si="5"/>
        <v>3684.2105263157896</v>
      </c>
      <c r="T26" s="87">
        <f t="shared" si="5"/>
        <v>3684.2105263157896</v>
      </c>
      <c r="U26" s="87">
        <f t="shared" si="5"/>
        <v>3684.2105263157896</v>
      </c>
      <c r="V26" s="87">
        <f t="shared" si="5"/>
        <v>3684.2105263157896</v>
      </c>
      <c r="W26" s="87">
        <f t="shared" si="5"/>
        <v>3684.2105263157896</v>
      </c>
      <c r="X26" s="87">
        <f t="shared" si="5"/>
        <v>3684.2105263157896</v>
      </c>
      <c r="Y26" s="87">
        <f t="shared" si="5"/>
        <v>3684.2105263157896</v>
      </c>
      <c r="Z26" s="87">
        <f t="shared" si="5"/>
        <v>3684.2105263157896</v>
      </c>
      <c r="AA26" s="87">
        <f t="shared" si="5"/>
        <v>3684.2105263157896</v>
      </c>
      <c r="AB26" s="87">
        <f t="shared" si="5"/>
        <v>3684.2105263157896</v>
      </c>
      <c r="AC26" s="87">
        <f t="shared" si="5"/>
        <v>4421.0526315789475</v>
      </c>
      <c r="AD26" s="87">
        <f t="shared" si="5"/>
        <v>4028.0701754385968</v>
      </c>
      <c r="AE26" s="87">
        <f t="shared" si="5"/>
        <v>3670.0194931773885</v>
      </c>
      <c r="AF26" s="87">
        <f t="shared" si="5"/>
        <v>3582.638076673165</v>
      </c>
      <c r="AG26" s="87">
        <f t="shared" si="5"/>
        <v>3582.638076673165</v>
      </c>
      <c r="AI26" s="147"/>
      <c r="AJ26" s="128"/>
    </row>
    <row r="27" spans="1:36" s="20" customFormat="1" x14ac:dyDescent="0.2">
      <c r="A27" s="65"/>
      <c r="B27" s="86">
        <f>'3. Investeringen'!B24</f>
        <v>10</v>
      </c>
      <c r="C27" s="86" t="str">
        <f>'3. Investeringen'!C24</f>
        <v>Nieuwe investeringen</v>
      </c>
      <c r="D27" s="86" t="str">
        <f>'3. Investeringen'!F24</f>
        <v>TD</v>
      </c>
      <c r="E27" s="121">
        <f>'3. Investeringen'!K24</f>
        <v>2006</v>
      </c>
      <c r="F27" s="171">
        <f>'3. Investeringen'!M24</f>
        <v>50.5</v>
      </c>
      <c r="G27" s="121">
        <f>'3. Investeringen'!N24</f>
        <v>2011</v>
      </c>
      <c r="H27" s="86">
        <f>'3. Investeringen'!O24</f>
        <v>-108412.84403669725</v>
      </c>
      <c r="I27" s="65"/>
      <c r="J27" s="86">
        <f>'6. Investeringen per jaar'!I24</f>
        <v>1</v>
      </c>
      <c r="K27" s="65"/>
      <c r="L27" s="123">
        <f t="shared" si="1"/>
        <v>2061.5</v>
      </c>
      <c r="M27" s="87">
        <f t="shared" si="2"/>
        <v>-84798.165137614676</v>
      </c>
      <c r="N27" s="117">
        <f t="shared" si="3"/>
        <v>39.5</v>
      </c>
      <c r="O27" s="87" t="b">
        <f t="shared" si="4"/>
        <v>1</v>
      </c>
      <c r="P27" s="117">
        <f>INDEX('2. Reguleringsparameters'!$D$44:$E$50,MATCH(C27,'2. Reguleringsparameters'!$B$44:$B$50,0),MATCH(D27,'2. Reguleringsparameters'!$D$43:$E$43,0))</f>
        <v>0.5</v>
      </c>
      <c r="Q27" s="65"/>
      <c r="R27" s="87">
        <f t="shared" si="5"/>
        <v>-2146.788990825688</v>
      </c>
      <c r="S27" s="87">
        <f t="shared" si="5"/>
        <v>-2146.788990825688</v>
      </c>
      <c r="T27" s="87">
        <f t="shared" si="5"/>
        <v>-2146.788990825688</v>
      </c>
      <c r="U27" s="87">
        <f t="shared" si="5"/>
        <v>-2146.788990825688</v>
      </c>
      <c r="V27" s="87">
        <f t="shared" si="5"/>
        <v>-2146.788990825688</v>
      </c>
      <c r="W27" s="87">
        <f t="shared" si="5"/>
        <v>-2146.788990825688</v>
      </c>
      <c r="X27" s="87">
        <f t="shared" si="5"/>
        <v>-2146.788990825688</v>
      </c>
      <c r="Y27" s="87">
        <f t="shared" si="5"/>
        <v>-2146.788990825688</v>
      </c>
      <c r="Z27" s="87">
        <f t="shared" si="5"/>
        <v>-2146.788990825688</v>
      </c>
      <c r="AA27" s="87">
        <f t="shared" si="5"/>
        <v>-2146.788990825688</v>
      </c>
      <c r="AB27" s="87">
        <f t="shared" si="5"/>
        <v>-2146.788990825688</v>
      </c>
      <c r="AC27" s="87">
        <f t="shared" si="5"/>
        <v>-2576.1467889908254</v>
      </c>
      <c r="AD27" s="87">
        <f t="shared" si="5"/>
        <v>-2497.8841017303448</v>
      </c>
      <c r="AE27" s="87">
        <f t="shared" si="5"/>
        <v>-2421.9990150954986</v>
      </c>
      <c r="AF27" s="87">
        <f t="shared" si="5"/>
        <v>-2348.4192981812052</v>
      </c>
      <c r="AG27" s="87">
        <f t="shared" si="5"/>
        <v>-2277.0749144389911</v>
      </c>
      <c r="AI27" s="147"/>
      <c r="AJ27" s="128"/>
    </row>
    <row r="28" spans="1:36" s="20" customFormat="1" x14ac:dyDescent="0.2">
      <c r="A28" s="65"/>
      <c r="B28" s="86">
        <f>'3. Investeringen'!B25</f>
        <v>11</v>
      </c>
      <c r="C28" s="86" t="str">
        <f>'3. Investeringen'!C25</f>
        <v>Nieuwe investeringen</v>
      </c>
      <c r="D28" s="86" t="str">
        <f>'3. Investeringen'!F25</f>
        <v>TD</v>
      </c>
      <c r="E28" s="121">
        <f>'3. Investeringen'!K25</f>
        <v>2006</v>
      </c>
      <c r="F28" s="171">
        <f>'3. Investeringen'!M25</f>
        <v>40.5</v>
      </c>
      <c r="G28" s="121">
        <f>'3. Investeringen'!N25</f>
        <v>2011</v>
      </c>
      <c r="H28" s="86">
        <f>'3. Investeringen'!O25</f>
        <v>344932.58426966291</v>
      </c>
      <c r="I28" s="65"/>
      <c r="J28" s="86">
        <f>'6. Investeringen per jaar'!I25</f>
        <v>1</v>
      </c>
      <c r="K28" s="65"/>
      <c r="L28" s="123">
        <f t="shared" si="1"/>
        <v>2051.5</v>
      </c>
      <c r="M28" s="87">
        <f t="shared" si="2"/>
        <v>251247.19101123593</v>
      </c>
      <c r="N28" s="117">
        <f t="shared" si="3"/>
        <v>29.5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8516.8539325842703</v>
      </c>
      <c r="S28" s="87">
        <f t="shared" si="6"/>
        <v>8516.8539325842703</v>
      </c>
      <c r="T28" s="87">
        <f t="shared" si="6"/>
        <v>8516.8539325842703</v>
      </c>
      <c r="U28" s="87">
        <f t="shared" si="6"/>
        <v>8516.8539325842703</v>
      </c>
      <c r="V28" s="87">
        <f t="shared" si="6"/>
        <v>8516.8539325842703</v>
      </c>
      <c r="W28" s="87">
        <f t="shared" si="6"/>
        <v>8516.8539325842703</v>
      </c>
      <c r="X28" s="87">
        <f t="shared" si="6"/>
        <v>8516.8539325842703</v>
      </c>
      <c r="Y28" s="87">
        <f t="shared" si="6"/>
        <v>8516.8539325842703</v>
      </c>
      <c r="Z28" s="87">
        <f t="shared" si="6"/>
        <v>8516.8539325842703</v>
      </c>
      <c r="AA28" s="87">
        <f t="shared" si="6"/>
        <v>8516.8539325842703</v>
      </c>
      <c r="AB28" s="87">
        <f t="shared" si="6"/>
        <v>8516.8539325842703</v>
      </c>
      <c r="AC28" s="87">
        <f t="shared" si="6"/>
        <v>10220.224719101121</v>
      </c>
      <c r="AD28" s="87">
        <f t="shared" si="6"/>
        <v>9804.4867644258211</v>
      </c>
      <c r="AE28" s="87">
        <f t="shared" si="6"/>
        <v>9405.6601841779921</v>
      </c>
      <c r="AF28" s="87">
        <f t="shared" si="6"/>
        <v>9023.0570580419371</v>
      </c>
      <c r="AG28" s="87">
        <f t="shared" si="6"/>
        <v>8656.0174489012479</v>
      </c>
      <c r="AI28" s="147"/>
      <c r="AJ28" s="128"/>
    </row>
    <row r="29" spans="1:36" s="20" customFormat="1" x14ac:dyDescent="0.2">
      <c r="A29" s="65"/>
      <c r="B29" s="86">
        <f>'3. Investeringen'!B26</f>
        <v>12</v>
      </c>
      <c r="C29" s="86" t="str">
        <f>'3. Investeringen'!C26</f>
        <v>Nieuwe investeringen</v>
      </c>
      <c r="D29" s="86" t="str">
        <f>'3. Investeringen'!F26</f>
        <v>TD</v>
      </c>
      <c r="E29" s="121">
        <f>'3. Investeringen'!K26</f>
        <v>2006</v>
      </c>
      <c r="F29" s="171">
        <f>'3. Investeringen'!M26</f>
        <v>25.5</v>
      </c>
      <c r="G29" s="121">
        <f>'3. Investeringen'!N26</f>
        <v>2011</v>
      </c>
      <c r="H29" s="86">
        <f>'3. Investeringen'!O26</f>
        <v>104593.22033898305</v>
      </c>
      <c r="I29" s="65"/>
      <c r="J29" s="86">
        <f>'6. Investeringen per jaar'!I26</f>
        <v>1</v>
      </c>
      <c r="K29" s="65"/>
      <c r="L29" s="123">
        <f t="shared" si="1"/>
        <v>2036.5</v>
      </c>
      <c r="M29" s="87">
        <f t="shared" si="2"/>
        <v>59474.576271186445</v>
      </c>
      <c r="N29" s="117">
        <f t="shared" si="3"/>
        <v>14.5</v>
      </c>
      <c r="O29" s="87" t="b">
        <f t="shared" si="4"/>
        <v>0</v>
      </c>
      <c r="P29" s="117">
        <f>INDEX('2. Reguleringsparameters'!$D$44:$E$50,MATCH(C29,'2. Reguleringsparameters'!$B$44:$B$50,0),MATCH(D29,'2. Reguleringsparameters'!$D$43:$E$43,0))</f>
        <v>0.5</v>
      </c>
      <c r="Q29" s="65"/>
      <c r="R29" s="87">
        <f t="shared" si="6"/>
        <v>4101.6949152542375</v>
      </c>
      <c r="S29" s="87">
        <f t="shared" si="6"/>
        <v>4101.6949152542375</v>
      </c>
      <c r="T29" s="87">
        <f t="shared" si="6"/>
        <v>4101.6949152542375</v>
      </c>
      <c r="U29" s="87">
        <f t="shared" si="6"/>
        <v>4101.6949152542375</v>
      </c>
      <c r="V29" s="87">
        <f t="shared" si="6"/>
        <v>4101.6949152542375</v>
      </c>
      <c r="W29" s="87">
        <f t="shared" si="6"/>
        <v>4101.6949152542375</v>
      </c>
      <c r="X29" s="87">
        <f t="shared" si="6"/>
        <v>4101.6949152542375</v>
      </c>
      <c r="Y29" s="87">
        <f t="shared" si="6"/>
        <v>4101.6949152542375</v>
      </c>
      <c r="Z29" s="87">
        <f t="shared" si="6"/>
        <v>4101.6949152542375</v>
      </c>
      <c r="AA29" s="87">
        <f t="shared" si="6"/>
        <v>4101.6949152542375</v>
      </c>
      <c r="AB29" s="87">
        <f t="shared" si="6"/>
        <v>4101.6949152542375</v>
      </c>
      <c r="AC29" s="87">
        <f t="shared" si="6"/>
        <v>4922.0338983050851</v>
      </c>
      <c r="AD29" s="87">
        <f t="shared" si="6"/>
        <v>4514.6931618936296</v>
      </c>
      <c r="AE29" s="87">
        <f t="shared" si="6"/>
        <v>4141.0633829782955</v>
      </c>
      <c r="AF29" s="87">
        <f t="shared" si="6"/>
        <v>3991.0248546095163</v>
      </c>
      <c r="AG29" s="87">
        <f t="shared" si="6"/>
        <v>3991.0248546095163</v>
      </c>
      <c r="AI29" s="147"/>
      <c r="AJ29" s="128"/>
    </row>
    <row r="30" spans="1:36" s="20" customFormat="1" x14ac:dyDescent="0.2">
      <c r="A30" s="65"/>
      <c r="B30" s="86">
        <f>'3. Investeringen'!B27</f>
        <v>13</v>
      </c>
      <c r="C30" s="86" t="str">
        <f>'3. Investeringen'!C27</f>
        <v>Nieuwe investeringen</v>
      </c>
      <c r="D30" s="86" t="str">
        <f>'3. Investeringen'!F27</f>
        <v>TD</v>
      </c>
      <c r="E30" s="121">
        <f>'3. Investeringen'!K27</f>
        <v>2007</v>
      </c>
      <c r="F30" s="171">
        <f>'3. Investeringen'!M27</f>
        <v>51.5</v>
      </c>
      <c r="G30" s="121">
        <f>'3. Investeringen'!N27</f>
        <v>2011</v>
      </c>
      <c r="H30" s="86">
        <f>'3. Investeringen'!O27</f>
        <v>618936.36363636365</v>
      </c>
      <c r="I30" s="65"/>
      <c r="J30" s="86">
        <f>'6. Investeringen per jaar'!I27</f>
        <v>1</v>
      </c>
      <c r="K30" s="65"/>
      <c r="L30" s="123">
        <f t="shared" si="1"/>
        <v>2062.5</v>
      </c>
      <c r="M30" s="87">
        <f t="shared" si="2"/>
        <v>486736.36363636365</v>
      </c>
      <c r="N30" s="117">
        <f t="shared" si="3"/>
        <v>40.5</v>
      </c>
      <c r="O30" s="87" t="b">
        <f t="shared" si="4"/>
        <v>0</v>
      </c>
      <c r="P30" s="117">
        <f>INDEX('2. Reguleringsparameters'!$D$44:$E$50,MATCH(C30,'2. Reguleringsparameters'!$B$44:$B$50,0),MATCH(D30,'2. Reguleringsparameters'!$D$43:$E$43,0))</f>
        <v>0.5</v>
      </c>
      <c r="Q30" s="65"/>
      <c r="R30" s="87">
        <f t="shared" si="6"/>
        <v>12018.181818181818</v>
      </c>
      <c r="S30" s="87">
        <f t="shared" si="6"/>
        <v>12018.18181818182</v>
      </c>
      <c r="T30" s="87">
        <f t="shared" si="6"/>
        <v>12018.18181818182</v>
      </c>
      <c r="U30" s="87">
        <f t="shared" si="6"/>
        <v>12018.18181818182</v>
      </c>
      <c r="V30" s="87">
        <f t="shared" si="6"/>
        <v>12018.18181818182</v>
      </c>
      <c r="W30" s="87">
        <f t="shared" si="6"/>
        <v>12018.18181818182</v>
      </c>
      <c r="X30" s="87">
        <f t="shared" si="6"/>
        <v>12018.18181818182</v>
      </c>
      <c r="Y30" s="87">
        <f t="shared" si="6"/>
        <v>12018.18181818182</v>
      </c>
      <c r="Z30" s="87">
        <f t="shared" si="6"/>
        <v>12018.18181818182</v>
      </c>
      <c r="AA30" s="87">
        <f t="shared" si="6"/>
        <v>12018.18181818182</v>
      </c>
      <c r="AB30" s="87">
        <f t="shared" si="6"/>
        <v>12018.18181818182</v>
      </c>
      <c r="AC30" s="87">
        <f t="shared" si="6"/>
        <v>14421.81818181818</v>
      </c>
      <c r="AD30" s="87">
        <f t="shared" si="6"/>
        <v>13994.505050505049</v>
      </c>
      <c r="AE30" s="87">
        <f t="shared" si="6"/>
        <v>13579.853049008603</v>
      </c>
      <c r="AF30" s="87">
        <f t="shared" si="6"/>
        <v>13177.487032741683</v>
      </c>
      <c r="AG30" s="87">
        <f t="shared" si="6"/>
        <v>12787.042972512301</v>
      </c>
      <c r="AI30" s="147"/>
      <c r="AJ30" s="128"/>
    </row>
    <row r="31" spans="1:36" s="20" customFormat="1" x14ac:dyDescent="0.2">
      <c r="A31" s="65"/>
      <c r="B31" s="86">
        <f>'3. Investeringen'!B28</f>
        <v>14</v>
      </c>
      <c r="C31" s="86" t="str">
        <f>'3. Investeringen'!C28</f>
        <v>Nieuwe investeringen</v>
      </c>
      <c r="D31" s="86" t="str">
        <f>'3. Investeringen'!F28</f>
        <v>TD</v>
      </c>
      <c r="E31" s="121">
        <f>'3. Investeringen'!K28</f>
        <v>2007</v>
      </c>
      <c r="F31" s="171">
        <f>'3. Investeringen'!M28</f>
        <v>41.5</v>
      </c>
      <c r="G31" s="121">
        <f>'3. Investeringen'!N28</f>
        <v>2011</v>
      </c>
      <c r="H31" s="86">
        <f>'3. Investeringen'!O28</f>
        <v>487855.55555555556</v>
      </c>
      <c r="I31" s="65"/>
      <c r="J31" s="86">
        <f>'6. Investeringen per jaar'!I28</f>
        <v>1</v>
      </c>
      <c r="K31" s="65"/>
      <c r="L31" s="123">
        <f t="shared" si="1"/>
        <v>2052.5</v>
      </c>
      <c r="M31" s="87">
        <f t="shared" si="2"/>
        <v>358544.44444444444</v>
      </c>
      <c r="N31" s="117">
        <f t="shared" si="3"/>
        <v>30.5</v>
      </c>
      <c r="O31" s="87" t="b">
        <f t="shared" si="4"/>
        <v>0</v>
      </c>
      <c r="P31" s="117">
        <f>INDEX('2. Reguleringsparameters'!$D$44:$E$50,MATCH(C31,'2. Reguleringsparameters'!$B$44:$B$50,0),MATCH(D31,'2. Reguleringsparameters'!$D$43:$E$43,0))</f>
        <v>0.5</v>
      </c>
      <c r="Q31" s="65"/>
      <c r="R31" s="87">
        <f t="shared" si="6"/>
        <v>11755.555555555557</v>
      </c>
      <c r="S31" s="87">
        <f t="shared" si="6"/>
        <v>11755.555555555555</v>
      </c>
      <c r="T31" s="87">
        <f t="shared" si="6"/>
        <v>11755.555555555555</v>
      </c>
      <c r="U31" s="87">
        <f t="shared" si="6"/>
        <v>11755.555555555555</v>
      </c>
      <c r="V31" s="87">
        <f t="shared" si="6"/>
        <v>11755.555555555555</v>
      </c>
      <c r="W31" s="87">
        <f t="shared" si="6"/>
        <v>11755.555555555555</v>
      </c>
      <c r="X31" s="87">
        <f t="shared" si="6"/>
        <v>11755.555555555555</v>
      </c>
      <c r="Y31" s="87">
        <f t="shared" si="6"/>
        <v>11755.555555555555</v>
      </c>
      <c r="Z31" s="87">
        <f t="shared" si="6"/>
        <v>11755.555555555555</v>
      </c>
      <c r="AA31" s="87">
        <f t="shared" si="6"/>
        <v>11755.555555555555</v>
      </c>
      <c r="AB31" s="87">
        <f t="shared" si="6"/>
        <v>11755.555555555555</v>
      </c>
      <c r="AC31" s="87">
        <f t="shared" si="6"/>
        <v>14106.666666666666</v>
      </c>
      <c r="AD31" s="87">
        <f t="shared" si="6"/>
        <v>13551.650273224042</v>
      </c>
      <c r="AE31" s="87">
        <f t="shared" si="6"/>
        <v>13018.470590343095</v>
      </c>
      <c r="AF31" s="87">
        <f t="shared" si="6"/>
        <v>12506.268468755825</v>
      </c>
      <c r="AG31" s="87">
        <f t="shared" si="6"/>
        <v>12014.218561788382</v>
      </c>
      <c r="AI31" s="147"/>
      <c r="AJ31" s="128"/>
    </row>
    <row r="32" spans="1:36" s="20" customFormat="1" x14ac:dyDescent="0.2">
      <c r="A32" s="65"/>
      <c r="B32" s="86">
        <f>'3. Investeringen'!B29</f>
        <v>15</v>
      </c>
      <c r="C32" s="86" t="str">
        <f>'3. Investeringen'!C29</f>
        <v>Nieuwe investeringen</v>
      </c>
      <c r="D32" s="86" t="str">
        <f>'3. Investeringen'!F29</f>
        <v>TD</v>
      </c>
      <c r="E32" s="121">
        <f>'3. Investeringen'!K29</f>
        <v>2007</v>
      </c>
      <c r="F32" s="171">
        <f>'3. Investeringen'!M29</f>
        <v>26.5</v>
      </c>
      <c r="G32" s="121">
        <f>'3. Investeringen'!N29</f>
        <v>2011</v>
      </c>
      <c r="H32" s="86">
        <f>'3. Investeringen'!O29</f>
        <v>130733.33333333333</v>
      </c>
      <c r="I32" s="65"/>
      <c r="J32" s="86">
        <f>'6. Investeringen per jaar'!I29</f>
        <v>1</v>
      </c>
      <c r="K32" s="65"/>
      <c r="L32" s="123">
        <f t="shared" si="1"/>
        <v>2037.5</v>
      </c>
      <c r="M32" s="87">
        <f t="shared" si="2"/>
        <v>76466.666666666657</v>
      </c>
      <c r="N32" s="117">
        <f t="shared" si="3"/>
        <v>15.5</v>
      </c>
      <c r="O32" s="87" t="b">
        <f t="shared" si="4"/>
        <v>0</v>
      </c>
      <c r="P32" s="117">
        <f>INDEX('2. Reguleringsparameters'!$D$44:$E$50,MATCH(C32,'2. Reguleringsparameters'!$B$44:$B$50,0),MATCH(D32,'2. Reguleringsparameters'!$D$43:$E$43,0))</f>
        <v>0.5</v>
      </c>
      <c r="Q32" s="65"/>
      <c r="R32" s="87">
        <f t="shared" si="6"/>
        <v>4933.333333333333</v>
      </c>
      <c r="S32" s="87">
        <f t="shared" si="6"/>
        <v>4933.333333333333</v>
      </c>
      <c r="T32" s="87">
        <f t="shared" si="6"/>
        <v>4933.333333333333</v>
      </c>
      <c r="U32" s="87">
        <f t="shared" si="6"/>
        <v>4933.333333333333</v>
      </c>
      <c r="V32" s="87">
        <f t="shared" si="6"/>
        <v>4933.333333333333</v>
      </c>
      <c r="W32" s="87">
        <f t="shared" si="6"/>
        <v>4933.333333333333</v>
      </c>
      <c r="X32" s="87">
        <f t="shared" si="6"/>
        <v>4933.333333333333</v>
      </c>
      <c r="Y32" s="87">
        <f t="shared" si="6"/>
        <v>4933.333333333333</v>
      </c>
      <c r="Z32" s="87">
        <f t="shared" si="6"/>
        <v>4933.333333333333</v>
      </c>
      <c r="AA32" s="87">
        <f t="shared" si="6"/>
        <v>4933.333333333333</v>
      </c>
      <c r="AB32" s="87">
        <f t="shared" si="6"/>
        <v>4933.333333333333</v>
      </c>
      <c r="AC32" s="87">
        <f t="shared" si="6"/>
        <v>5919.9999999999991</v>
      </c>
      <c r="AD32" s="87">
        <f t="shared" si="6"/>
        <v>5461.6774193548381</v>
      </c>
      <c r="AE32" s="87">
        <f t="shared" si="6"/>
        <v>5038.8378772112374</v>
      </c>
      <c r="AF32" s="87">
        <f t="shared" si="6"/>
        <v>4803.6921096080459</v>
      </c>
      <c r="AG32" s="87">
        <f t="shared" si="6"/>
        <v>4803.6921096080459</v>
      </c>
      <c r="AI32" s="147"/>
      <c r="AJ32" s="128"/>
    </row>
    <row r="33" spans="1:36" s="20" customFormat="1" x14ac:dyDescent="0.2">
      <c r="A33" s="65"/>
      <c r="B33" s="86">
        <f>'3. Investeringen'!B30</f>
        <v>16</v>
      </c>
      <c r="C33" s="86" t="str">
        <f>'3. Investeringen'!C30</f>
        <v>Nieuwe investeringen</v>
      </c>
      <c r="D33" s="86" t="str">
        <f>'3. Investeringen'!F30</f>
        <v>TD</v>
      </c>
      <c r="E33" s="121">
        <f>'3. Investeringen'!K30</f>
        <v>2008</v>
      </c>
      <c r="F33" s="171">
        <f>'3. Investeringen'!M30</f>
        <v>52.5</v>
      </c>
      <c r="G33" s="121">
        <f>'3. Investeringen'!N30</f>
        <v>2011</v>
      </c>
      <c r="H33" s="86">
        <f>'3. Investeringen'!O30</f>
        <v>586090.90909090906</v>
      </c>
      <c r="I33" s="65"/>
      <c r="J33" s="86">
        <f>'6. Investeringen per jaar'!I30</f>
        <v>1</v>
      </c>
      <c r="K33" s="65"/>
      <c r="L33" s="123">
        <f t="shared" si="1"/>
        <v>2063.5</v>
      </c>
      <c r="M33" s="87">
        <f t="shared" si="2"/>
        <v>463290.90909090906</v>
      </c>
      <c r="N33" s="117">
        <f t="shared" si="3"/>
        <v>41.5</v>
      </c>
      <c r="O33" s="87" t="b">
        <f t="shared" si="4"/>
        <v>0</v>
      </c>
      <c r="P33" s="117">
        <f>INDEX('2. Reguleringsparameters'!$D$44:$E$50,MATCH(C33,'2. Reguleringsparameters'!$B$44:$B$50,0),MATCH(D33,'2. Reguleringsparameters'!$D$43:$E$43,0))</f>
        <v>0.5</v>
      </c>
      <c r="Q33" s="65"/>
      <c r="R33" s="87">
        <f t="shared" si="6"/>
        <v>11163.636363636364</v>
      </c>
      <c r="S33" s="87">
        <f t="shared" si="6"/>
        <v>11163.636363636364</v>
      </c>
      <c r="T33" s="87">
        <f t="shared" si="6"/>
        <v>11163.636363636364</v>
      </c>
      <c r="U33" s="87">
        <f t="shared" si="6"/>
        <v>11163.636363636364</v>
      </c>
      <c r="V33" s="87">
        <f t="shared" si="6"/>
        <v>11163.636363636364</v>
      </c>
      <c r="W33" s="87">
        <f t="shared" si="6"/>
        <v>11163.636363636364</v>
      </c>
      <c r="X33" s="87">
        <f t="shared" si="6"/>
        <v>11163.636363636364</v>
      </c>
      <c r="Y33" s="87">
        <f t="shared" si="6"/>
        <v>11163.636363636364</v>
      </c>
      <c r="Z33" s="87">
        <f t="shared" si="6"/>
        <v>11163.636363636364</v>
      </c>
      <c r="AA33" s="87">
        <f t="shared" si="6"/>
        <v>11163.636363636364</v>
      </c>
      <c r="AB33" s="87">
        <f t="shared" si="6"/>
        <v>11163.636363636364</v>
      </c>
      <c r="AC33" s="87">
        <f t="shared" si="6"/>
        <v>13396.363636363634</v>
      </c>
      <c r="AD33" s="87">
        <f t="shared" si="6"/>
        <v>13008.998904709746</v>
      </c>
      <c r="AE33" s="87">
        <f t="shared" si="6"/>
        <v>12632.835080959101</v>
      </c>
      <c r="AF33" s="87">
        <f t="shared" si="6"/>
        <v>12267.548283437394</v>
      </c>
      <c r="AG33" s="87">
        <f t="shared" si="6"/>
        <v>11912.823995723542</v>
      </c>
      <c r="AI33" s="147"/>
      <c r="AJ33" s="128"/>
    </row>
    <row r="34" spans="1:36" s="20" customFormat="1" x14ac:dyDescent="0.2">
      <c r="A34" s="65"/>
      <c r="B34" s="86">
        <f>'3. Investeringen'!B31</f>
        <v>17</v>
      </c>
      <c r="C34" s="86" t="str">
        <f>'3. Investeringen'!C31</f>
        <v>Nieuwe investeringen</v>
      </c>
      <c r="D34" s="86" t="str">
        <f>'3. Investeringen'!F31</f>
        <v>TD</v>
      </c>
      <c r="E34" s="121">
        <f>'3. Investeringen'!K31</f>
        <v>2008</v>
      </c>
      <c r="F34" s="171">
        <f>'3. Investeringen'!M31</f>
        <v>42.5</v>
      </c>
      <c r="G34" s="121">
        <f>'3. Investeringen'!N31</f>
        <v>2011</v>
      </c>
      <c r="H34" s="86">
        <f>'3. Investeringen'!O31</f>
        <v>1055888.888888889</v>
      </c>
      <c r="I34" s="65"/>
      <c r="J34" s="86">
        <f>'6. Investeringen per jaar'!I31</f>
        <v>1</v>
      </c>
      <c r="K34" s="65"/>
      <c r="L34" s="123">
        <f t="shared" si="1"/>
        <v>2053.5</v>
      </c>
      <c r="M34" s="87">
        <f t="shared" si="2"/>
        <v>782600.00000000012</v>
      </c>
      <c r="N34" s="117">
        <f t="shared" si="3"/>
        <v>31.5</v>
      </c>
      <c r="O34" s="87" t="b">
        <f t="shared" si="4"/>
        <v>0</v>
      </c>
      <c r="P34" s="117">
        <f>INDEX('2. Reguleringsparameters'!$D$44:$E$50,MATCH(C34,'2. Reguleringsparameters'!$B$44:$B$50,0),MATCH(D34,'2. Reguleringsparameters'!$D$43:$E$43,0))</f>
        <v>0.5</v>
      </c>
      <c r="Q34" s="65"/>
      <c r="R34" s="87">
        <f t="shared" si="6"/>
        <v>24844.444444444445</v>
      </c>
      <c r="S34" s="87">
        <f t="shared" si="6"/>
        <v>24844.444444444445</v>
      </c>
      <c r="T34" s="87">
        <f t="shared" si="6"/>
        <v>24844.444444444445</v>
      </c>
      <c r="U34" s="87">
        <f t="shared" si="6"/>
        <v>24844.444444444445</v>
      </c>
      <c r="V34" s="87">
        <f t="shared" si="6"/>
        <v>24844.444444444445</v>
      </c>
      <c r="W34" s="87">
        <f t="shared" si="6"/>
        <v>24844.444444444445</v>
      </c>
      <c r="X34" s="87">
        <f t="shared" si="6"/>
        <v>24844.444444444445</v>
      </c>
      <c r="Y34" s="87">
        <f t="shared" si="6"/>
        <v>24844.444444444445</v>
      </c>
      <c r="Z34" s="87">
        <f t="shared" si="6"/>
        <v>24844.444444444445</v>
      </c>
      <c r="AA34" s="87">
        <f t="shared" si="6"/>
        <v>24844.444444444445</v>
      </c>
      <c r="AB34" s="87">
        <f t="shared" si="6"/>
        <v>24844.444444444445</v>
      </c>
      <c r="AC34" s="87">
        <f t="shared" si="6"/>
        <v>29813.333333333336</v>
      </c>
      <c r="AD34" s="87">
        <f t="shared" si="6"/>
        <v>28677.5873015873</v>
      </c>
      <c r="AE34" s="87">
        <f t="shared" si="6"/>
        <v>27585.107785336357</v>
      </c>
      <c r="AF34" s="87">
        <f t="shared" si="6"/>
        <v>26534.246536371164</v>
      </c>
      <c r="AG34" s="87">
        <f t="shared" si="6"/>
        <v>25523.418096890357</v>
      </c>
      <c r="AI34" s="147"/>
      <c r="AJ34" s="128"/>
    </row>
    <row r="35" spans="1:36" s="20" customFormat="1" x14ac:dyDescent="0.2">
      <c r="A35" s="65"/>
      <c r="B35" s="86">
        <f>'3. Investeringen'!B32</f>
        <v>18</v>
      </c>
      <c r="C35" s="86" t="str">
        <f>'3. Investeringen'!C32</f>
        <v>Nieuwe investeringen</v>
      </c>
      <c r="D35" s="86" t="str">
        <f>'3. Investeringen'!F32</f>
        <v>TD</v>
      </c>
      <c r="E35" s="121">
        <f>'3. Investeringen'!K32</f>
        <v>2008</v>
      </c>
      <c r="F35" s="171">
        <f>'3. Investeringen'!M32</f>
        <v>27.5</v>
      </c>
      <c r="G35" s="121">
        <f>'3. Investeringen'!N32</f>
        <v>2011</v>
      </c>
      <c r="H35" s="86">
        <f>'3. Investeringen'!O32</f>
        <v>419833.33333333331</v>
      </c>
      <c r="I35" s="65"/>
      <c r="J35" s="86">
        <f>'6. Investeringen per jaar'!I32</f>
        <v>1</v>
      </c>
      <c r="K35" s="65"/>
      <c r="L35" s="123">
        <f t="shared" si="1"/>
        <v>2038.5</v>
      </c>
      <c r="M35" s="87">
        <f t="shared" si="2"/>
        <v>251900</v>
      </c>
      <c r="N35" s="117">
        <f t="shared" si="3"/>
        <v>16.5</v>
      </c>
      <c r="O35" s="87" t="b">
        <f t="shared" si="4"/>
        <v>0</v>
      </c>
      <c r="P35" s="117">
        <f>INDEX('2. Reguleringsparameters'!$D$44:$E$50,MATCH(C35,'2. Reguleringsparameters'!$B$44:$B$50,0),MATCH(D35,'2. Reguleringsparameters'!$D$43:$E$43,0))</f>
        <v>0.5</v>
      </c>
      <c r="Q35" s="65"/>
      <c r="R35" s="87">
        <f t="shared" si="6"/>
        <v>15266.666666666666</v>
      </c>
      <c r="S35" s="87">
        <f t="shared" si="6"/>
        <v>15266.666666666666</v>
      </c>
      <c r="T35" s="87">
        <f t="shared" si="6"/>
        <v>15266.666666666666</v>
      </c>
      <c r="U35" s="87">
        <f t="shared" si="6"/>
        <v>15266.666666666666</v>
      </c>
      <c r="V35" s="87">
        <f t="shared" si="6"/>
        <v>15266.666666666666</v>
      </c>
      <c r="W35" s="87">
        <f t="shared" si="6"/>
        <v>15266.666666666666</v>
      </c>
      <c r="X35" s="87">
        <f t="shared" si="6"/>
        <v>15266.666666666666</v>
      </c>
      <c r="Y35" s="87">
        <f t="shared" si="6"/>
        <v>15266.666666666666</v>
      </c>
      <c r="Z35" s="87">
        <f t="shared" si="6"/>
        <v>15266.666666666666</v>
      </c>
      <c r="AA35" s="87">
        <f t="shared" si="6"/>
        <v>15266.666666666666</v>
      </c>
      <c r="AB35" s="87">
        <f t="shared" si="6"/>
        <v>15266.666666666666</v>
      </c>
      <c r="AC35" s="87">
        <f t="shared" si="6"/>
        <v>18320</v>
      </c>
      <c r="AD35" s="87">
        <f t="shared" si="6"/>
        <v>16987.636363636364</v>
      </c>
      <c r="AE35" s="87">
        <f t="shared" si="6"/>
        <v>15752.171900826446</v>
      </c>
      <c r="AF35" s="87">
        <f t="shared" si="6"/>
        <v>14877.051239669423</v>
      </c>
      <c r="AG35" s="87">
        <f t="shared" si="6"/>
        <v>14877.051239669423</v>
      </c>
      <c r="AI35" s="147"/>
      <c r="AJ35" s="128"/>
    </row>
    <row r="36" spans="1:36" s="20" customFormat="1" x14ac:dyDescent="0.2">
      <c r="A36" s="65"/>
      <c r="B36" s="86">
        <f>'3. Investeringen'!B33</f>
        <v>19</v>
      </c>
      <c r="C36" s="86" t="str">
        <f>'3. Investeringen'!C33</f>
        <v>Nieuwe investeringen</v>
      </c>
      <c r="D36" s="86" t="str">
        <f>'3. Investeringen'!F33</f>
        <v>TD</v>
      </c>
      <c r="E36" s="121">
        <f>'3. Investeringen'!K33</f>
        <v>2009</v>
      </c>
      <c r="F36" s="171">
        <f>'3. Investeringen'!M33</f>
        <v>53.5</v>
      </c>
      <c r="G36" s="121">
        <f>'3. Investeringen'!N33</f>
        <v>2011</v>
      </c>
      <c r="H36" s="86">
        <f>'3. Investeringen'!O33</f>
        <v>1079727.2727272727</v>
      </c>
      <c r="I36" s="65"/>
      <c r="J36" s="86">
        <f>'6. Investeringen per jaar'!I33</f>
        <v>1</v>
      </c>
      <c r="K36" s="65"/>
      <c r="L36" s="123">
        <f t="shared" si="1"/>
        <v>2064.5</v>
      </c>
      <c r="M36" s="87">
        <f t="shared" si="2"/>
        <v>857727.27272727271</v>
      </c>
      <c r="N36" s="117">
        <f t="shared" si="3"/>
        <v>42.5</v>
      </c>
      <c r="O36" s="87" t="b">
        <f t="shared" si="4"/>
        <v>0</v>
      </c>
      <c r="P36" s="117">
        <f>INDEX('2. Reguleringsparameters'!$D$44:$E$50,MATCH(C36,'2. Reguleringsparameters'!$B$44:$B$50,0),MATCH(D36,'2. Reguleringsparameters'!$D$43:$E$43,0))</f>
        <v>0.5</v>
      </c>
      <c r="Q36" s="65"/>
      <c r="R36" s="87">
        <f t="shared" si="6"/>
        <v>20181.81818181818</v>
      </c>
      <c r="S36" s="87">
        <f t="shared" si="6"/>
        <v>20181.818181818184</v>
      </c>
      <c r="T36" s="87">
        <f t="shared" si="6"/>
        <v>20181.818181818184</v>
      </c>
      <c r="U36" s="87">
        <f t="shared" si="6"/>
        <v>20181.818181818184</v>
      </c>
      <c r="V36" s="87">
        <f t="shared" si="6"/>
        <v>20181.818181818184</v>
      </c>
      <c r="W36" s="87">
        <f t="shared" si="6"/>
        <v>20181.818181818184</v>
      </c>
      <c r="X36" s="87">
        <f t="shared" si="6"/>
        <v>20181.818181818184</v>
      </c>
      <c r="Y36" s="87">
        <f t="shared" si="6"/>
        <v>20181.818181818184</v>
      </c>
      <c r="Z36" s="87">
        <f t="shared" si="6"/>
        <v>20181.818181818184</v>
      </c>
      <c r="AA36" s="87">
        <f t="shared" si="6"/>
        <v>20181.818181818184</v>
      </c>
      <c r="AB36" s="87">
        <f t="shared" si="6"/>
        <v>20181.818181818184</v>
      </c>
      <c r="AC36" s="87">
        <f t="shared" si="6"/>
        <v>24218.181818181816</v>
      </c>
      <c r="AD36" s="87">
        <f t="shared" si="6"/>
        <v>23534.3743315508</v>
      </c>
      <c r="AE36" s="87">
        <f t="shared" si="6"/>
        <v>22869.874350424659</v>
      </c>
      <c r="AF36" s="87">
        <f t="shared" si="6"/>
        <v>22224.136721706789</v>
      </c>
      <c r="AG36" s="87">
        <f t="shared" si="6"/>
        <v>21596.631684858596</v>
      </c>
      <c r="AI36" s="147"/>
      <c r="AJ36" s="128"/>
    </row>
    <row r="37" spans="1:36" s="20" customFormat="1" x14ac:dyDescent="0.2">
      <c r="A37" s="65"/>
      <c r="B37" s="86">
        <f>'3. Investeringen'!B34</f>
        <v>20</v>
      </c>
      <c r="C37" s="86" t="str">
        <f>'3. Investeringen'!C34</f>
        <v>Nieuwe investeringen</v>
      </c>
      <c r="D37" s="86" t="str">
        <f>'3. Investeringen'!F34</f>
        <v>TD</v>
      </c>
      <c r="E37" s="121">
        <f>'3. Investeringen'!K34</f>
        <v>2009</v>
      </c>
      <c r="F37" s="171">
        <f>'3. Investeringen'!M34</f>
        <v>43.5</v>
      </c>
      <c r="G37" s="121">
        <f>'3. Investeringen'!N34</f>
        <v>2011</v>
      </c>
      <c r="H37" s="86">
        <f>'3. Investeringen'!O34</f>
        <v>1707133.3333333333</v>
      </c>
      <c r="I37" s="65"/>
      <c r="J37" s="86">
        <f>'6. Investeringen per jaar'!I34</f>
        <v>1</v>
      </c>
      <c r="K37" s="65"/>
      <c r="L37" s="123">
        <f t="shared" si="1"/>
        <v>2054.5</v>
      </c>
      <c r="M37" s="87">
        <f t="shared" si="2"/>
        <v>1275444.4444444445</v>
      </c>
      <c r="N37" s="117">
        <f t="shared" si="3"/>
        <v>32.5</v>
      </c>
      <c r="O37" s="87" t="b">
        <f t="shared" si="4"/>
        <v>0</v>
      </c>
      <c r="P37" s="117">
        <f>INDEX('2. Reguleringsparameters'!$D$44:$E$50,MATCH(C37,'2. Reguleringsparameters'!$B$44:$B$50,0),MATCH(D37,'2. Reguleringsparameters'!$D$43:$E$43,0))</f>
        <v>0.5</v>
      </c>
      <c r="Q37" s="65"/>
      <c r="R37" s="87">
        <f t="shared" si="6"/>
        <v>39244.444444444445</v>
      </c>
      <c r="S37" s="87">
        <f t="shared" si="6"/>
        <v>39244.444444444438</v>
      </c>
      <c r="T37" s="87">
        <f t="shared" si="6"/>
        <v>39244.444444444438</v>
      </c>
      <c r="U37" s="87">
        <f t="shared" si="6"/>
        <v>39244.444444444438</v>
      </c>
      <c r="V37" s="87">
        <f t="shared" si="6"/>
        <v>39244.444444444438</v>
      </c>
      <c r="W37" s="87">
        <f t="shared" si="6"/>
        <v>39244.444444444438</v>
      </c>
      <c r="X37" s="87">
        <f t="shared" si="6"/>
        <v>39244.444444444438</v>
      </c>
      <c r="Y37" s="87">
        <f t="shared" si="6"/>
        <v>39244.444444444438</v>
      </c>
      <c r="Z37" s="87">
        <f t="shared" si="6"/>
        <v>39244.444444444438</v>
      </c>
      <c r="AA37" s="87">
        <f t="shared" si="6"/>
        <v>39244.444444444438</v>
      </c>
      <c r="AB37" s="87">
        <f t="shared" si="6"/>
        <v>39244.444444444438</v>
      </c>
      <c r="AC37" s="87">
        <f t="shared" si="6"/>
        <v>47093.333333333328</v>
      </c>
      <c r="AD37" s="87">
        <f t="shared" si="6"/>
        <v>45354.502564102564</v>
      </c>
      <c r="AE37" s="87">
        <f t="shared" si="6"/>
        <v>43679.874777120313</v>
      </c>
      <c r="AF37" s="87">
        <f t="shared" si="6"/>
        <v>42067.079400734336</v>
      </c>
      <c r="AG37" s="87">
        <f t="shared" si="6"/>
        <v>40513.833392091838</v>
      </c>
      <c r="AI37" s="147"/>
      <c r="AJ37" s="128"/>
    </row>
    <row r="38" spans="1:36" s="20" customFormat="1" x14ac:dyDescent="0.2">
      <c r="A38" s="65"/>
      <c r="B38" s="86">
        <f>'3. Investeringen'!B35</f>
        <v>21</v>
      </c>
      <c r="C38" s="86" t="str">
        <f>'3. Investeringen'!C35</f>
        <v>Nieuwe investeringen</v>
      </c>
      <c r="D38" s="86" t="str">
        <f>'3. Investeringen'!F35</f>
        <v>TD</v>
      </c>
      <c r="E38" s="121">
        <f>'3. Investeringen'!K35</f>
        <v>2009</v>
      </c>
      <c r="F38" s="171">
        <f>'3. Investeringen'!M35</f>
        <v>28.5</v>
      </c>
      <c r="G38" s="121">
        <f>'3. Investeringen'!N35</f>
        <v>2011</v>
      </c>
      <c r="H38" s="86">
        <f>'3. Investeringen'!O35</f>
        <v>203300</v>
      </c>
      <c r="I38" s="65"/>
      <c r="J38" s="86">
        <f>'6. Investeringen per jaar'!I35</f>
        <v>1</v>
      </c>
      <c r="K38" s="65"/>
      <c r="L38" s="123">
        <f t="shared" si="1"/>
        <v>2039.5</v>
      </c>
      <c r="M38" s="87">
        <f t="shared" si="2"/>
        <v>124833.33333333333</v>
      </c>
      <c r="N38" s="117">
        <f t="shared" si="3"/>
        <v>17.5</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7133.333333333333</v>
      </c>
      <c r="S38" s="87">
        <f t="shared" si="7"/>
        <v>7133.333333333333</v>
      </c>
      <c r="T38" s="87">
        <f t="shared" si="7"/>
        <v>7133.333333333333</v>
      </c>
      <c r="U38" s="87">
        <f t="shared" si="7"/>
        <v>7133.333333333333</v>
      </c>
      <c r="V38" s="87">
        <f t="shared" si="7"/>
        <v>7133.333333333333</v>
      </c>
      <c r="W38" s="87">
        <f t="shared" si="7"/>
        <v>7133.333333333333</v>
      </c>
      <c r="X38" s="87">
        <f t="shared" si="7"/>
        <v>7133.333333333333</v>
      </c>
      <c r="Y38" s="87">
        <f t="shared" si="7"/>
        <v>7133.333333333333</v>
      </c>
      <c r="Z38" s="87">
        <f t="shared" si="7"/>
        <v>7133.333333333333</v>
      </c>
      <c r="AA38" s="87">
        <f t="shared" si="7"/>
        <v>7133.333333333333</v>
      </c>
      <c r="AB38" s="87">
        <f t="shared" si="7"/>
        <v>7133.333333333333</v>
      </c>
      <c r="AC38" s="87">
        <f t="shared" si="7"/>
        <v>8560</v>
      </c>
      <c r="AD38" s="87">
        <f t="shared" si="7"/>
        <v>7973.0285714285719</v>
      </c>
      <c r="AE38" s="87">
        <f t="shared" si="7"/>
        <v>7426.3066122448981</v>
      </c>
      <c r="AF38" s="87">
        <f t="shared" si="7"/>
        <v>6956.8274585972322</v>
      </c>
      <c r="AG38" s="87">
        <f t="shared" si="7"/>
        <v>6956.8274585972322</v>
      </c>
      <c r="AI38" s="147"/>
      <c r="AJ38" s="128"/>
    </row>
    <row r="39" spans="1:36" s="20" customFormat="1" x14ac:dyDescent="0.2">
      <c r="A39" s="65"/>
      <c r="B39" s="86">
        <f>'3. Investeringen'!B36</f>
        <v>22</v>
      </c>
      <c r="C39" s="86" t="str">
        <f>'3. Investeringen'!C36</f>
        <v>Nieuwe investeringen</v>
      </c>
      <c r="D39" s="86" t="str">
        <f>'3. Investeringen'!F36</f>
        <v>TD</v>
      </c>
      <c r="E39" s="121">
        <f>'3. Investeringen'!K36</f>
        <v>2009</v>
      </c>
      <c r="F39" s="171">
        <f>'3. Investeringen'!M36</f>
        <v>0</v>
      </c>
      <c r="G39" s="121">
        <f>'3. Investeringen'!N36</f>
        <v>2011</v>
      </c>
      <c r="H39" s="86">
        <f>'3. Investeringen'!O36</f>
        <v>25000</v>
      </c>
      <c r="I39" s="65"/>
      <c r="J39" s="86">
        <f>'6. Investeringen per jaar'!I36</f>
        <v>1</v>
      </c>
      <c r="K39" s="65"/>
      <c r="L39" s="123">
        <f t="shared" si="1"/>
        <v>2011</v>
      </c>
      <c r="M39" s="87">
        <f t="shared" si="2"/>
        <v>25000</v>
      </c>
      <c r="N39" s="117">
        <f t="shared" si="3"/>
        <v>0</v>
      </c>
      <c r="O39" s="87" t="b">
        <f t="shared" si="4"/>
        <v>0</v>
      </c>
      <c r="P39" s="117">
        <f>INDEX('2. Reguleringsparameters'!$D$44:$E$50,MATCH(C39,'2. Reguleringsparameters'!$B$44:$B$50,0),MATCH(D39,'2. Reguleringsparameters'!$D$43:$E$43,0))</f>
        <v>0.5</v>
      </c>
      <c r="Q39" s="65"/>
      <c r="R39" s="87">
        <f t="shared" si="7"/>
        <v>0</v>
      </c>
      <c r="S39" s="87">
        <f t="shared" si="7"/>
        <v>0</v>
      </c>
      <c r="T39" s="87">
        <f t="shared" si="7"/>
        <v>0</v>
      </c>
      <c r="U39" s="87">
        <f t="shared" si="7"/>
        <v>0</v>
      </c>
      <c r="V39" s="87">
        <f t="shared" si="7"/>
        <v>0</v>
      </c>
      <c r="W39" s="87">
        <f t="shared" si="7"/>
        <v>0</v>
      </c>
      <c r="X39" s="87">
        <f t="shared" si="7"/>
        <v>0</v>
      </c>
      <c r="Y39" s="87">
        <f t="shared" si="7"/>
        <v>0</v>
      </c>
      <c r="Z39" s="87">
        <f t="shared" si="7"/>
        <v>0</v>
      </c>
      <c r="AA39" s="87">
        <f t="shared" si="7"/>
        <v>0</v>
      </c>
      <c r="AB39" s="87">
        <f t="shared" si="7"/>
        <v>0</v>
      </c>
      <c r="AC39" s="87">
        <f t="shared" si="7"/>
        <v>0</v>
      </c>
      <c r="AD39" s="87">
        <f t="shared" si="7"/>
        <v>0</v>
      </c>
      <c r="AE39" s="87">
        <f t="shared" si="7"/>
        <v>0</v>
      </c>
      <c r="AF39" s="87">
        <f t="shared" si="7"/>
        <v>0</v>
      </c>
      <c r="AG39" s="87">
        <f t="shared" si="7"/>
        <v>0</v>
      </c>
      <c r="AI39" s="147"/>
      <c r="AJ39" s="128"/>
    </row>
    <row r="40" spans="1:36" s="20" customFormat="1" x14ac:dyDescent="0.2">
      <c r="A40" s="65"/>
      <c r="B40" s="86">
        <f>'3. Investeringen'!B37</f>
        <v>23</v>
      </c>
      <c r="C40" s="86" t="str">
        <f>'3. Investeringen'!C37</f>
        <v>Nieuwe investeringen</v>
      </c>
      <c r="D40" s="86" t="str">
        <f>'3. Investeringen'!F37</f>
        <v>TD</v>
      </c>
      <c r="E40" s="121">
        <f>'3. Investeringen'!K37</f>
        <v>2010</v>
      </c>
      <c r="F40" s="171">
        <f>'3. Investeringen'!M37</f>
        <v>54.5</v>
      </c>
      <c r="G40" s="121">
        <f>'3. Investeringen'!N37</f>
        <v>2011</v>
      </c>
      <c r="H40" s="86">
        <f>'3. Investeringen'!O37</f>
        <v>516263.63636363635</v>
      </c>
      <c r="I40" s="65"/>
      <c r="J40" s="86">
        <f>'6. Investeringen per jaar'!I37</f>
        <v>1</v>
      </c>
      <c r="K40" s="65"/>
      <c r="L40" s="123">
        <f t="shared" si="1"/>
        <v>2065.5</v>
      </c>
      <c r="M40" s="87">
        <f t="shared" si="2"/>
        <v>412063.63636363635</v>
      </c>
      <c r="N40" s="117">
        <f t="shared" si="3"/>
        <v>43.5</v>
      </c>
      <c r="O40" s="87" t="b">
        <f t="shared" si="4"/>
        <v>0</v>
      </c>
      <c r="P40" s="117">
        <f>INDEX('2. Reguleringsparameters'!$D$44:$E$50,MATCH(C40,'2. Reguleringsparameters'!$B$44:$B$50,0),MATCH(D40,'2. Reguleringsparameters'!$D$43:$E$43,0))</f>
        <v>0.5</v>
      </c>
      <c r="Q40" s="65"/>
      <c r="R40" s="87">
        <f t="shared" si="7"/>
        <v>9472.7272727272739</v>
      </c>
      <c r="S40" s="87">
        <f t="shared" si="7"/>
        <v>9472.7272727272721</v>
      </c>
      <c r="T40" s="87">
        <f t="shared" si="7"/>
        <v>9472.7272727272721</v>
      </c>
      <c r="U40" s="87">
        <f t="shared" si="7"/>
        <v>9472.7272727272721</v>
      </c>
      <c r="V40" s="87">
        <f t="shared" si="7"/>
        <v>9472.7272727272721</v>
      </c>
      <c r="W40" s="87">
        <f t="shared" si="7"/>
        <v>9472.7272727272721</v>
      </c>
      <c r="X40" s="87">
        <f t="shared" si="7"/>
        <v>9472.7272727272721</v>
      </c>
      <c r="Y40" s="87">
        <f t="shared" si="7"/>
        <v>9472.7272727272721</v>
      </c>
      <c r="Z40" s="87">
        <f t="shared" si="7"/>
        <v>9472.7272727272721</v>
      </c>
      <c r="AA40" s="87">
        <f t="shared" si="7"/>
        <v>9472.7272727272721</v>
      </c>
      <c r="AB40" s="87">
        <f t="shared" si="7"/>
        <v>9472.7272727272721</v>
      </c>
      <c r="AC40" s="87">
        <f t="shared" si="7"/>
        <v>11367.272727272726</v>
      </c>
      <c r="AD40" s="87">
        <f t="shared" si="7"/>
        <v>11053.692789968653</v>
      </c>
      <c r="AE40" s="87">
        <f t="shared" si="7"/>
        <v>10748.763333693656</v>
      </c>
      <c r="AF40" s="87">
        <f t="shared" si="7"/>
        <v>10452.245724488313</v>
      </c>
      <c r="AG40" s="87">
        <f t="shared" si="7"/>
        <v>10163.907911398979</v>
      </c>
      <c r="AI40" s="147"/>
      <c r="AJ40" s="128"/>
    </row>
    <row r="41" spans="1:36" s="20" customFormat="1" x14ac:dyDescent="0.2">
      <c r="A41" s="65"/>
      <c r="B41" s="86">
        <f>'3. Investeringen'!B38</f>
        <v>24</v>
      </c>
      <c r="C41" s="86" t="str">
        <f>'3. Investeringen'!C38</f>
        <v>Nieuwe investeringen</v>
      </c>
      <c r="D41" s="86" t="str">
        <f>'3. Investeringen'!F38</f>
        <v>TD</v>
      </c>
      <c r="E41" s="121">
        <f>'3. Investeringen'!K38</f>
        <v>2010</v>
      </c>
      <c r="F41" s="171">
        <f>'3. Investeringen'!M38</f>
        <v>44.5</v>
      </c>
      <c r="G41" s="121">
        <f>'3. Investeringen'!N38</f>
        <v>2011</v>
      </c>
      <c r="H41" s="86">
        <f>'3. Investeringen'!O38</f>
        <v>2019311.111111111</v>
      </c>
      <c r="I41" s="65"/>
      <c r="J41" s="86">
        <f>'6. Investeringen per jaar'!I38</f>
        <v>1</v>
      </c>
      <c r="K41" s="65"/>
      <c r="L41" s="123">
        <f t="shared" si="1"/>
        <v>2055.5</v>
      </c>
      <c r="M41" s="87">
        <f t="shared" si="2"/>
        <v>1520155.5555555555</v>
      </c>
      <c r="N41" s="117">
        <f t="shared" si="3"/>
        <v>33.5</v>
      </c>
      <c r="O41" s="87" t="b">
        <f t="shared" si="4"/>
        <v>0</v>
      </c>
      <c r="P41" s="117">
        <f>INDEX('2. Reguleringsparameters'!$D$44:$E$50,MATCH(C41,'2. Reguleringsparameters'!$B$44:$B$50,0),MATCH(D41,'2. Reguleringsparameters'!$D$43:$E$43,0))</f>
        <v>0.5</v>
      </c>
      <c r="Q41" s="65"/>
      <c r="R41" s="87">
        <f t="shared" si="7"/>
        <v>45377.777777777774</v>
      </c>
      <c r="S41" s="87">
        <f t="shared" si="7"/>
        <v>45377.777777777774</v>
      </c>
      <c r="T41" s="87">
        <f t="shared" si="7"/>
        <v>45377.777777777774</v>
      </c>
      <c r="U41" s="87">
        <f t="shared" si="7"/>
        <v>45377.777777777774</v>
      </c>
      <c r="V41" s="87">
        <f t="shared" si="7"/>
        <v>45377.777777777774</v>
      </c>
      <c r="W41" s="87">
        <f t="shared" si="7"/>
        <v>45377.777777777774</v>
      </c>
      <c r="X41" s="87">
        <f t="shared" si="7"/>
        <v>45377.777777777774</v>
      </c>
      <c r="Y41" s="87">
        <f t="shared" si="7"/>
        <v>45377.777777777774</v>
      </c>
      <c r="Z41" s="87">
        <f t="shared" si="7"/>
        <v>45377.777777777774</v>
      </c>
      <c r="AA41" s="87">
        <f t="shared" si="7"/>
        <v>45377.777777777774</v>
      </c>
      <c r="AB41" s="87">
        <f t="shared" si="7"/>
        <v>45377.777777777774</v>
      </c>
      <c r="AC41" s="87">
        <f t="shared" si="7"/>
        <v>54453.333333333336</v>
      </c>
      <c r="AD41" s="87">
        <f t="shared" si="7"/>
        <v>52502.766169154231</v>
      </c>
      <c r="AE41" s="87">
        <f t="shared" si="7"/>
        <v>50622.070067572582</v>
      </c>
      <c r="AF41" s="87">
        <f t="shared" si="7"/>
        <v>48808.742184555056</v>
      </c>
      <c r="AG41" s="87">
        <f t="shared" si="7"/>
        <v>47060.369330182933</v>
      </c>
      <c r="AI41" s="147"/>
      <c r="AJ41" s="128"/>
    </row>
    <row r="42" spans="1:36" s="20" customFormat="1" x14ac:dyDescent="0.2">
      <c r="A42" s="65"/>
      <c r="B42" s="86">
        <f>'3. Investeringen'!B39</f>
        <v>25</v>
      </c>
      <c r="C42" s="86" t="str">
        <f>'3. Investeringen'!C39</f>
        <v>Nieuwe investeringen</v>
      </c>
      <c r="D42" s="86" t="str">
        <f>'3. Investeringen'!F39</f>
        <v>TD</v>
      </c>
      <c r="E42" s="121">
        <f>'3. Investeringen'!K39</f>
        <v>2010</v>
      </c>
      <c r="F42" s="171">
        <f>'3. Investeringen'!M39</f>
        <v>29.5</v>
      </c>
      <c r="G42" s="121">
        <f>'3. Investeringen'!N39</f>
        <v>2011</v>
      </c>
      <c r="H42" s="86">
        <f>'3. Investeringen'!O39</f>
        <v>144550</v>
      </c>
      <c r="I42" s="65"/>
      <c r="J42" s="86">
        <f>'6. Investeringen per jaar'!I39</f>
        <v>1</v>
      </c>
      <c r="K42" s="65"/>
      <c r="L42" s="123">
        <f t="shared" si="1"/>
        <v>2040.5</v>
      </c>
      <c r="M42" s="87">
        <f t="shared" si="2"/>
        <v>90650</v>
      </c>
      <c r="N42" s="117">
        <f t="shared" si="3"/>
        <v>18.5</v>
      </c>
      <c r="O42" s="87" t="b">
        <f t="shared" si="4"/>
        <v>0</v>
      </c>
      <c r="P42" s="117">
        <f>INDEX('2. Reguleringsparameters'!$D$44:$E$50,MATCH(C42,'2. Reguleringsparameters'!$B$44:$B$50,0),MATCH(D42,'2. Reguleringsparameters'!$D$43:$E$43,0))</f>
        <v>0.5</v>
      </c>
      <c r="Q42" s="65"/>
      <c r="R42" s="87">
        <f t="shared" si="7"/>
        <v>4900</v>
      </c>
      <c r="S42" s="87">
        <f t="shared" si="7"/>
        <v>4900</v>
      </c>
      <c r="T42" s="87">
        <f t="shared" si="7"/>
        <v>4900</v>
      </c>
      <c r="U42" s="87">
        <f t="shared" si="7"/>
        <v>4900</v>
      </c>
      <c r="V42" s="87">
        <f t="shared" si="7"/>
        <v>4900</v>
      </c>
      <c r="W42" s="87">
        <f t="shared" si="7"/>
        <v>4900</v>
      </c>
      <c r="X42" s="87">
        <f t="shared" si="7"/>
        <v>4900</v>
      </c>
      <c r="Y42" s="87">
        <f t="shared" si="7"/>
        <v>4900</v>
      </c>
      <c r="Z42" s="87">
        <f t="shared" si="7"/>
        <v>4900</v>
      </c>
      <c r="AA42" s="87">
        <f t="shared" si="7"/>
        <v>4900</v>
      </c>
      <c r="AB42" s="87">
        <f t="shared" si="7"/>
        <v>4900</v>
      </c>
      <c r="AC42" s="87">
        <f t="shared" si="7"/>
        <v>5880</v>
      </c>
      <c r="AD42" s="87">
        <f t="shared" si="7"/>
        <v>5498.594594594595</v>
      </c>
      <c r="AE42" s="87">
        <f t="shared" si="7"/>
        <v>5141.9289992695394</v>
      </c>
      <c r="AF42" s="87">
        <f t="shared" si="7"/>
        <v>4808.3984695871914</v>
      </c>
      <c r="AG42" s="87">
        <f t="shared" si="7"/>
        <v>4780.7639956240464</v>
      </c>
      <c r="AI42" s="147"/>
      <c r="AJ42" s="128"/>
    </row>
    <row r="43" spans="1:36" s="20" customFormat="1" x14ac:dyDescent="0.2">
      <c r="A43" s="65"/>
      <c r="B43" s="86">
        <f>'3. Investeringen'!B40</f>
        <v>26</v>
      </c>
      <c r="C43" s="86" t="str">
        <f>'3. Investeringen'!C40</f>
        <v>Nieuwe investeringen</v>
      </c>
      <c r="D43" s="86" t="str">
        <f>'3. Investeringen'!F40</f>
        <v>TD</v>
      </c>
      <c r="E43" s="121">
        <f>'3. Investeringen'!K40</f>
        <v>2010</v>
      </c>
      <c r="F43" s="171">
        <f>'3. Investeringen'!M40</f>
        <v>0</v>
      </c>
      <c r="G43" s="121">
        <f>'3. Investeringen'!N40</f>
        <v>2011</v>
      </c>
      <c r="H43" s="86">
        <f>'3. Investeringen'!O40</f>
        <v>2000</v>
      </c>
      <c r="I43" s="65"/>
      <c r="J43" s="86">
        <f>'6. Investeringen per jaar'!I40</f>
        <v>1</v>
      </c>
      <c r="K43" s="65"/>
      <c r="L43" s="123">
        <f t="shared" si="1"/>
        <v>2011</v>
      </c>
      <c r="M43" s="87">
        <f t="shared" si="2"/>
        <v>2000</v>
      </c>
      <c r="N43" s="117">
        <f t="shared" si="3"/>
        <v>0</v>
      </c>
      <c r="O43" s="87" t="b">
        <f t="shared" si="4"/>
        <v>0</v>
      </c>
      <c r="P43" s="117">
        <f>INDEX('2. Reguleringsparameters'!$D$44:$E$50,MATCH(C43,'2. Reguleringsparameters'!$B$44:$B$50,0),MATCH(D43,'2. Reguleringsparameters'!$D$43:$E$43,0))</f>
        <v>0.5</v>
      </c>
      <c r="Q43" s="65"/>
      <c r="R43" s="87">
        <f t="shared" si="7"/>
        <v>0</v>
      </c>
      <c r="S43" s="87">
        <f t="shared" si="7"/>
        <v>0</v>
      </c>
      <c r="T43" s="87">
        <f t="shared" si="7"/>
        <v>0</v>
      </c>
      <c r="U43" s="87">
        <f t="shared" si="7"/>
        <v>0</v>
      </c>
      <c r="V43" s="87">
        <f t="shared" si="7"/>
        <v>0</v>
      </c>
      <c r="W43" s="87">
        <f t="shared" si="7"/>
        <v>0</v>
      </c>
      <c r="X43" s="87">
        <f t="shared" si="7"/>
        <v>0</v>
      </c>
      <c r="Y43" s="87">
        <f t="shared" si="7"/>
        <v>0</v>
      </c>
      <c r="Z43" s="87">
        <f t="shared" si="7"/>
        <v>0</v>
      </c>
      <c r="AA43" s="87">
        <f t="shared" si="7"/>
        <v>0</v>
      </c>
      <c r="AB43" s="87">
        <f t="shared" si="7"/>
        <v>0</v>
      </c>
      <c r="AC43" s="87">
        <f t="shared" si="7"/>
        <v>0</v>
      </c>
      <c r="AD43" s="87">
        <f t="shared" si="7"/>
        <v>0</v>
      </c>
      <c r="AE43" s="87">
        <f t="shared" si="7"/>
        <v>0</v>
      </c>
      <c r="AF43" s="87">
        <f t="shared" si="7"/>
        <v>0</v>
      </c>
      <c r="AG43" s="87">
        <f t="shared" si="7"/>
        <v>0</v>
      </c>
      <c r="AI43" s="147"/>
      <c r="AJ43" s="128"/>
    </row>
    <row r="44" spans="1:36" s="20" customFormat="1" x14ac:dyDescent="0.2">
      <c r="A44" s="65"/>
      <c r="B44" s="86">
        <f>'3. Investeringen'!B41</f>
        <v>27</v>
      </c>
      <c r="C44" s="86" t="str">
        <f>'3. Investeringen'!C41</f>
        <v>Nieuwe investeringen</v>
      </c>
      <c r="D44" s="86" t="str">
        <f>'3. Investeringen'!F41</f>
        <v>TD</v>
      </c>
      <c r="E44" s="121">
        <f>'3. Investeringen'!K41</f>
        <v>2011</v>
      </c>
      <c r="F44" s="171">
        <f>'3. Investeringen'!M41</f>
        <v>55</v>
      </c>
      <c r="G44" s="121">
        <f>'3. Investeringen'!N41</f>
        <v>2011</v>
      </c>
      <c r="H44" s="86">
        <f>'3. Investeringen'!O41</f>
        <v>650511.1</v>
      </c>
      <c r="I44" s="65"/>
      <c r="J44" s="86">
        <f>'6. Investeringen per jaar'!I41</f>
        <v>1</v>
      </c>
      <c r="K44" s="65"/>
      <c r="L44" s="123">
        <f t="shared" si="1"/>
        <v>2066</v>
      </c>
      <c r="M44" s="87">
        <f t="shared" si="2"/>
        <v>526322.61727272719</v>
      </c>
      <c r="N44" s="117">
        <f t="shared" si="3"/>
        <v>44.5</v>
      </c>
      <c r="O44" s="87" t="b">
        <f t="shared" si="4"/>
        <v>0</v>
      </c>
      <c r="P44" s="117">
        <f>INDEX('2. Reguleringsparameters'!$D$44:$E$50,MATCH(C44,'2. Reguleringsparameters'!$B$44:$B$50,0),MATCH(D44,'2. Reguleringsparameters'!$D$43:$E$43,0))</f>
        <v>0.5</v>
      </c>
      <c r="Q44" s="65"/>
      <c r="R44" s="87">
        <f t="shared" si="7"/>
        <v>5913.7372727272723</v>
      </c>
      <c r="S44" s="87">
        <f t="shared" si="7"/>
        <v>11827.474545454545</v>
      </c>
      <c r="T44" s="87">
        <f t="shared" si="7"/>
        <v>11827.474545454545</v>
      </c>
      <c r="U44" s="87">
        <f t="shared" si="7"/>
        <v>11827.474545454545</v>
      </c>
      <c r="V44" s="87">
        <f t="shared" si="7"/>
        <v>11827.474545454545</v>
      </c>
      <c r="W44" s="87">
        <f t="shared" si="7"/>
        <v>11827.474545454545</v>
      </c>
      <c r="X44" s="87">
        <f t="shared" si="7"/>
        <v>11827.474545454545</v>
      </c>
      <c r="Y44" s="87">
        <f t="shared" si="7"/>
        <v>11827.474545454545</v>
      </c>
      <c r="Z44" s="87">
        <f t="shared" si="7"/>
        <v>11827.474545454545</v>
      </c>
      <c r="AA44" s="87">
        <f t="shared" si="7"/>
        <v>11827.474545454545</v>
      </c>
      <c r="AB44" s="87">
        <f t="shared" si="7"/>
        <v>11827.474545454545</v>
      </c>
      <c r="AC44" s="87">
        <f t="shared" si="7"/>
        <v>14192.969454545453</v>
      </c>
      <c r="AD44" s="87">
        <f t="shared" si="7"/>
        <v>13810.23769397344</v>
      </c>
      <c r="AE44" s="87">
        <f t="shared" si="7"/>
        <v>13437.826789866291</v>
      </c>
      <c r="AF44" s="87">
        <f t="shared" si="7"/>
        <v>13075.458426993491</v>
      </c>
      <c r="AG44" s="87">
        <f t="shared" si="7"/>
        <v>12722.861795254339</v>
      </c>
      <c r="AI44" s="147"/>
      <c r="AJ44" s="128"/>
    </row>
    <row r="45" spans="1:36" s="20" customFormat="1" x14ac:dyDescent="0.2">
      <c r="A45" s="65"/>
      <c r="B45" s="86">
        <f>'3. Investeringen'!B42</f>
        <v>28</v>
      </c>
      <c r="C45" s="86" t="str">
        <f>'3. Investeringen'!C42</f>
        <v>Nieuwe investeringen</v>
      </c>
      <c r="D45" s="86" t="str">
        <f>'3. Investeringen'!F42</f>
        <v>TD</v>
      </c>
      <c r="E45" s="121">
        <f>'3. Investeringen'!K42</f>
        <v>2011</v>
      </c>
      <c r="F45" s="171">
        <f>'3. Investeringen'!M42</f>
        <v>45</v>
      </c>
      <c r="G45" s="121">
        <f>'3. Investeringen'!N42</f>
        <v>2011</v>
      </c>
      <c r="H45" s="86">
        <f>'3. Investeringen'!O42</f>
        <v>1157907.06</v>
      </c>
      <c r="I45" s="65"/>
      <c r="J45" s="86">
        <f>'6. Investeringen per jaar'!I42</f>
        <v>1</v>
      </c>
      <c r="K45" s="65"/>
      <c r="L45" s="123">
        <f t="shared" si="1"/>
        <v>2056</v>
      </c>
      <c r="M45" s="87">
        <f t="shared" si="2"/>
        <v>887728.74600000004</v>
      </c>
      <c r="N45" s="117">
        <f t="shared" si="3"/>
        <v>34.5</v>
      </c>
      <c r="O45" s="87" t="b">
        <f t="shared" si="4"/>
        <v>0</v>
      </c>
      <c r="P45" s="117">
        <f>INDEX('2. Reguleringsparameters'!$D$44:$E$50,MATCH(C45,'2. Reguleringsparameters'!$B$44:$B$50,0),MATCH(D45,'2. Reguleringsparameters'!$D$43:$E$43,0))</f>
        <v>0.5</v>
      </c>
      <c r="Q45" s="65"/>
      <c r="R45" s="87">
        <f t="shared" si="7"/>
        <v>12865.634000000002</v>
      </c>
      <c r="S45" s="87">
        <f t="shared" si="7"/>
        <v>25731.268</v>
      </c>
      <c r="T45" s="87">
        <f t="shared" si="7"/>
        <v>25731.268</v>
      </c>
      <c r="U45" s="87">
        <f t="shared" si="7"/>
        <v>25731.268</v>
      </c>
      <c r="V45" s="87">
        <f t="shared" si="7"/>
        <v>25731.268</v>
      </c>
      <c r="W45" s="87">
        <f t="shared" si="7"/>
        <v>25731.268</v>
      </c>
      <c r="X45" s="87">
        <f t="shared" si="7"/>
        <v>25731.268</v>
      </c>
      <c r="Y45" s="87">
        <f t="shared" si="7"/>
        <v>25731.268</v>
      </c>
      <c r="Z45" s="87">
        <f t="shared" si="7"/>
        <v>25731.268</v>
      </c>
      <c r="AA45" s="87">
        <f t="shared" si="7"/>
        <v>25731.268</v>
      </c>
      <c r="AB45" s="87">
        <f t="shared" si="7"/>
        <v>25731.268</v>
      </c>
      <c r="AC45" s="87">
        <f t="shared" si="7"/>
        <v>30877.521600000004</v>
      </c>
      <c r="AD45" s="87">
        <f t="shared" si="7"/>
        <v>29803.520848695654</v>
      </c>
      <c r="AE45" s="87">
        <f t="shared" si="7"/>
        <v>28766.876645262764</v>
      </c>
      <c r="AF45" s="87">
        <f t="shared" si="7"/>
        <v>27766.28963151449</v>
      </c>
      <c r="AG45" s="87">
        <f t="shared" si="7"/>
        <v>26800.505644331377</v>
      </c>
      <c r="AI45" s="147"/>
      <c r="AJ45" s="128"/>
    </row>
    <row r="46" spans="1:36" s="20" customFormat="1" x14ac:dyDescent="0.2">
      <c r="A46" s="65"/>
      <c r="B46" s="86">
        <f>'3. Investeringen'!B43</f>
        <v>29</v>
      </c>
      <c r="C46" s="86" t="str">
        <f>'3. Investeringen'!C43</f>
        <v>Nieuwe investeringen</v>
      </c>
      <c r="D46" s="86" t="str">
        <f>'3. Investeringen'!F43</f>
        <v>TD</v>
      </c>
      <c r="E46" s="121">
        <f>'3. Investeringen'!K43</f>
        <v>2011</v>
      </c>
      <c r="F46" s="171">
        <f>'3. Investeringen'!M43</f>
        <v>30</v>
      </c>
      <c r="G46" s="121">
        <f>'3. Investeringen'!N43</f>
        <v>2011</v>
      </c>
      <c r="H46" s="86">
        <f>'3. Investeringen'!O43</f>
        <v>454353.01</v>
      </c>
      <c r="I46" s="65"/>
      <c r="J46" s="86">
        <f>'6. Investeringen per jaar'!I43</f>
        <v>1</v>
      </c>
      <c r="K46" s="65"/>
      <c r="L46" s="123">
        <f t="shared" si="1"/>
        <v>2041</v>
      </c>
      <c r="M46" s="87">
        <f t="shared" si="2"/>
        <v>295329.45649999997</v>
      </c>
      <c r="N46" s="117">
        <f t="shared" si="3"/>
        <v>19.5</v>
      </c>
      <c r="O46" s="87" t="b">
        <f t="shared" si="4"/>
        <v>0</v>
      </c>
      <c r="P46" s="117">
        <f>INDEX('2. Reguleringsparameters'!$D$44:$E$50,MATCH(C46,'2. Reguleringsparameters'!$B$44:$B$50,0),MATCH(D46,'2. Reguleringsparameters'!$D$43:$E$43,0))</f>
        <v>0.5</v>
      </c>
      <c r="Q46" s="65"/>
      <c r="R46" s="87">
        <f t="shared" si="7"/>
        <v>7572.5501666666669</v>
      </c>
      <c r="S46" s="87">
        <f t="shared" si="7"/>
        <v>15145.100333333334</v>
      </c>
      <c r="T46" s="87">
        <f t="shared" si="7"/>
        <v>15145.100333333334</v>
      </c>
      <c r="U46" s="87">
        <f t="shared" si="7"/>
        <v>15145.100333333334</v>
      </c>
      <c r="V46" s="87">
        <f t="shared" si="7"/>
        <v>15145.100333333334</v>
      </c>
      <c r="W46" s="87">
        <f t="shared" si="7"/>
        <v>15145.100333333334</v>
      </c>
      <c r="X46" s="87">
        <f t="shared" si="7"/>
        <v>15145.100333333334</v>
      </c>
      <c r="Y46" s="87">
        <f t="shared" si="7"/>
        <v>15145.100333333334</v>
      </c>
      <c r="Z46" s="87">
        <f t="shared" si="7"/>
        <v>15145.100333333334</v>
      </c>
      <c r="AA46" s="87">
        <f t="shared" si="7"/>
        <v>15145.100333333334</v>
      </c>
      <c r="AB46" s="87">
        <f t="shared" si="7"/>
        <v>15145.100333333334</v>
      </c>
      <c r="AC46" s="87">
        <f t="shared" si="7"/>
        <v>18174.120399999996</v>
      </c>
      <c r="AD46" s="87">
        <f t="shared" si="7"/>
        <v>17055.712990769229</v>
      </c>
      <c r="AE46" s="87">
        <f t="shared" si="7"/>
        <v>16006.130652875736</v>
      </c>
      <c r="AF46" s="87">
        <f t="shared" si="7"/>
        <v>15021.137997314152</v>
      </c>
      <c r="AG46" s="87">
        <f t="shared" si="7"/>
        <v>14778.861578002634</v>
      </c>
      <c r="AI46" s="147"/>
      <c r="AJ46" s="128"/>
    </row>
    <row r="47" spans="1:36" s="20" customFormat="1" x14ac:dyDescent="0.2">
      <c r="A47" s="65"/>
      <c r="B47" s="86">
        <f>'3. Investeringen'!B44</f>
        <v>30</v>
      </c>
      <c r="C47" s="86" t="str">
        <f>'3. Investeringen'!C44</f>
        <v>Nieuwe investeringen</v>
      </c>
      <c r="D47" s="86" t="str">
        <f>'3. Investeringen'!F44</f>
        <v>TD</v>
      </c>
      <c r="E47" s="121">
        <f>'3. Investeringen'!K44</f>
        <v>2011</v>
      </c>
      <c r="F47" s="171">
        <f>'3. Investeringen'!M44</f>
        <v>10</v>
      </c>
      <c r="G47" s="121">
        <f>'3. Investeringen'!N44</f>
        <v>2011</v>
      </c>
      <c r="H47" s="86">
        <f>'3. Investeringen'!O44</f>
        <v>68182</v>
      </c>
      <c r="I47" s="65"/>
      <c r="J47" s="86">
        <f>'6. Investeringen per jaar'!I44</f>
        <v>1</v>
      </c>
      <c r="K47" s="65"/>
      <c r="L47" s="123">
        <f t="shared" si="1"/>
        <v>2021</v>
      </c>
      <c r="M47" s="87">
        <f t="shared" si="2"/>
        <v>0</v>
      </c>
      <c r="N47" s="117">
        <f t="shared" si="3"/>
        <v>0</v>
      </c>
      <c r="O47" s="87" t="b">
        <f t="shared" si="4"/>
        <v>0</v>
      </c>
      <c r="P47" s="117">
        <f>INDEX('2. Reguleringsparameters'!$D$44:$E$50,MATCH(C47,'2. Reguleringsparameters'!$B$44:$B$50,0),MATCH(D47,'2. Reguleringsparameters'!$D$43:$E$43,0))</f>
        <v>0.5</v>
      </c>
      <c r="Q47" s="65"/>
      <c r="R47" s="87">
        <f t="shared" si="7"/>
        <v>3409.1000000000004</v>
      </c>
      <c r="S47" s="87">
        <f t="shared" si="7"/>
        <v>6818.2</v>
      </c>
      <c r="T47" s="87">
        <f t="shared" si="7"/>
        <v>6818.2</v>
      </c>
      <c r="U47" s="87">
        <f t="shared" si="7"/>
        <v>6818.2</v>
      </c>
      <c r="V47" s="87">
        <f t="shared" si="7"/>
        <v>6818.2</v>
      </c>
      <c r="W47" s="87">
        <f t="shared" si="7"/>
        <v>6818.2</v>
      </c>
      <c r="X47" s="87">
        <f t="shared" si="7"/>
        <v>6818.2</v>
      </c>
      <c r="Y47" s="87">
        <f t="shared" si="7"/>
        <v>6818.2</v>
      </c>
      <c r="Z47" s="87">
        <f t="shared" si="7"/>
        <v>6818.2</v>
      </c>
      <c r="AA47" s="87">
        <f t="shared" si="7"/>
        <v>6818.2</v>
      </c>
      <c r="AB47" s="87">
        <f t="shared" si="7"/>
        <v>3409.1</v>
      </c>
      <c r="AC47" s="87">
        <f t="shared" si="7"/>
        <v>0</v>
      </c>
      <c r="AD47" s="87">
        <f t="shared" si="7"/>
        <v>0</v>
      </c>
      <c r="AE47" s="87">
        <f t="shared" si="7"/>
        <v>0</v>
      </c>
      <c r="AF47" s="87">
        <f t="shared" si="7"/>
        <v>0</v>
      </c>
      <c r="AG47" s="87">
        <f t="shared" si="7"/>
        <v>0</v>
      </c>
      <c r="AI47" s="147"/>
      <c r="AJ47" s="128"/>
    </row>
    <row r="48" spans="1:36" s="20" customFormat="1" x14ac:dyDescent="0.2">
      <c r="A48" s="65"/>
      <c r="B48" s="86">
        <f>'3. Investeringen'!B45</f>
        <v>31</v>
      </c>
      <c r="C48" s="86" t="str">
        <f>'3. Investeringen'!C45</f>
        <v>Nieuwe investeringen</v>
      </c>
      <c r="D48" s="86" t="str">
        <f>'3. Investeringen'!F45</f>
        <v>TD</v>
      </c>
      <c r="E48" s="121">
        <f>'3. Investeringen'!K45</f>
        <v>2012</v>
      </c>
      <c r="F48" s="171">
        <f>'3. Investeringen'!M45</f>
        <v>55</v>
      </c>
      <c r="G48" s="121">
        <f>'3. Investeringen'!N45</f>
        <v>2012</v>
      </c>
      <c r="H48" s="86">
        <f>'3. Investeringen'!O45</f>
        <v>795354</v>
      </c>
      <c r="I48" s="65"/>
      <c r="J48" s="86">
        <f>'6. Investeringen per jaar'!I45</f>
        <v>1</v>
      </c>
      <c r="K48" s="65"/>
      <c r="L48" s="123">
        <f t="shared" si="1"/>
        <v>2067</v>
      </c>
      <c r="M48" s="87">
        <f t="shared" si="2"/>
        <v>657974.67272727273</v>
      </c>
      <c r="N48" s="117">
        <f t="shared" si="3"/>
        <v>45.5</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0</v>
      </c>
      <c r="S48" s="87">
        <f t="shared" si="8"/>
        <v>7230.4909090909086</v>
      </c>
      <c r="T48" s="87">
        <f t="shared" si="8"/>
        <v>14460.981818181817</v>
      </c>
      <c r="U48" s="87">
        <f t="shared" si="8"/>
        <v>14460.981818181817</v>
      </c>
      <c r="V48" s="87">
        <f t="shared" si="8"/>
        <v>14460.981818181817</v>
      </c>
      <c r="W48" s="87">
        <f t="shared" si="8"/>
        <v>14460.981818181817</v>
      </c>
      <c r="X48" s="87">
        <f t="shared" si="8"/>
        <v>14460.981818181817</v>
      </c>
      <c r="Y48" s="87">
        <f t="shared" si="8"/>
        <v>14460.981818181817</v>
      </c>
      <c r="Z48" s="87">
        <f t="shared" si="8"/>
        <v>14460.981818181817</v>
      </c>
      <c r="AA48" s="87">
        <f t="shared" si="8"/>
        <v>14460.981818181817</v>
      </c>
      <c r="AB48" s="87">
        <f t="shared" si="8"/>
        <v>14460.981818181817</v>
      </c>
      <c r="AC48" s="87">
        <f t="shared" si="8"/>
        <v>17353.178181818181</v>
      </c>
      <c r="AD48" s="87">
        <f t="shared" si="8"/>
        <v>16895.511944055943</v>
      </c>
      <c r="AE48" s="87">
        <f t="shared" si="8"/>
        <v>16449.91602465227</v>
      </c>
      <c r="AF48" s="87">
        <f t="shared" si="8"/>
        <v>16016.072085540562</v>
      </c>
      <c r="AG48" s="87">
        <f t="shared" si="8"/>
        <v>15593.670184383449</v>
      </c>
      <c r="AI48" s="147"/>
      <c r="AJ48" s="128"/>
    </row>
    <row r="49" spans="1:36" s="20" customFormat="1" x14ac:dyDescent="0.2">
      <c r="A49" s="65"/>
      <c r="B49" s="86">
        <f>'3. Investeringen'!B46</f>
        <v>32</v>
      </c>
      <c r="C49" s="86" t="str">
        <f>'3. Investeringen'!C46</f>
        <v>Nieuwe investeringen</v>
      </c>
      <c r="D49" s="86" t="str">
        <f>'3. Investeringen'!F46</f>
        <v>TD</v>
      </c>
      <c r="E49" s="121">
        <f>'3. Investeringen'!K46</f>
        <v>2012</v>
      </c>
      <c r="F49" s="171">
        <f>'3. Investeringen'!M46</f>
        <v>45</v>
      </c>
      <c r="G49" s="121">
        <f>'3. Investeringen'!N46</f>
        <v>2012</v>
      </c>
      <c r="H49" s="86">
        <f>'3. Investeringen'!O46</f>
        <v>1974320</v>
      </c>
      <c r="I49" s="65"/>
      <c r="J49" s="86">
        <f>'6. Investeringen per jaar'!I46</f>
        <v>1</v>
      </c>
      <c r="K49" s="65"/>
      <c r="L49" s="123">
        <f t="shared" si="1"/>
        <v>2057</v>
      </c>
      <c r="M49" s="87">
        <f t="shared" si="2"/>
        <v>1557519.1111111112</v>
      </c>
      <c r="N49" s="117">
        <f t="shared" si="3"/>
        <v>35.5</v>
      </c>
      <c r="O49" s="87" t="b">
        <f t="shared" si="4"/>
        <v>0</v>
      </c>
      <c r="P49" s="117">
        <f>INDEX('2. Reguleringsparameters'!$D$44:$E$50,MATCH(C49,'2. Reguleringsparameters'!$B$44:$B$50,0),MATCH(D49,'2. Reguleringsparameters'!$D$43:$E$43,0))</f>
        <v>0.5</v>
      </c>
      <c r="Q49" s="65"/>
      <c r="R49" s="87">
        <f t="shared" si="8"/>
        <v>0</v>
      </c>
      <c r="S49" s="87">
        <f t="shared" si="8"/>
        <v>21936.888888888891</v>
      </c>
      <c r="T49" s="87">
        <f t="shared" si="8"/>
        <v>43873.777777777774</v>
      </c>
      <c r="U49" s="87">
        <f t="shared" si="8"/>
        <v>43873.777777777774</v>
      </c>
      <c r="V49" s="87">
        <f t="shared" si="8"/>
        <v>43873.777777777774</v>
      </c>
      <c r="W49" s="87">
        <f t="shared" si="8"/>
        <v>43873.777777777774</v>
      </c>
      <c r="X49" s="87">
        <f t="shared" si="8"/>
        <v>43873.777777777774</v>
      </c>
      <c r="Y49" s="87">
        <f t="shared" si="8"/>
        <v>43873.777777777774</v>
      </c>
      <c r="Z49" s="87">
        <f t="shared" si="8"/>
        <v>43873.777777777774</v>
      </c>
      <c r="AA49" s="87">
        <f t="shared" si="8"/>
        <v>43873.777777777774</v>
      </c>
      <c r="AB49" s="87">
        <f t="shared" si="8"/>
        <v>43873.777777777774</v>
      </c>
      <c r="AC49" s="87">
        <f t="shared" si="8"/>
        <v>52648.533333333333</v>
      </c>
      <c r="AD49" s="87">
        <f t="shared" si="8"/>
        <v>50868.864600938963</v>
      </c>
      <c r="AE49" s="87">
        <f t="shared" si="8"/>
        <v>49149.353684850888</v>
      </c>
      <c r="AF49" s="87">
        <f t="shared" si="8"/>
        <v>47487.967081419301</v>
      </c>
      <c r="AG49" s="87">
        <f t="shared" si="8"/>
        <v>45882.740025145977</v>
      </c>
      <c r="AI49" s="147"/>
      <c r="AJ49" s="128"/>
    </row>
    <row r="50" spans="1:36" s="20" customFormat="1" x14ac:dyDescent="0.2">
      <c r="A50" s="65"/>
      <c r="B50" s="86">
        <f>'3. Investeringen'!B47</f>
        <v>33</v>
      </c>
      <c r="C50" s="86" t="str">
        <f>'3. Investeringen'!C47</f>
        <v>Nieuwe investeringen</v>
      </c>
      <c r="D50" s="86" t="str">
        <f>'3. Investeringen'!F47</f>
        <v>TD</v>
      </c>
      <c r="E50" s="121">
        <f>'3. Investeringen'!K47</f>
        <v>2012</v>
      </c>
      <c r="F50" s="171">
        <f>'3. Investeringen'!M47</f>
        <v>30</v>
      </c>
      <c r="G50" s="121">
        <f>'3. Investeringen'!N47</f>
        <v>2012</v>
      </c>
      <c r="H50" s="86">
        <f>'3. Investeringen'!O47</f>
        <v>660751</v>
      </c>
      <c r="I50" s="65"/>
      <c r="J50" s="86">
        <f>'6. Investeringen per jaar'!I47</f>
        <v>1</v>
      </c>
      <c r="K50" s="65"/>
      <c r="L50" s="123">
        <f t="shared" si="1"/>
        <v>2042</v>
      </c>
      <c r="M50" s="87">
        <f t="shared" si="2"/>
        <v>451513.18333333335</v>
      </c>
      <c r="N50" s="117">
        <f t="shared" si="3"/>
        <v>20.5</v>
      </c>
      <c r="O50" s="87" t="b">
        <f t="shared" si="4"/>
        <v>0</v>
      </c>
      <c r="P50" s="117">
        <f>INDEX('2. Reguleringsparameters'!$D$44:$E$50,MATCH(C50,'2. Reguleringsparameters'!$B$44:$B$50,0),MATCH(D50,'2. Reguleringsparameters'!$D$43:$E$43,0))</f>
        <v>0.5</v>
      </c>
      <c r="Q50" s="65"/>
      <c r="R50" s="87">
        <f t="shared" si="8"/>
        <v>0</v>
      </c>
      <c r="S50" s="87">
        <f t="shared" si="8"/>
        <v>11012.516666666666</v>
      </c>
      <c r="T50" s="87">
        <f t="shared" si="8"/>
        <v>22025.033333333333</v>
      </c>
      <c r="U50" s="87">
        <f t="shared" si="8"/>
        <v>22025.033333333333</v>
      </c>
      <c r="V50" s="87">
        <f t="shared" si="8"/>
        <v>22025.033333333333</v>
      </c>
      <c r="W50" s="87">
        <f t="shared" si="8"/>
        <v>22025.033333333333</v>
      </c>
      <c r="X50" s="87">
        <f t="shared" si="8"/>
        <v>22025.033333333333</v>
      </c>
      <c r="Y50" s="87">
        <f t="shared" si="8"/>
        <v>22025.033333333333</v>
      </c>
      <c r="Z50" s="87">
        <f t="shared" si="8"/>
        <v>22025.033333333333</v>
      </c>
      <c r="AA50" s="87">
        <f t="shared" si="8"/>
        <v>22025.033333333333</v>
      </c>
      <c r="AB50" s="87">
        <f t="shared" si="8"/>
        <v>22025.033333333333</v>
      </c>
      <c r="AC50" s="87">
        <f t="shared" si="8"/>
        <v>26430.04</v>
      </c>
      <c r="AD50" s="87">
        <f t="shared" si="8"/>
        <v>24882.915707317075</v>
      </c>
      <c r="AE50" s="87">
        <f t="shared" si="8"/>
        <v>23426.354787864369</v>
      </c>
      <c r="AF50" s="87">
        <f t="shared" si="8"/>
        <v>22055.055971013771</v>
      </c>
      <c r="AG50" s="87">
        <f t="shared" si="8"/>
        <v>21498.110113159888</v>
      </c>
      <c r="AI50" s="147"/>
      <c r="AJ50" s="128"/>
    </row>
    <row r="51" spans="1:36" s="20" customFormat="1" x14ac:dyDescent="0.2">
      <c r="A51" s="65"/>
      <c r="B51" s="86">
        <f>'3. Investeringen'!B48</f>
        <v>34</v>
      </c>
      <c r="C51" s="86" t="str">
        <f>'3. Investeringen'!C48</f>
        <v>Nieuwe investeringen</v>
      </c>
      <c r="D51" s="86" t="str">
        <f>'3. Investeringen'!F48</f>
        <v>TD</v>
      </c>
      <c r="E51" s="121">
        <f>'3. Investeringen'!K48</f>
        <v>2012</v>
      </c>
      <c r="F51" s="171">
        <f>'3. Investeringen'!M48</f>
        <v>0</v>
      </c>
      <c r="G51" s="121">
        <f>'3. Investeringen'!N48</f>
        <v>2012</v>
      </c>
      <c r="H51" s="86">
        <f>'3. Investeringen'!O48</f>
        <v>9690</v>
      </c>
      <c r="I51" s="65"/>
      <c r="J51" s="86">
        <f>'6. Investeringen per jaar'!I48</f>
        <v>1</v>
      </c>
      <c r="K51" s="65"/>
      <c r="L51" s="123">
        <f t="shared" si="1"/>
        <v>2012</v>
      </c>
      <c r="M51" s="87">
        <f t="shared" si="2"/>
        <v>9690</v>
      </c>
      <c r="N51" s="117">
        <f t="shared" si="3"/>
        <v>0</v>
      </c>
      <c r="O51" s="87" t="b">
        <f t="shared" si="4"/>
        <v>0</v>
      </c>
      <c r="P51" s="117">
        <f>INDEX('2. Reguleringsparameters'!$D$44:$E$50,MATCH(C51,'2. Reguleringsparameters'!$B$44:$B$50,0),MATCH(D51,'2. Reguleringsparameters'!$D$43:$E$43,0))</f>
        <v>0.5</v>
      </c>
      <c r="Q51" s="65"/>
      <c r="R51" s="87">
        <f t="shared" si="8"/>
        <v>0</v>
      </c>
      <c r="S51" s="87">
        <f t="shared" si="8"/>
        <v>0</v>
      </c>
      <c r="T51" s="87">
        <f t="shared" si="8"/>
        <v>0</v>
      </c>
      <c r="U51" s="87">
        <f t="shared" si="8"/>
        <v>0</v>
      </c>
      <c r="V51" s="87">
        <f t="shared" si="8"/>
        <v>0</v>
      </c>
      <c r="W51" s="87">
        <f t="shared" si="8"/>
        <v>0</v>
      </c>
      <c r="X51" s="87">
        <f t="shared" si="8"/>
        <v>0</v>
      </c>
      <c r="Y51" s="87">
        <f t="shared" si="8"/>
        <v>0</v>
      </c>
      <c r="Z51" s="87">
        <f t="shared" si="8"/>
        <v>0</v>
      </c>
      <c r="AA51" s="87">
        <f t="shared" si="8"/>
        <v>0</v>
      </c>
      <c r="AB51" s="87">
        <f t="shared" si="8"/>
        <v>0</v>
      </c>
      <c r="AC51" s="87">
        <f t="shared" si="8"/>
        <v>0</v>
      </c>
      <c r="AD51" s="87">
        <f t="shared" si="8"/>
        <v>0</v>
      </c>
      <c r="AE51" s="87">
        <f t="shared" si="8"/>
        <v>0</v>
      </c>
      <c r="AF51" s="87">
        <f t="shared" si="8"/>
        <v>0</v>
      </c>
      <c r="AG51" s="87">
        <f t="shared" si="8"/>
        <v>0</v>
      </c>
      <c r="AI51" s="147"/>
      <c r="AJ51" s="128"/>
    </row>
    <row r="52" spans="1:36" s="20" customFormat="1" x14ac:dyDescent="0.2">
      <c r="A52" s="65"/>
      <c r="B52" s="86">
        <f>'3. Investeringen'!B49</f>
        <v>35</v>
      </c>
      <c r="C52" s="86" t="str">
        <f>'3. Investeringen'!C49</f>
        <v>Nieuwe investeringen</v>
      </c>
      <c r="D52" s="86" t="str">
        <f>'3. Investeringen'!F49</f>
        <v>TD</v>
      </c>
      <c r="E52" s="121">
        <f>'3. Investeringen'!K49</f>
        <v>2013</v>
      </c>
      <c r="F52" s="171">
        <f>'3. Investeringen'!M49</f>
        <v>55</v>
      </c>
      <c r="G52" s="121">
        <f>'3. Investeringen'!N49</f>
        <v>2013</v>
      </c>
      <c r="H52" s="86">
        <f>'3. Investeringen'!O49</f>
        <v>2180458.8409251934</v>
      </c>
      <c r="I52" s="65"/>
      <c r="J52" s="86">
        <f>'6. Investeringen per jaar'!I49</f>
        <v>1</v>
      </c>
      <c r="K52" s="65"/>
      <c r="L52" s="123">
        <f t="shared" si="1"/>
        <v>2068</v>
      </c>
      <c r="M52" s="87">
        <f t="shared" si="2"/>
        <v>1843478.8382367545</v>
      </c>
      <c r="N52" s="117">
        <f t="shared" si="3"/>
        <v>46.5</v>
      </c>
      <c r="O52" s="87" t="b">
        <f t="shared" si="4"/>
        <v>0</v>
      </c>
      <c r="P52" s="117">
        <f>INDEX('2. Reguleringsparameters'!$D$44:$E$50,MATCH(C52,'2. Reguleringsparameters'!$B$44:$B$50,0),MATCH(D52,'2. Reguleringsparameters'!$D$43:$E$43,0))</f>
        <v>0.5</v>
      </c>
      <c r="Q52" s="65"/>
      <c r="R52" s="87">
        <f t="shared" si="8"/>
        <v>0</v>
      </c>
      <c r="S52" s="87">
        <f t="shared" si="8"/>
        <v>0</v>
      </c>
      <c r="T52" s="87">
        <f t="shared" si="8"/>
        <v>19822.353099319938</v>
      </c>
      <c r="U52" s="87">
        <f t="shared" si="8"/>
        <v>39644.706198639877</v>
      </c>
      <c r="V52" s="87">
        <f t="shared" si="8"/>
        <v>39644.706198639877</v>
      </c>
      <c r="W52" s="87">
        <f t="shared" si="8"/>
        <v>39644.706198639877</v>
      </c>
      <c r="X52" s="87">
        <f t="shared" si="8"/>
        <v>39644.706198639877</v>
      </c>
      <c r="Y52" s="87">
        <f t="shared" si="8"/>
        <v>39644.706198639877</v>
      </c>
      <c r="Z52" s="87">
        <f t="shared" si="8"/>
        <v>39644.706198639877</v>
      </c>
      <c r="AA52" s="87">
        <f t="shared" si="8"/>
        <v>39644.706198639877</v>
      </c>
      <c r="AB52" s="87">
        <f t="shared" si="8"/>
        <v>39644.706198639877</v>
      </c>
      <c r="AC52" s="87">
        <f t="shared" si="8"/>
        <v>47573.647438367858</v>
      </c>
      <c r="AD52" s="87">
        <f t="shared" si="8"/>
        <v>46345.940407700298</v>
      </c>
      <c r="AE52" s="87">
        <f t="shared" si="8"/>
        <v>45149.916139114488</v>
      </c>
      <c r="AF52" s="87">
        <f t="shared" si="8"/>
        <v>43984.757012943788</v>
      </c>
      <c r="AG52" s="87">
        <f t="shared" si="8"/>
        <v>42849.666509383955</v>
      </c>
      <c r="AI52" s="147"/>
      <c r="AJ52" s="128"/>
    </row>
    <row r="53" spans="1:36" s="20" customFormat="1" x14ac:dyDescent="0.2">
      <c r="A53" s="65"/>
      <c r="B53" s="86">
        <f>'3. Investeringen'!B50</f>
        <v>36</v>
      </c>
      <c r="C53" s="86" t="str">
        <f>'3. Investeringen'!C50</f>
        <v>Nieuwe investeringen</v>
      </c>
      <c r="D53" s="86" t="str">
        <f>'3. Investeringen'!F50</f>
        <v>TD</v>
      </c>
      <c r="E53" s="121">
        <f>'3. Investeringen'!K50</f>
        <v>2013</v>
      </c>
      <c r="F53" s="171">
        <f>'3. Investeringen'!M50</f>
        <v>45</v>
      </c>
      <c r="G53" s="121">
        <f>'3. Investeringen'!N50</f>
        <v>2013</v>
      </c>
      <c r="H53" s="86">
        <f>'3. Investeringen'!O50</f>
        <v>2521531.4652964245</v>
      </c>
      <c r="I53" s="65"/>
      <c r="J53" s="86">
        <f>'6. Investeringen per jaar'!I50</f>
        <v>1</v>
      </c>
      <c r="K53" s="65"/>
      <c r="L53" s="123">
        <f t="shared" si="1"/>
        <v>2058</v>
      </c>
      <c r="M53" s="87">
        <f t="shared" si="2"/>
        <v>2045242.188518211</v>
      </c>
      <c r="N53" s="117">
        <f t="shared" si="3"/>
        <v>36.5</v>
      </c>
      <c r="O53" s="87" t="b">
        <f t="shared" si="4"/>
        <v>0</v>
      </c>
      <c r="P53" s="117">
        <f>INDEX('2. Reguleringsparameters'!$D$44:$E$50,MATCH(C53,'2. Reguleringsparameters'!$B$44:$B$50,0),MATCH(D53,'2. Reguleringsparameters'!$D$43:$E$43,0))</f>
        <v>0.5</v>
      </c>
      <c r="Q53" s="65"/>
      <c r="R53" s="87">
        <f t="shared" si="8"/>
        <v>0</v>
      </c>
      <c r="S53" s="87">
        <f t="shared" si="8"/>
        <v>0</v>
      </c>
      <c r="T53" s="87">
        <f t="shared" si="8"/>
        <v>28017.016281071385</v>
      </c>
      <c r="U53" s="87">
        <f t="shared" si="8"/>
        <v>56034.032562142762</v>
      </c>
      <c r="V53" s="87">
        <f t="shared" si="8"/>
        <v>56034.032562142762</v>
      </c>
      <c r="W53" s="87">
        <f t="shared" si="8"/>
        <v>56034.032562142762</v>
      </c>
      <c r="X53" s="87">
        <f t="shared" si="8"/>
        <v>56034.032562142762</v>
      </c>
      <c r="Y53" s="87">
        <f t="shared" si="8"/>
        <v>56034.032562142762</v>
      </c>
      <c r="Z53" s="87">
        <f t="shared" si="8"/>
        <v>56034.032562142762</v>
      </c>
      <c r="AA53" s="87">
        <f t="shared" si="8"/>
        <v>56034.032562142762</v>
      </c>
      <c r="AB53" s="87">
        <f t="shared" si="8"/>
        <v>56034.032562142762</v>
      </c>
      <c r="AC53" s="87">
        <f t="shared" si="8"/>
        <v>67240.839074571311</v>
      </c>
      <c r="AD53" s="87">
        <f t="shared" si="8"/>
        <v>65030.181351571708</v>
      </c>
      <c r="AE53" s="87">
        <f t="shared" si="8"/>
        <v>62892.202786588525</v>
      </c>
      <c r="AF53" s="87">
        <f t="shared" si="8"/>
        <v>60824.513927851367</v>
      </c>
      <c r="AG53" s="87">
        <f t="shared" si="8"/>
        <v>58824.803880908308</v>
      </c>
      <c r="AI53" s="147"/>
      <c r="AJ53" s="128"/>
    </row>
    <row r="54" spans="1:36" s="20" customFormat="1" x14ac:dyDescent="0.2">
      <c r="A54" s="65"/>
      <c r="B54" s="86">
        <f>'3. Investeringen'!B51</f>
        <v>37</v>
      </c>
      <c r="C54" s="86" t="str">
        <f>'3. Investeringen'!C51</f>
        <v>Nieuwe investeringen</v>
      </c>
      <c r="D54" s="86" t="str">
        <f>'3. Investeringen'!F51</f>
        <v>TD</v>
      </c>
      <c r="E54" s="121">
        <f>'3. Investeringen'!K51</f>
        <v>2013</v>
      </c>
      <c r="F54" s="171">
        <f>'3. Investeringen'!M51</f>
        <v>30</v>
      </c>
      <c r="G54" s="121">
        <f>'3. Investeringen'!N51</f>
        <v>2013</v>
      </c>
      <c r="H54" s="86">
        <f>'3. Investeringen'!O51</f>
        <v>445666.29537721572</v>
      </c>
      <c r="I54" s="65"/>
      <c r="J54" s="86">
        <f>'6. Investeringen per jaar'!I51</f>
        <v>1</v>
      </c>
      <c r="K54" s="65"/>
      <c r="L54" s="123">
        <f t="shared" si="1"/>
        <v>2043</v>
      </c>
      <c r="M54" s="87">
        <f t="shared" si="2"/>
        <v>319394.17835367122</v>
      </c>
      <c r="N54" s="117">
        <f t="shared" si="3"/>
        <v>21.5</v>
      </c>
      <c r="O54" s="87" t="b">
        <f t="shared" si="4"/>
        <v>0</v>
      </c>
      <c r="P54" s="117">
        <f>INDEX('2. Reguleringsparameters'!$D$44:$E$50,MATCH(C54,'2. Reguleringsparameters'!$B$44:$B$50,0),MATCH(D54,'2. Reguleringsparameters'!$D$43:$E$43,0))</f>
        <v>0.5</v>
      </c>
      <c r="Q54" s="65"/>
      <c r="R54" s="87">
        <f t="shared" si="8"/>
        <v>0</v>
      </c>
      <c r="S54" s="87">
        <f t="shared" si="8"/>
        <v>0</v>
      </c>
      <c r="T54" s="87">
        <f t="shared" si="8"/>
        <v>7427.7715896202617</v>
      </c>
      <c r="U54" s="87">
        <f t="shared" si="8"/>
        <v>14855.543179240523</v>
      </c>
      <c r="V54" s="87">
        <f t="shared" si="8"/>
        <v>14855.543179240523</v>
      </c>
      <c r="W54" s="87">
        <f t="shared" si="8"/>
        <v>14855.543179240523</v>
      </c>
      <c r="X54" s="87">
        <f t="shared" si="8"/>
        <v>14855.543179240523</v>
      </c>
      <c r="Y54" s="87">
        <f t="shared" si="8"/>
        <v>14855.543179240523</v>
      </c>
      <c r="Z54" s="87">
        <f t="shared" si="8"/>
        <v>14855.543179240523</v>
      </c>
      <c r="AA54" s="87">
        <f t="shared" si="8"/>
        <v>14855.543179240523</v>
      </c>
      <c r="AB54" s="87">
        <f t="shared" si="8"/>
        <v>14855.543179240523</v>
      </c>
      <c r="AC54" s="87">
        <f t="shared" si="8"/>
        <v>17826.651815088626</v>
      </c>
      <c r="AD54" s="87">
        <f t="shared" si="8"/>
        <v>16831.675899827864</v>
      </c>
      <c r="AE54" s="87">
        <f t="shared" si="8"/>
        <v>15892.233524023519</v>
      </c>
      <c r="AF54" s="87">
        <f t="shared" si="8"/>
        <v>15005.225141287325</v>
      </c>
      <c r="AG54" s="87">
        <f t="shared" si="8"/>
        <v>14505.050969911081</v>
      </c>
      <c r="AI54" s="147"/>
      <c r="AJ54" s="128"/>
    </row>
    <row r="55" spans="1:36" s="20" customFormat="1" x14ac:dyDescent="0.2">
      <c r="A55" s="65"/>
      <c r="B55" s="86">
        <f>'3. Investeringen'!B52</f>
        <v>38</v>
      </c>
      <c r="C55" s="86" t="str">
        <f>'3. Investeringen'!C52</f>
        <v>Nieuwe investeringen</v>
      </c>
      <c r="D55" s="86" t="str">
        <f>'3. Investeringen'!F52</f>
        <v>TD</v>
      </c>
      <c r="E55" s="121">
        <f>'3. Investeringen'!K52</f>
        <v>2013</v>
      </c>
      <c r="F55" s="171">
        <f>'3. Investeringen'!M52</f>
        <v>0</v>
      </c>
      <c r="G55" s="121">
        <f>'3. Investeringen'!N52</f>
        <v>2013</v>
      </c>
      <c r="H55" s="86">
        <f>'3. Investeringen'!O52</f>
        <v>1540.64</v>
      </c>
      <c r="I55" s="65"/>
      <c r="J55" s="86">
        <f>'6. Investeringen per jaar'!I52</f>
        <v>1</v>
      </c>
      <c r="K55" s="65"/>
      <c r="L55" s="123">
        <f t="shared" si="1"/>
        <v>2013</v>
      </c>
      <c r="M55" s="87">
        <f t="shared" si="2"/>
        <v>1540.64</v>
      </c>
      <c r="N55" s="117">
        <f t="shared" si="3"/>
        <v>0</v>
      </c>
      <c r="O55" s="87" t="b">
        <f t="shared" si="4"/>
        <v>0</v>
      </c>
      <c r="P55" s="117">
        <f>INDEX('2. Reguleringsparameters'!$D$44:$E$50,MATCH(C55,'2. Reguleringsparameters'!$B$44:$B$50,0),MATCH(D55,'2. Reguleringsparameters'!$D$43:$E$43,0))</f>
        <v>0.5</v>
      </c>
      <c r="Q55" s="65"/>
      <c r="R55" s="87">
        <f t="shared" si="8"/>
        <v>0</v>
      </c>
      <c r="S55" s="87">
        <f t="shared" si="8"/>
        <v>0</v>
      </c>
      <c r="T55" s="87">
        <f t="shared" si="8"/>
        <v>0</v>
      </c>
      <c r="U55" s="87">
        <f t="shared" si="8"/>
        <v>0</v>
      </c>
      <c r="V55" s="87">
        <f t="shared" si="8"/>
        <v>0</v>
      </c>
      <c r="W55" s="87">
        <f t="shared" si="8"/>
        <v>0</v>
      </c>
      <c r="X55" s="87">
        <f t="shared" si="8"/>
        <v>0</v>
      </c>
      <c r="Y55" s="87">
        <f t="shared" si="8"/>
        <v>0</v>
      </c>
      <c r="Z55" s="87">
        <f t="shared" si="8"/>
        <v>0</v>
      </c>
      <c r="AA55" s="87">
        <f t="shared" si="8"/>
        <v>0</v>
      </c>
      <c r="AB55" s="87">
        <f t="shared" si="8"/>
        <v>0</v>
      </c>
      <c r="AC55" s="87">
        <f t="shared" si="8"/>
        <v>0</v>
      </c>
      <c r="AD55" s="87">
        <f t="shared" si="8"/>
        <v>0</v>
      </c>
      <c r="AE55" s="87">
        <f t="shared" si="8"/>
        <v>0</v>
      </c>
      <c r="AF55" s="87">
        <f t="shared" si="8"/>
        <v>0</v>
      </c>
      <c r="AG55" s="87">
        <f t="shared" si="8"/>
        <v>0</v>
      </c>
      <c r="AI55" s="147"/>
      <c r="AJ55" s="128"/>
    </row>
    <row r="56" spans="1:36" s="20" customFormat="1" x14ac:dyDescent="0.2">
      <c r="A56" s="65"/>
      <c r="B56" s="86">
        <f>'3. Investeringen'!B53</f>
        <v>39</v>
      </c>
      <c r="C56" s="86" t="str">
        <f>'3. Investeringen'!C53</f>
        <v>Nieuwe investeringen</v>
      </c>
      <c r="D56" s="86" t="str">
        <f>'3. Investeringen'!F53</f>
        <v>TD</v>
      </c>
      <c r="E56" s="121">
        <f>'3. Investeringen'!K53</f>
        <v>2014</v>
      </c>
      <c r="F56" s="171">
        <f>'3. Investeringen'!M53</f>
        <v>55</v>
      </c>
      <c r="G56" s="121">
        <f>'3. Investeringen'!N53</f>
        <v>2014</v>
      </c>
      <c r="H56" s="86">
        <f>'3. Investeringen'!O53</f>
        <v>1192766.1100000001</v>
      </c>
      <c r="I56" s="65"/>
      <c r="J56" s="86">
        <f>'6. Investeringen per jaar'!I53</f>
        <v>1</v>
      </c>
      <c r="K56" s="65"/>
      <c r="L56" s="123">
        <f t="shared" si="1"/>
        <v>2069</v>
      </c>
      <c r="M56" s="87">
        <f t="shared" si="2"/>
        <v>1030116.185909091</v>
      </c>
      <c r="N56" s="117">
        <f t="shared" si="3"/>
        <v>47.5</v>
      </c>
      <c r="O56" s="87" t="b">
        <f t="shared" si="4"/>
        <v>0</v>
      </c>
      <c r="P56" s="117">
        <f>INDEX('2. Reguleringsparameters'!$D$44:$E$50,MATCH(C56,'2. Reguleringsparameters'!$B$44:$B$50,0),MATCH(D56,'2. Reguleringsparameters'!$D$43:$E$43,0))</f>
        <v>0.5</v>
      </c>
      <c r="Q56" s="65"/>
      <c r="R56" s="87">
        <f t="shared" si="8"/>
        <v>0</v>
      </c>
      <c r="S56" s="87">
        <f t="shared" si="8"/>
        <v>0</v>
      </c>
      <c r="T56" s="87">
        <f t="shared" si="8"/>
        <v>0</v>
      </c>
      <c r="U56" s="87">
        <f t="shared" si="8"/>
        <v>10843.328272727274</v>
      </c>
      <c r="V56" s="87">
        <f t="shared" si="8"/>
        <v>21686.656545454549</v>
      </c>
      <c r="W56" s="87">
        <f t="shared" si="8"/>
        <v>21686.656545454549</v>
      </c>
      <c r="X56" s="87">
        <f t="shared" si="8"/>
        <v>21686.656545454549</v>
      </c>
      <c r="Y56" s="87">
        <f t="shared" si="8"/>
        <v>21686.656545454549</v>
      </c>
      <c r="Z56" s="87">
        <f t="shared" si="8"/>
        <v>21686.656545454549</v>
      </c>
      <c r="AA56" s="87">
        <f t="shared" si="8"/>
        <v>21686.656545454549</v>
      </c>
      <c r="AB56" s="87">
        <f t="shared" si="8"/>
        <v>21686.656545454549</v>
      </c>
      <c r="AC56" s="87">
        <f t="shared" si="8"/>
        <v>26023.987854545456</v>
      </c>
      <c r="AD56" s="87">
        <f t="shared" si="8"/>
        <v>25366.539740325359</v>
      </c>
      <c r="AE56" s="87">
        <f t="shared" si="8"/>
        <v>24725.700841622402</v>
      </c>
      <c r="AF56" s="87">
        <f t="shared" si="8"/>
        <v>24101.051557202467</v>
      </c>
      <c r="AG56" s="87">
        <f t="shared" si="8"/>
        <v>23492.18288628367</v>
      </c>
      <c r="AI56" s="147"/>
      <c r="AJ56" s="128"/>
    </row>
    <row r="57" spans="1:36" s="20" customFormat="1" x14ac:dyDescent="0.2">
      <c r="A57" s="65"/>
      <c r="B57" s="86">
        <f>'3. Investeringen'!B54</f>
        <v>40</v>
      </c>
      <c r="C57" s="86" t="str">
        <f>'3. Investeringen'!C54</f>
        <v>Nieuwe investeringen</v>
      </c>
      <c r="D57" s="86" t="str">
        <f>'3. Investeringen'!F54</f>
        <v>TD</v>
      </c>
      <c r="E57" s="121">
        <f>'3. Investeringen'!K54</f>
        <v>2014</v>
      </c>
      <c r="F57" s="171">
        <f>'3. Investeringen'!M54</f>
        <v>45</v>
      </c>
      <c r="G57" s="121">
        <f>'3. Investeringen'!N54</f>
        <v>2014</v>
      </c>
      <c r="H57" s="86">
        <f>'3. Investeringen'!O54</f>
        <v>1391345.8199999998</v>
      </c>
      <c r="I57" s="65"/>
      <c r="J57" s="86">
        <f>'6. Investeringen per jaar'!I54</f>
        <v>1</v>
      </c>
      <c r="K57" s="65"/>
      <c r="L57" s="123">
        <f t="shared" si="1"/>
        <v>2059</v>
      </c>
      <c r="M57" s="87">
        <f t="shared" si="2"/>
        <v>1159454.8499999999</v>
      </c>
      <c r="N57" s="117">
        <f t="shared" si="3"/>
        <v>37.5</v>
      </c>
      <c r="O57" s="87" t="b">
        <f t="shared" si="4"/>
        <v>0</v>
      </c>
      <c r="P57" s="117">
        <f>INDEX('2. Reguleringsparameters'!$D$44:$E$50,MATCH(C57,'2. Reguleringsparameters'!$B$44:$B$50,0),MATCH(D57,'2. Reguleringsparameters'!$D$43:$E$43,0))</f>
        <v>0.5</v>
      </c>
      <c r="Q57" s="65"/>
      <c r="R57" s="87">
        <f t="shared" si="8"/>
        <v>0</v>
      </c>
      <c r="S57" s="87">
        <f t="shared" si="8"/>
        <v>0</v>
      </c>
      <c r="T57" s="87">
        <f t="shared" si="8"/>
        <v>0</v>
      </c>
      <c r="U57" s="87">
        <f t="shared" si="8"/>
        <v>15459.397999999999</v>
      </c>
      <c r="V57" s="87">
        <f t="shared" si="8"/>
        <v>30918.795999999995</v>
      </c>
      <c r="W57" s="87">
        <f t="shared" si="8"/>
        <v>30918.795999999995</v>
      </c>
      <c r="X57" s="87">
        <f t="shared" si="8"/>
        <v>30918.795999999995</v>
      </c>
      <c r="Y57" s="87">
        <f t="shared" si="8"/>
        <v>30918.795999999995</v>
      </c>
      <c r="Z57" s="87">
        <f t="shared" si="8"/>
        <v>30918.795999999995</v>
      </c>
      <c r="AA57" s="87">
        <f t="shared" si="8"/>
        <v>30918.795999999995</v>
      </c>
      <c r="AB57" s="87">
        <f t="shared" si="8"/>
        <v>30918.795999999995</v>
      </c>
      <c r="AC57" s="87">
        <f t="shared" si="8"/>
        <v>37102.555199999995</v>
      </c>
      <c r="AD57" s="87">
        <f t="shared" si="8"/>
        <v>35915.273433599992</v>
      </c>
      <c r="AE57" s="87">
        <f t="shared" si="8"/>
        <v>34765.98468372479</v>
      </c>
      <c r="AF57" s="87">
        <f t="shared" si="8"/>
        <v>33653.473173845596</v>
      </c>
      <c r="AG57" s="87">
        <f t="shared" si="8"/>
        <v>32576.562032282538</v>
      </c>
      <c r="AI57" s="147"/>
      <c r="AJ57" s="128"/>
    </row>
    <row r="58" spans="1:36" s="20" customFormat="1" x14ac:dyDescent="0.2">
      <c r="A58" s="65"/>
      <c r="B58" s="86">
        <f>'3. Investeringen'!B55</f>
        <v>41</v>
      </c>
      <c r="C58" s="86" t="str">
        <f>'3. Investeringen'!C55</f>
        <v>Nieuwe investeringen</v>
      </c>
      <c r="D58" s="86" t="str">
        <f>'3. Investeringen'!F55</f>
        <v>TD</v>
      </c>
      <c r="E58" s="121">
        <f>'3. Investeringen'!K55</f>
        <v>2014</v>
      </c>
      <c r="F58" s="171">
        <f>'3. Investeringen'!M55</f>
        <v>30</v>
      </c>
      <c r="G58" s="121">
        <f>'3. Investeringen'!N55</f>
        <v>2014</v>
      </c>
      <c r="H58" s="86">
        <f>'3. Investeringen'!O55</f>
        <v>287242.71999999997</v>
      </c>
      <c r="I58" s="65"/>
      <c r="J58" s="86">
        <f>'6. Investeringen per jaar'!I55</f>
        <v>1</v>
      </c>
      <c r="K58" s="65"/>
      <c r="L58" s="123">
        <f t="shared" si="1"/>
        <v>2044</v>
      </c>
      <c r="M58" s="87">
        <f t="shared" si="2"/>
        <v>215432.03999999998</v>
      </c>
      <c r="N58" s="117">
        <f t="shared" si="3"/>
        <v>22.5</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0</v>
      </c>
      <c r="S58" s="87">
        <f t="shared" si="9"/>
        <v>0</v>
      </c>
      <c r="T58" s="87">
        <f t="shared" si="9"/>
        <v>0</v>
      </c>
      <c r="U58" s="87">
        <f t="shared" si="9"/>
        <v>4787.3786666666665</v>
      </c>
      <c r="V58" s="87">
        <f t="shared" si="9"/>
        <v>9574.7573333333312</v>
      </c>
      <c r="W58" s="87">
        <f t="shared" si="9"/>
        <v>9574.7573333333312</v>
      </c>
      <c r="X58" s="87">
        <f t="shared" si="9"/>
        <v>9574.7573333333312</v>
      </c>
      <c r="Y58" s="87">
        <f t="shared" si="9"/>
        <v>9574.7573333333312</v>
      </c>
      <c r="Z58" s="87">
        <f t="shared" si="9"/>
        <v>9574.7573333333312</v>
      </c>
      <c r="AA58" s="87">
        <f t="shared" si="9"/>
        <v>9574.7573333333312</v>
      </c>
      <c r="AB58" s="87">
        <f t="shared" si="9"/>
        <v>9574.7573333333312</v>
      </c>
      <c r="AC58" s="87">
        <f t="shared" si="9"/>
        <v>11489.708799999999</v>
      </c>
      <c r="AD58" s="87">
        <f t="shared" si="9"/>
        <v>10876.924330666665</v>
      </c>
      <c r="AE58" s="87">
        <f t="shared" si="9"/>
        <v>10296.821699697777</v>
      </c>
      <c r="AF58" s="87">
        <f t="shared" si="9"/>
        <v>9747.6578757138941</v>
      </c>
      <c r="AG58" s="87">
        <f t="shared" si="9"/>
        <v>9352.4825564281964</v>
      </c>
      <c r="AI58" s="147"/>
      <c r="AJ58" s="128"/>
    </row>
    <row r="59" spans="1:36" s="20" customFormat="1" x14ac:dyDescent="0.2">
      <c r="A59" s="65"/>
      <c r="B59" s="86">
        <f>'3. Investeringen'!B56</f>
        <v>42</v>
      </c>
      <c r="C59" s="86" t="str">
        <f>'3. Investeringen'!C56</f>
        <v>Nieuwe investeringen</v>
      </c>
      <c r="D59" s="86" t="str">
        <f>'3. Investeringen'!F56</f>
        <v>TD</v>
      </c>
      <c r="E59" s="121">
        <f>'3. Investeringen'!K56</f>
        <v>2015</v>
      </c>
      <c r="F59" s="171">
        <f>'3. Investeringen'!M56</f>
        <v>55</v>
      </c>
      <c r="G59" s="121">
        <f>'3. Investeringen'!N56</f>
        <v>2015</v>
      </c>
      <c r="H59" s="86">
        <f>'3. Investeringen'!O56</f>
        <v>1040322.1958904852</v>
      </c>
      <c r="I59" s="65"/>
      <c r="J59" s="86">
        <f>'6. Investeringen per jaar'!I56</f>
        <v>1</v>
      </c>
      <c r="K59" s="65"/>
      <c r="L59" s="123">
        <f t="shared" si="1"/>
        <v>2070</v>
      </c>
      <c r="M59" s="87">
        <f t="shared" si="2"/>
        <v>917375.02728524606</v>
      </c>
      <c r="N59" s="117">
        <f t="shared" si="3"/>
        <v>48.5</v>
      </c>
      <c r="O59" s="87" t="b">
        <f t="shared" si="4"/>
        <v>0</v>
      </c>
      <c r="P59" s="117">
        <f>INDEX('2. Reguleringsparameters'!$D$44:$E$50,MATCH(C59,'2. Reguleringsparameters'!$B$44:$B$50,0),MATCH(D59,'2. Reguleringsparameters'!$D$43:$E$43,0))</f>
        <v>0.5</v>
      </c>
      <c r="Q59" s="65"/>
      <c r="R59" s="87">
        <f t="shared" si="9"/>
        <v>0</v>
      </c>
      <c r="S59" s="87">
        <f t="shared" si="9"/>
        <v>0</v>
      </c>
      <c r="T59" s="87">
        <f t="shared" si="9"/>
        <v>0</v>
      </c>
      <c r="U59" s="87">
        <f t="shared" si="9"/>
        <v>0</v>
      </c>
      <c r="V59" s="87">
        <f t="shared" si="9"/>
        <v>9457.4745080953198</v>
      </c>
      <c r="W59" s="87">
        <f t="shared" si="9"/>
        <v>18914.94901619064</v>
      </c>
      <c r="X59" s="87">
        <f t="shared" si="9"/>
        <v>18914.94901619064</v>
      </c>
      <c r="Y59" s="87">
        <f t="shared" si="9"/>
        <v>18914.94901619064</v>
      </c>
      <c r="Z59" s="87">
        <f t="shared" si="9"/>
        <v>18914.94901619064</v>
      </c>
      <c r="AA59" s="87">
        <f t="shared" si="9"/>
        <v>18914.94901619064</v>
      </c>
      <c r="AB59" s="87">
        <f t="shared" si="9"/>
        <v>18914.94901619064</v>
      </c>
      <c r="AC59" s="87">
        <f t="shared" si="9"/>
        <v>22697.938819428768</v>
      </c>
      <c r="AD59" s="87">
        <f t="shared" si="9"/>
        <v>22136.34033317486</v>
      </c>
      <c r="AE59" s="87">
        <f t="shared" si="9"/>
        <v>21588.637067199397</v>
      </c>
      <c r="AF59" s="87">
        <f t="shared" si="9"/>
        <v>21054.485222237763</v>
      </c>
      <c r="AG59" s="87">
        <f t="shared" si="9"/>
        <v>20533.549505398889</v>
      </c>
      <c r="AI59" s="147"/>
      <c r="AJ59" s="128"/>
    </row>
    <row r="60" spans="1:36" s="20" customFormat="1" x14ac:dyDescent="0.2">
      <c r="A60" s="65"/>
      <c r="B60" s="86">
        <f>'3. Investeringen'!B57</f>
        <v>43</v>
      </c>
      <c r="C60" s="86" t="str">
        <f>'3. Investeringen'!C57</f>
        <v>Nieuwe investeringen</v>
      </c>
      <c r="D60" s="86" t="str">
        <f>'3. Investeringen'!F57</f>
        <v>TD</v>
      </c>
      <c r="E60" s="121">
        <f>'3. Investeringen'!K57</f>
        <v>2015</v>
      </c>
      <c r="F60" s="171">
        <f>'3. Investeringen'!M57</f>
        <v>45</v>
      </c>
      <c r="G60" s="121">
        <f>'3. Investeringen'!N57</f>
        <v>2015</v>
      </c>
      <c r="H60" s="86">
        <f>'3. Investeringen'!O57</f>
        <v>1231379.5760487644</v>
      </c>
      <c r="I60" s="65"/>
      <c r="J60" s="86">
        <f>'6. Investeringen per jaar'!I57</f>
        <v>1</v>
      </c>
      <c r="K60" s="65"/>
      <c r="L60" s="123">
        <f t="shared" si="1"/>
        <v>2060</v>
      </c>
      <c r="M60" s="87">
        <f t="shared" si="2"/>
        <v>1053513.637286165</v>
      </c>
      <c r="N60" s="117">
        <f t="shared" si="3"/>
        <v>38.5</v>
      </c>
      <c r="O60" s="87" t="b">
        <f t="shared" si="4"/>
        <v>0</v>
      </c>
      <c r="P60" s="117">
        <f>INDEX('2. Reguleringsparameters'!$D$44:$E$50,MATCH(C60,'2. Reguleringsparameters'!$B$44:$B$50,0),MATCH(D60,'2. Reguleringsparameters'!$D$43:$E$43,0))</f>
        <v>0.5</v>
      </c>
      <c r="Q60" s="65"/>
      <c r="R60" s="87">
        <f t="shared" si="9"/>
        <v>0</v>
      </c>
      <c r="S60" s="87">
        <f t="shared" si="9"/>
        <v>0</v>
      </c>
      <c r="T60" s="87">
        <f t="shared" si="9"/>
        <v>0</v>
      </c>
      <c r="U60" s="87">
        <f t="shared" si="9"/>
        <v>0</v>
      </c>
      <c r="V60" s="87">
        <f t="shared" si="9"/>
        <v>13681.995289430715</v>
      </c>
      <c r="W60" s="87">
        <f t="shared" si="9"/>
        <v>27363.990578861431</v>
      </c>
      <c r="X60" s="87">
        <f t="shared" si="9"/>
        <v>27363.990578861431</v>
      </c>
      <c r="Y60" s="87">
        <f t="shared" si="9"/>
        <v>27363.990578861431</v>
      </c>
      <c r="Z60" s="87">
        <f t="shared" si="9"/>
        <v>27363.990578861431</v>
      </c>
      <c r="AA60" s="87">
        <f t="shared" si="9"/>
        <v>27363.990578861431</v>
      </c>
      <c r="AB60" s="87">
        <f t="shared" si="9"/>
        <v>27363.990578861431</v>
      </c>
      <c r="AC60" s="87">
        <f t="shared" si="9"/>
        <v>32836.788694633717</v>
      </c>
      <c r="AD60" s="87">
        <f t="shared" si="9"/>
        <v>31813.304371684091</v>
      </c>
      <c r="AE60" s="87">
        <f t="shared" si="9"/>
        <v>30821.720858800432</v>
      </c>
      <c r="AF60" s="87">
        <f t="shared" si="9"/>
        <v>29861.043845019638</v>
      </c>
      <c r="AG60" s="87">
        <f t="shared" si="9"/>
        <v>28930.310010889156</v>
      </c>
      <c r="AI60" s="147"/>
      <c r="AJ60" s="128"/>
    </row>
    <row r="61" spans="1:36" s="20" customFormat="1" x14ac:dyDescent="0.2">
      <c r="A61" s="65"/>
      <c r="B61" s="86">
        <f>'3. Investeringen'!B58</f>
        <v>44</v>
      </c>
      <c r="C61" s="86" t="str">
        <f>'3. Investeringen'!C58</f>
        <v>Nieuwe investeringen</v>
      </c>
      <c r="D61" s="86" t="str">
        <f>'3. Investeringen'!F58</f>
        <v>TD</v>
      </c>
      <c r="E61" s="121">
        <f>'3. Investeringen'!K58</f>
        <v>2015</v>
      </c>
      <c r="F61" s="171">
        <f>'3. Investeringen'!M58</f>
        <v>30</v>
      </c>
      <c r="G61" s="121">
        <f>'3. Investeringen'!N58</f>
        <v>2015</v>
      </c>
      <c r="H61" s="86">
        <f>'3. Investeringen'!O58</f>
        <v>199699.12795785151</v>
      </c>
      <c r="I61" s="65"/>
      <c r="J61" s="86">
        <f>'6. Investeringen per jaar'!I58</f>
        <v>1</v>
      </c>
      <c r="K61" s="65"/>
      <c r="L61" s="123">
        <f t="shared" si="1"/>
        <v>2045</v>
      </c>
      <c r="M61" s="87">
        <f t="shared" si="2"/>
        <v>156430.98356698369</v>
      </c>
      <c r="N61" s="117">
        <f t="shared" si="3"/>
        <v>23.5</v>
      </c>
      <c r="O61" s="87" t="b">
        <f t="shared" si="4"/>
        <v>0</v>
      </c>
      <c r="P61" s="117">
        <f>INDEX('2. Reguleringsparameters'!$D$44:$E$50,MATCH(C61,'2. Reguleringsparameters'!$B$44:$B$50,0),MATCH(D61,'2. Reguleringsparameters'!$D$43:$E$43,0))</f>
        <v>0.5</v>
      </c>
      <c r="Q61" s="65"/>
      <c r="R61" s="87">
        <f t="shared" si="9"/>
        <v>0</v>
      </c>
      <c r="S61" s="87">
        <f t="shared" si="9"/>
        <v>0</v>
      </c>
      <c r="T61" s="87">
        <f t="shared" si="9"/>
        <v>0</v>
      </c>
      <c r="U61" s="87">
        <f t="shared" si="9"/>
        <v>0</v>
      </c>
      <c r="V61" s="87">
        <f t="shared" si="9"/>
        <v>3328.3187992975249</v>
      </c>
      <c r="W61" s="87">
        <f t="shared" si="9"/>
        <v>6656.6375985950499</v>
      </c>
      <c r="X61" s="87">
        <f t="shared" si="9"/>
        <v>6656.6375985950499</v>
      </c>
      <c r="Y61" s="87">
        <f t="shared" si="9"/>
        <v>6656.6375985950499</v>
      </c>
      <c r="Z61" s="87">
        <f t="shared" si="9"/>
        <v>6656.6375985950499</v>
      </c>
      <c r="AA61" s="87">
        <f t="shared" si="9"/>
        <v>6656.6375985950499</v>
      </c>
      <c r="AB61" s="87">
        <f t="shared" si="9"/>
        <v>6656.6375985950499</v>
      </c>
      <c r="AC61" s="87">
        <f t="shared" si="9"/>
        <v>7987.9651183140604</v>
      </c>
      <c r="AD61" s="87">
        <f t="shared" si="9"/>
        <v>7580.0690271661088</v>
      </c>
      <c r="AE61" s="87">
        <f t="shared" si="9"/>
        <v>7193.0016725874139</v>
      </c>
      <c r="AF61" s="87">
        <f t="shared" si="9"/>
        <v>6825.69945951912</v>
      </c>
      <c r="AG61" s="87">
        <f t="shared" si="9"/>
        <v>6504.8332456101016</v>
      </c>
      <c r="AI61" s="147"/>
      <c r="AJ61" s="128"/>
    </row>
    <row r="62" spans="1:36" s="20" customFormat="1" x14ac:dyDescent="0.2">
      <c r="A62" s="65"/>
      <c r="B62" s="86">
        <f>'3. Investeringen'!B59</f>
        <v>45</v>
      </c>
      <c r="C62" s="86" t="str">
        <f>'3. Investeringen'!C59</f>
        <v>Nieuwe investeringen</v>
      </c>
      <c r="D62" s="86" t="str">
        <f>'3. Investeringen'!F59</f>
        <v>TD</v>
      </c>
      <c r="E62" s="121">
        <f>'3. Investeringen'!K59</f>
        <v>2016</v>
      </c>
      <c r="F62" s="171">
        <f>'3. Investeringen'!M59</f>
        <v>55</v>
      </c>
      <c r="G62" s="121">
        <f>'3. Investeringen'!N59</f>
        <v>2016</v>
      </c>
      <c r="H62" s="86">
        <f>'3. Investeringen'!O59</f>
        <v>208273</v>
      </c>
      <c r="I62" s="65"/>
      <c r="J62" s="86">
        <f>'6. Investeringen per jaar'!I59</f>
        <v>1</v>
      </c>
      <c r="K62" s="65"/>
      <c r="L62" s="123">
        <f t="shared" si="1"/>
        <v>2071</v>
      </c>
      <c r="M62" s="87">
        <f t="shared" si="2"/>
        <v>187445.7</v>
      </c>
      <c r="N62" s="117">
        <f t="shared" si="3"/>
        <v>49.5</v>
      </c>
      <c r="O62" s="87" t="b">
        <f t="shared" si="4"/>
        <v>0</v>
      </c>
      <c r="P62" s="117">
        <f>INDEX('2. Reguleringsparameters'!$D$44:$E$50,MATCH(C62,'2. Reguleringsparameters'!$B$44:$B$50,0),MATCH(D62,'2. Reguleringsparameters'!$D$43:$E$43,0))</f>
        <v>0.5</v>
      </c>
      <c r="Q62" s="65"/>
      <c r="R62" s="87">
        <f t="shared" si="9"/>
        <v>0</v>
      </c>
      <c r="S62" s="87">
        <f t="shared" si="9"/>
        <v>0</v>
      </c>
      <c r="T62" s="87">
        <f t="shared" si="9"/>
        <v>0</v>
      </c>
      <c r="U62" s="87">
        <f t="shared" si="9"/>
        <v>0</v>
      </c>
      <c r="V62" s="87">
        <f t="shared" si="9"/>
        <v>0</v>
      </c>
      <c r="W62" s="87">
        <f t="shared" si="9"/>
        <v>1893.3909090909092</v>
      </c>
      <c r="X62" s="87">
        <f t="shared" si="9"/>
        <v>3786.7818181818184</v>
      </c>
      <c r="Y62" s="87">
        <f t="shared" si="9"/>
        <v>3786.7818181818184</v>
      </c>
      <c r="Z62" s="87">
        <f t="shared" si="9"/>
        <v>3786.7818181818184</v>
      </c>
      <c r="AA62" s="87">
        <f t="shared" si="9"/>
        <v>3786.7818181818184</v>
      </c>
      <c r="AB62" s="87">
        <f t="shared" si="9"/>
        <v>3786.7818181818184</v>
      </c>
      <c r="AC62" s="87">
        <f t="shared" si="9"/>
        <v>4544.1381818181817</v>
      </c>
      <c r="AD62" s="87">
        <f t="shared" si="9"/>
        <v>4433.9772561983473</v>
      </c>
      <c r="AE62" s="87">
        <f t="shared" si="9"/>
        <v>4326.4868984723262</v>
      </c>
      <c r="AF62" s="87">
        <f t="shared" si="9"/>
        <v>4221.6023676002706</v>
      </c>
      <c r="AG62" s="87">
        <f t="shared" si="9"/>
        <v>4119.260492022082</v>
      </c>
      <c r="AI62" s="147"/>
      <c r="AJ62" s="128"/>
    </row>
    <row r="63" spans="1:36" s="20" customFormat="1" x14ac:dyDescent="0.2">
      <c r="A63" s="65"/>
      <c r="B63" s="86">
        <f>'3. Investeringen'!B60</f>
        <v>46</v>
      </c>
      <c r="C63" s="86" t="str">
        <f>'3. Investeringen'!C60</f>
        <v>Nieuwe investeringen</v>
      </c>
      <c r="D63" s="86" t="str">
        <f>'3. Investeringen'!F60</f>
        <v>TD</v>
      </c>
      <c r="E63" s="121">
        <f>'3. Investeringen'!K60</f>
        <v>2016</v>
      </c>
      <c r="F63" s="171">
        <f>'3. Investeringen'!M60</f>
        <v>45</v>
      </c>
      <c r="G63" s="121">
        <f>'3. Investeringen'!N60</f>
        <v>2016</v>
      </c>
      <c r="H63" s="86">
        <f>'3. Investeringen'!O60</f>
        <v>888530</v>
      </c>
      <c r="I63" s="65"/>
      <c r="J63" s="86">
        <f>'6. Investeringen per jaar'!I60</f>
        <v>1</v>
      </c>
      <c r="K63" s="65"/>
      <c r="L63" s="123">
        <f t="shared" si="1"/>
        <v>2061</v>
      </c>
      <c r="M63" s="87">
        <f t="shared" si="2"/>
        <v>779931.88888888888</v>
      </c>
      <c r="N63" s="117">
        <f t="shared" si="3"/>
        <v>39.5</v>
      </c>
      <c r="O63" s="87" t="b">
        <f t="shared" si="4"/>
        <v>0</v>
      </c>
      <c r="P63" s="117">
        <f>INDEX('2. Reguleringsparameters'!$D$44:$E$50,MATCH(C63,'2. Reguleringsparameters'!$B$44:$B$50,0),MATCH(D63,'2. Reguleringsparameters'!$D$43:$E$43,0))</f>
        <v>0.5</v>
      </c>
      <c r="Q63" s="65"/>
      <c r="R63" s="87">
        <f t="shared" si="9"/>
        <v>0</v>
      </c>
      <c r="S63" s="87">
        <f t="shared" si="9"/>
        <v>0</v>
      </c>
      <c r="T63" s="87">
        <f t="shared" si="9"/>
        <v>0</v>
      </c>
      <c r="U63" s="87">
        <f t="shared" si="9"/>
        <v>0</v>
      </c>
      <c r="V63" s="87">
        <f t="shared" si="9"/>
        <v>0</v>
      </c>
      <c r="W63" s="87">
        <f t="shared" si="9"/>
        <v>9872.5555555555566</v>
      </c>
      <c r="X63" s="87">
        <f t="shared" si="9"/>
        <v>19745.111111111113</v>
      </c>
      <c r="Y63" s="87">
        <f t="shared" si="9"/>
        <v>19745.111111111113</v>
      </c>
      <c r="Z63" s="87">
        <f t="shared" si="9"/>
        <v>19745.111111111113</v>
      </c>
      <c r="AA63" s="87">
        <f t="shared" si="9"/>
        <v>19745.111111111113</v>
      </c>
      <c r="AB63" s="87">
        <f t="shared" si="9"/>
        <v>19745.111111111113</v>
      </c>
      <c r="AC63" s="87">
        <f t="shared" si="9"/>
        <v>23694.133333333331</v>
      </c>
      <c r="AD63" s="87">
        <f t="shared" si="9"/>
        <v>22974.311561181436</v>
      </c>
      <c r="AE63" s="87">
        <f t="shared" si="9"/>
        <v>22276.35779223415</v>
      </c>
      <c r="AF63" s="87">
        <f t="shared" si="9"/>
        <v>21599.607682090329</v>
      </c>
      <c r="AG63" s="87">
        <f t="shared" si="9"/>
        <v>20943.417068963532</v>
      </c>
      <c r="AI63" s="147"/>
      <c r="AJ63" s="128"/>
    </row>
    <row r="64" spans="1:36" s="20" customFormat="1" x14ac:dyDescent="0.2">
      <c r="A64" s="65"/>
      <c r="B64" s="86">
        <f>'3. Investeringen'!B61</f>
        <v>47</v>
      </c>
      <c r="C64" s="86" t="str">
        <f>'3. Investeringen'!C61</f>
        <v>Nieuwe investeringen</v>
      </c>
      <c r="D64" s="86" t="str">
        <f>'3. Investeringen'!F61</f>
        <v>TD</v>
      </c>
      <c r="E64" s="121">
        <f>'3. Investeringen'!K61</f>
        <v>2016</v>
      </c>
      <c r="F64" s="171">
        <f>'3. Investeringen'!M61</f>
        <v>30</v>
      </c>
      <c r="G64" s="121">
        <f>'3. Investeringen'!N61</f>
        <v>2016</v>
      </c>
      <c r="H64" s="86">
        <f>'3. Investeringen'!O61</f>
        <v>152826</v>
      </c>
      <c r="I64" s="65"/>
      <c r="J64" s="86">
        <f>'6. Investeringen per jaar'!I61</f>
        <v>1</v>
      </c>
      <c r="K64" s="65"/>
      <c r="L64" s="123">
        <f t="shared" si="1"/>
        <v>2046</v>
      </c>
      <c r="M64" s="87">
        <f t="shared" si="2"/>
        <v>124807.9</v>
      </c>
      <c r="N64" s="117">
        <f t="shared" si="3"/>
        <v>24.5</v>
      </c>
      <c r="O64" s="87" t="b">
        <f t="shared" si="4"/>
        <v>0</v>
      </c>
      <c r="P64" s="117">
        <f>INDEX('2. Reguleringsparameters'!$D$44:$E$50,MATCH(C64,'2. Reguleringsparameters'!$B$44:$B$50,0),MATCH(D64,'2. Reguleringsparameters'!$D$43:$E$43,0))</f>
        <v>0.5</v>
      </c>
      <c r="Q64" s="65"/>
      <c r="R64" s="87">
        <f t="shared" si="9"/>
        <v>0</v>
      </c>
      <c r="S64" s="87">
        <f t="shared" si="9"/>
        <v>0</v>
      </c>
      <c r="T64" s="87">
        <f t="shared" si="9"/>
        <v>0</v>
      </c>
      <c r="U64" s="87">
        <f t="shared" si="9"/>
        <v>0</v>
      </c>
      <c r="V64" s="87">
        <f t="shared" si="9"/>
        <v>0</v>
      </c>
      <c r="W64" s="87">
        <f t="shared" si="9"/>
        <v>2547.1</v>
      </c>
      <c r="X64" s="87">
        <f t="shared" si="9"/>
        <v>5094.2</v>
      </c>
      <c r="Y64" s="87">
        <f t="shared" si="9"/>
        <v>5094.2</v>
      </c>
      <c r="Z64" s="87">
        <f t="shared" si="9"/>
        <v>5094.2</v>
      </c>
      <c r="AA64" s="87">
        <f t="shared" si="9"/>
        <v>5094.2</v>
      </c>
      <c r="AB64" s="87">
        <f t="shared" si="9"/>
        <v>5094.2</v>
      </c>
      <c r="AC64" s="87">
        <f t="shared" si="9"/>
        <v>6113.0399999999991</v>
      </c>
      <c r="AD64" s="87">
        <f t="shared" si="9"/>
        <v>5813.6257959183667</v>
      </c>
      <c r="AE64" s="87">
        <f t="shared" si="9"/>
        <v>5528.8767773427735</v>
      </c>
      <c r="AF64" s="87">
        <f t="shared" si="9"/>
        <v>5258.0746494729237</v>
      </c>
      <c r="AG64" s="87">
        <f t="shared" si="9"/>
        <v>5000.5362992946575</v>
      </c>
      <c r="AI64" s="147"/>
      <c r="AJ64" s="128"/>
    </row>
    <row r="65" spans="1:36" s="20" customFormat="1" x14ac:dyDescent="0.2">
      <c r="A65" s="65"/>
      <c r="B65" s="86">
        <f>'3. Investeringen'!B62</f>
        <v>48</v>
      </c>
      <c r="C65" s="86" t="str">
        <f>'3. Investeringen'!C62</f>
        <v>Nieuwe investeringen</v>
      </c>
      <c r="D65" s="86" t="str">
        <f>'3. Investeringen'!F62</f>
        <v>TD</v>
      </c>
      <c r="E65" s="121">
        <f>'3. Investeringen'!K62</f>
        <v>2016</v>
      </c>
      <c r="F65" s="171">
        <f>'3. Investeringen'!M62</f>
        <v>5</v>
      </c>
      <c r="G65" s="121">
        <f>'3. Investeringen'!N62</f>
        <v>2016</v>
      </c>
      <c r="H65" s="86">
        <f>'3. Investeringen'!O62</f>
        <v>67028</v>
      </c>
      <c r="I65" s="65"/>
      <c r="J65" s="86">
        <f>'6. Investeringen per jaar'!I62</f>
        <v>1</v>
      </c>
      <c r="K65" s="65"/>
      <c r="L65" s="123">
        <f t="shared" si="1"/>
        <v>2021</v>
      </c>
      <c r="M65" s="87">
        <f t="shared" si="2"/>
        <v>0</v>
      </c>
      <c r="N65" s="117">
        <f t="shared" si="3"/>
        <v>0</v>
      </c>
      <c r="O65" s="87" t="b">
        <f t="shared" si="4"/>
        <v>0</v>
      </c>
      <c r="P65" s="117">
        <f>INDEX('2. Reguleringsparameters'!$D$44:$E$50,MATCH(C65,'2. Reguleringsparameters'!$B$44:$B$50,0),MATCH(D65,'2. Reguleringsparameters'!$D$43:$E$43,0))</f>
        <v>0.5</v>
      </c>
      <c r="Q65" s="65"/>
      <c r="R65" s="87">
        <f t="shared" si="9"/>
        <v>0</v>
      </c>
      <c r="S65" s="87">
        <f t="shared" si="9"/>
        <v>0</v>
      </c>
      <c r="T65" s="87">
        <f t="shared" si="9"/>
        <v>0</v>
      </c>
      <c r="U65" s="87">
        <f t="shared" si="9"/>
        <v>0</v>
      </c>
      <c r="V65" s="87">
        <f t="shared" si="9"/>
        <v>0</v>
      </c>
      <c r="W65" s="87">
        <f t="shared" si="9"/>
        <v>6702.8</v>
      </c>
      <c r="X65" s="87">
        <f t="shared" si="9"/>
        <v>13405.599999999999</v>
      </c>
      <c r="Y65" s="87">
        <f t="shared" si="9"/>
        <v>13405.599999999999</v>
      </c>
      <c r="Z65" s="87">
        <f t="shared" si="9"/>
        <v>13405.599999999999</v>
      </c>
      <c r="AA65" s="87">
        <f t="shared" si="9"/>
        <v>13405.599999999999</v>
      </c>
      <c r="AB65" s="87">
        <f t="shared" si="9"/>
        <v>6702.7999999999993</v>
      </c>
      <c r="AC65" s="87">
        <f t="shared" si="9"/>
        <v>0</v>
      </c>
      <c r="AD65" s="87">
        <f t="shared" si="9"/>
        <v>0</v>
      </c>
      <c r="AE65" s="87">
        <f t="shared" si="9"/>
        <v>0</v>
      </c>
      <c r="AF65" s="87">
        <f t="shared" si="9"/>
        <v>0</v>
      </c>
      <c r="AG65" s="87">
        <f t="shared" si="9"/>
        <v>0</v>
      </c>
      <c r="AI65" s="147"/>
      <c r="AJ65" s="128"/>
    </row>
    <row r="66" spans="1:36" s="20" customFormat="1" x14ac:dyDescent="0.2">
      <c r="A66" s="65"/>
      <c r="B66" s="86">
        <f>'3. Investeringen'!B63</f>
        <v>49</v>
      </c>
      <c r="C66" s="86" t="str">
        <f>'3. Investeringen'!C63</f>
        <v>Nieuwe investeringen</v>
      </c>
      <c r="D66" s="86" t="str">
        <f>'3. Investeringen'!F63</f>
        <v>TD</v>
      </c>
      <c r="E66" s="121">
        <f>'3. Investeringen'!K63</f>
        <v>2017</v>
      </c>
      <c r="F66" s="171">
        <f>'3. Investeringen'!M63</f>
        <v>55</v>
      </c>
      <c r="G66" s="121">
        <f>'3. Investeringen'!N63</f>
        <v>2017</v>
      </c>
      <c r="H66" s="86">
        <f>'3. Investeringen'!O63</f>
        <v>266367.59098393598</v>
      </c>
      <c r="I66" s="65"/>
      <c r="J66" s="86">
        <f>'6. Investeringen per jaar'!I63</f>
        <v>1</v>
      </c>
      <c r="K66" s="65"/>
      <c r="L66" s="123">
        <f t="shared" si="1"/>
        <v>2072</v>
      </c>
      <c r="M66" s="87">
        <f t="shared" si="2"/>
        <v>244573.87899434121</v>
      </c>
      <c r="N66" s="117">
        <f t="shared" si="3"/>
        <v>50.5</v>
      </c>
      <c r="O66" s="87" t="b">
        <f t="shared" si="4"/>
        <v>0</v>
      </c>
      <c r="P66" s="117">
        <f>INDEX('2. Reguleringsparameters'!$D$44:$E$50,MATCH(C66,'2. Reguleringsparameters'!$B$44:$B$50,0),MATCH(D66,'2. Reguleringsparameters'!$D$43:$E$43,0))</f>
        <v>0.5</v>
      </c>
      <c r="Q66" s="65"/>
      <c r="R66" s="87">
        <f t="shared" si="9"/>
        <v>0</v>
      </c>
      <c r="S66" s="87">
        <f t="shared" si="9"/>
        <v>0</v>
      </c>
      <c r="T66" s="87">
        <f t="shared" si="9"/>
        <v>0</v>
      </c>
      <c r="U66" s="87">
        <f t="shared" si="9"/>
        <v>0</v>
      </c>
      <c r="V66" s="87">
        <f t="shared" si="9"/>
        <v>0</v>
      </c>
      <c r="W66" s="87">
        <f t="shared" si="9"/>
        <v>0</v>
      </c>
      <c r="X66" s="87">
        <f t="shared" si="9"/>
        <v>2421.5235543994181</v>
      </c>
      <c r="Y66" s="87">
        <f t="shared" si="9"/>
        <v>4843.0471087988353</v>
      </c>
      <c r="Z66" s="87">
        <f t="shared" si="9"/>
        <v>4843.0471087988353</v>
      </c>
      <c r="AA66" s="87">
        <f t="shared" si="9"/>
        <v>4843.0471087988353</v>
      </c>
      <c r="AB66" s="87">
        <f t="shared" si="9"/>
        <v>4843.0471087988353</v>
      </c>
      <c r="AC66" s="87">
        <f t="shared" si="9"/>
        <v>5811.6565305586028</v>
      </c>
      <c r="AD66" s="87">
        <f t="shared" si="9"/>
        <v>5673.5577615156262</v>
      </c>
      <c r="AE66" s="87">
        <f t="shared" si="9"/>
        <v>5538.7405473806011</v>
      </c>
      <c r="AF66" s="87">
        <f t="shared" si="9"/>
        <v>5407.1269106111613</v>
      </c>
      <c r="AG66" s="87">
        <f t="shared" si="9"/>
        <v>5278.6407265966382</v>
      </c>
      <c r="AI66" s="147"/>
      <c r="AJ66" s="128"/>
    </row>
    <row r="67" spans="1:36" s="20" customFormat="1" x14ac:dyDescent="0.2">
      <c r="A67" s="65"/>
      <c r="B67" s="86">
        <f>'3. Investeringen'!B64</f>
        <v>50</v>
      </c>
      <c r="C67" s="86" t="str">
        <f>'3. Investeringen'!C64</f>
        <v>Nieuwe investeringen</v>
      </c>
      <c r="D67" s="86" t="str">
        <f>'3. Investeringen'!F64</f>
        <v>TD</v>
      </c>
      <c r="E67" s="121">
        <f>'3. Investeringen'!K64</f>
        <v>2017</v>
      </c>
      <c r="F67" s="171">
        <f>'3. Investeringen'!M64</f>
        <v>45</v>
      </c>
      <c r="G67" s="121">
        <f>'3. Investeringen'!N64</f>
        <v>2017</v>
      </c>
      <c r="H67" s="86">
        <f>'3. Investeringen'!O64</f>
        <v>1024603.49374221</v>
      </c>
      <c r="I67" s="65"/>
      <c r="J67" s="86">
        <f>'6. Investeringen per jaar'!I64</f>
        <v>1</v>
      </c>
      <c r="K67" s="65"/>
      <c r="L67" s="123">
        <f t="shared" si="1"/>
        <v>2062</v>
      </c>
      <c r="M67" s="87">
        <f t="shared" si="2"/>
        <v>922143.14436798892</v>
      </c>
      <c r="N67" s="117">
        <f t="shared" si="3"/>
        <v>40.5</v>
      </c>
      <c r="O67" s="87" t="b">
        <f t="shared" si="4"/>
        <v>0</v>
      </c>
      <c r="P67" s="117">
        <f>INDEX('2. Reguleringsparameters'!$D$44:$E$50,MATCH(C67,'2. Reguleringsparameters'!$B$44:$B$50,0),MATCH(D67,'2. Reguleringsparameters'!$D$43:$E$43,0))</f>
        <v>0.5</v>
      </c>
      <c r="Q67" s="65"/>
      <c r="R67" s="87">
        <f t="shared" si="9"/>
        <v>0</v>
      </c>
      <c r="S67" s="87">
        <f t="shared" si="9"/>
        <v>0</v>
      </c>
      <c r="T67" s="87">
        <f t="shared" si="9"/>
        <v>0</v>
      </c>
      <c r="U67" s="87">
        <f t="shared" si="9"/>
        <v>0</v>
      </c>
      <c r="V67" s="87">
        <f t="shared" si="9"/>
        <v>0</v>
      </c>
      <c r="W67" s="87">
        <f t="shared" si="9"/>
        <v>0</v>
      </c>
      <c r="X67" s="87">
        <f t="shared" si="9"/>
        <v>11384.483263802333</v>
      </c>
      <c r="Y67" s="87">
        <f t="shared" si="9"/>
        <v>22768.966527604665</v>
      </c>
      <c r="Z67" s="87">
        <f t="shared" si="9"/>
        <v>22768.966527604665</v>
      </c>
      <c r="AA67" s="87">
        <f t="shared" si="9"/>
        <v>22768.966527604665</v>
      </c>
      <c r="AB67" s="87">
        <f t="shared" si="9"/>
        <v>22768.966527604665</v>
      </c>
      <c r="AC67" s="87">
        <f t="shared" si="9"/>
        <v>27322.759833125594</v>
      </c>
      <c r="AD67" s="87">
        <f t="shared" si="9"/>
        <v>26513.196578810763</v>
      </c>
      <c r="AE67" s="87">
        <f t="shared" si="9"/>
        <v>25727.620383883033</v>
      </c>
      <c r="AF67" s="87">
        <f t="shared" si="9"/>
        <v>24965.320520656871</v>
      </c>
      <c r="AG67" s="87">
        <f t="shared" si="9"/>
        <v>24225.607320044815</v>
      </c>
      <c r="AI67" s="147"/>
      <c r="AJ67" s="128"/>
    </row>
    <row r="68" spans="1:36" s="20" customFormat="1" x14ac:dyDescent="0.2">
      <c r="A68" s="65"/>
      <c r="B68" s="86">
        <f>'3. Investeringen'!B65</f>
        <v>51</v>
      </c>
      <c r="C68" s="86" t="str">
        <f>'3. Investeringen'!C65</f>
        <v>Nieuwe investeringen</v>
      </c>
      <c r="D68" s="86" t="str">
        <f>'3. Investeringen'!F65</f>
        <v>TD</v>
      </c>
      <c r="E68" s="121">
        <f>'3. Investeringen'!K65</f>
        <v>2017</v>
      </c>
      <c r="F68" s="171">
        <f>'3. Investeringen'!M65</f>
        <v>30</v>
      </c>
      <c r="G68" s="121">
        <f>'3. Investeringen'!N65</f>
        <v>2017</v>
      </c>
      <c r="H68" s="86">
        <f>'3. Investeringen'!O65</f>
        <v>185463.18845860899</v>
      </c>
      <c r="I68" s="65"/>
      <c r="J68" s="86">
        <f>'6. Investeringen per jaar'!I65</f>
        <v>1</v>
      </c>
      <c r="K68" s="65"/>
      <c r="L68" s="123">
        <f t="shared" si="1"/>
        <v>2047</v>
      </c>
      <c r="M68" s="87">
        <f t="shared" si="2"/>
        <v>157643.71018981765</v>
      </c>
      <c r="N68" s="117">
        <f t="shared" si="3"/>
        <v>25.5</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0</v>
      </c>
      <c r="T68" s="87">
        <f t="shared" si="10"/>
        <v>0</v>
      </c>
      <c r="U68" s="87">
        <f t="shared" si="10"/>
        <v>0</v>
      </c>
      <c r="V68" s="87">
        <f t="shared" si="10"/>
        <v>0</v>
      </c>
      <c r="W68" s="87">
        <f t="shared" si="10"/>
        <v>0</v>
      </c>
      <c r="X68" s="87">
        <f t="shared" si="10"/>
        <v>3091.0531409768164</v>
      </c>
      <c r="Y68" s="87">
        <f t="shared" si="10"/>
        <v>6182.1062819536328</v>
      </c>
      <c r="Z68" s="87">
        <f t="shared" si="10"/>
        <v>6182.1062819536328</v>
      </c>
      <c r="AA68" s="87">
        <f t="shared" si="10"/>
        <v>6182.1062819536328</v>
      </c>
      <c r="AB68" s="87">
        <f t="shared" si="10"/>
        <v>6182.1062819536328</v>
      </c>
      <c r="AC68" s="87">
        <f t="shared" si="10"/>
        <v>7418.5275383443595</v>
      </c>
      <c r="AD68" s="87">
        <f t="shared" si="10"/>
        <v>7069.4203600693318</v>
      </c>
      <c r="AE68" s="87">
        <f t="shared" si="10"/>
        <v>6736.7417548895974</v>
      </c>
      <c r="AF68" s="87">
        <f t="shared" si="10"/>
        <v>6419.7186134830281</v>
      </c>
      <c r="AG68" s="87">
        <f t="shared" si="10"/>
        <v>6117.6142081426506</v>
      </c>
      <c r="AI68" s="147"/>
      <c r="AJ68" s="128"/>
    </row>
    <row r="69" spans="1:36" s="20" customFormat="1" x14ac:dyDescent="0.2">
      <c r="A69" s="65"/>
      <c r="B69" s="86">
        <f>'3. Investeringen'!B66</f>
        <v>52</v>
      </c>
      <c r="C69" s="86" t="str">
        <f>'3. Investeringen'!C66</f>
        <v>Nieuwe investeringen</v>
      </c>
      <c r="D69" s="86" t="str">
        <f>'3. Investeringen'!F66</f>
        <v>TD</v>
      </c>
      <c r="E69" s="121">
        <f>'3. Investeringen'!K66</f>
        <v>2017</v>
      </c>
      <c r="F69" s="171">
        <f>'3. Investeringen'!M66</f>
        <v>5</v>
      </c>
      <c r="G69" s="121">
        <f>'3. Investeringen'!N66</f>
        <v>2017</v>
      </c>
      <c r="H69" s="86">
        <f>'3. Investeringen'!O66</f>
        <v>65865.766959999994</v>
      </c>
      <c r="I69" s="65"/>
      <c r="J69" s="86">
        <f>'6. Investeringen per jaar'!I66</f>
        <v>1</v>
      </c>
      <c r="K69" s="65"/>
      <c r="L69" s="123">
        <f t="shared" si="1"/>
        <v>2022</v>
      </c>
      <c r="M69" s="87">
        <f t="shared" si="2"/>
        <v>6586.5766959999964</v>
      </c>
      <c r="N69" s="117">
        <f t="shared" si="3"/>
        <v>0.5</v>
      </c>
      <c r="O69" s="87" t="b">
        <f t="shared" si="4"/>
        <v>0</v>
      </c>
      <c r="P69" s="117">
        <f>INDEX('2. Reguleringsparameters'!$D$44:$E$50,MATCH(C69,'2. Reguleringsparameters'!$B$44:$B$50,0),MATCH(D69,'2. Reguleringsparameters'!$D$43:$E$43,0))</f>
        <v>0.5</v>
      </c>
      <c r="Q69" s="65"/>
      <c r="R69" s="87">
        <f t="shared" si="10"/>
        <v>0</v>
      </c>
      <c r="S69" s="87">
        <f t="shared" si="10"/>
        <v>0</v>
      </c>
      <c r="T69" s="87">
        <f t="shared" si="10"/>
        <v>0</v>
      </c>
      <c r="U69" s="87">
        <f t="shared" si="10"/>
        <v>0</v>
      </c>
      <c r="V69" s="87">
        <f t="shared" si="10"/>
        <v>0</v>
      </c>
      <c r="W69" s="87">
        <f t="shared" si="10"/>
        <v>0</v>
      </c>
      <c r="X69" s="87">
        <f t="shared" si="10"/>
        <v>6586.5766960000001</v>
      </c>
      <c r="Y69" s="87">
        <f t="shared" si="10"/>
        <v>13173.153391999998</v>
      </c>
      <c r="Z69" s="87">
        <f t="shared" si="10"/>
        <v>13173.153391999998</v>
      </c>
      <c r="AA69" s="87">
        <f t="shared" si="10"/>
        <v>13173.153391999998</v>
      </c>
      <c r="AB69" s="87">
        <f t="shared" si="10"/>
        <v>13173.153391999998</v>
      </c>
      <c r="AC69" s="87">
        <f t="shared" si="10"/>
        <v>6586.5766959999964</v>
      </c>
      <c r="AD69" s="87">
        <f t="shared" si="10"/>
        <v>0</v>
      </c>
      <c r="AE69" s="87">
        <f t="shared" si="10"/>
        <v>0</v>
      </c>
      <c r="AF69" s="87">
        <f t="shared" si="10"/>
        <v>0</v>
      </c>
      <c r="AG69" s="87">
        <f t="shared" si="10"/>
        <v>0</v>
      </c>
      <c r="AI69" s="147"/>
      <c r="AJ69" s="128"/>
    </row>
    <row r="70" spans="1:36" s="20" customFormat="1" x14ac:dyDescent="0.2">
      <c r="A70" s="65"/>
      <c r="B70" s="86">
        <f>'3. Investeringen'!B67</f>
        <v>53</v>
      </c>
      <c r="C70" s="86" t="str">
        <f>'3. Investeringen'!C67</f>
        <v>Nieuwe investeringen</v>
      </c>
      <c r="D70" s="86" t="str">
        <f>'3. Investeringen'!F67</f>
        <v>TD</v>
      </c>
      <c r="E70" s="121">
        <f>'3. Investeringen'!K67</f>
        <v>2018</v>
      </c>
      <c r="F70" s="171">
        <f>'3. Investeringen'!M67</f>
        <v>55</v>
      </c>
      <c r="G70" s="121">
        <f>'3. Investeringen'!N67</f>
        <v>2018</v>
      </c>
      <c r="H70" s="86">
        <f>'3. Investeringen'!O67</f>
        <v>114778.93592</v>
      </c>
      <c r="I70" s="65"/>
      <c r="J70" s="86">
        <f>'6. Investeringen per jaar'!I67</f>
        <v>1</v>
      </c>
      <c r="K70" s="65"/>
      <c r="L70" s="123">
        <f t="shared" si="1"/>
        <v>2073</v>
      </c>
      <c r="M70" s="87">
        <f t="shared" si="2"/>
        <v>107474.82181600001</v>
      </c>
      <c r="N70" s="117">
        <f t="shared" si="3"/>
        <v>51.5</v>
      </c>
      <c r="O70" s="87" t="b">
        <f t="shared" si="4"/>
        <v>0</v>
      </c>
      <c r="P70" s="117">
        <f>INDEX('2. Reguleringsparameters'!$D$44:$E$50,MATCH(C70,'2. Reguleringsparameters'!$B$44:$B$50,0),MATCH(D70,'2. Reguleringsparameters'!$D$43:$E$43,0))</f>
        <v>0.5</v>
      </c>
      <c r="Q70" s="65"/>
      <c r="R70" s="87">
        <f t="shared" si="10"/>
        <v>0</v>
      </c>
      <c r="S70" s="87">
        <f t="shared" si="10"/>
        <v>0</v>
      </c>
      <c r="T70" s="87">
        <f t="shared" si="10"/>
        <v>0</v>
      </c>
      <c r="U70" s="87">
        <f t="shared" si="10"/>
        <v>0</v>
      </c>
      <c r="V70" s="87">
        <f t="shared" si="10"/>
        <v>0</v>
      </c>
      <c r="W70" s="87">
        <f t="shared" si="10"/>
        <v>0</v>
      </c>
      <c r="X70" s="87">
        <f t="shared" si="10"/>
        <v>0</v>
      </c>
      <c r="Y70" s="87">
        <f t="shared" si="10"/>
        <v>1043.444872</v>
      </c>
      <c r="Z70" s="87">
        <f t="shared" si="10"/>
        <v>2086.8897440000001</v>
      </c>
      <c r="AA70" s="87">
        <f t="shared" si="10"/>
        <v>2086.8897440000001</v>
      </c>
      <c r="AB70" s="87">
        <f t="shared" si="10"/>
        <v>2086.8897440000001</v>
      </c>
      <c r="AC70" s="87">
        <f t="shared" si="10"/>
        <v>2504.2676928000005</v>
      </c>
      <c r="AD70" s="87">
        <f t="shared" si="10"/>
        <v>2445.9158242299031</v>
      </c>
      <c r="AE70" s="87">
        <f t="shared" si="10"/>
        <v>2388.9236108497889</v>
      </c>
      <c r="AF70" s="87">
        <f t="shared" si="10"/>
        <v>2333.2593713736774</v>
      </c>
      <c r="AG70" s="87">
        <f t="shared" si="10"/>
        <v>2278.8921627203104</v>
      </c>
      <c r="AI70" s="147"/>
      <c r="AJ70" s="128"/>
    </row>
    <row r="71" spans="1:36" s="20" customFormat="1" x14ac:dyDescent="0.2">
      <c r="A71" s="65"/>
      <c r="B71" s="86">
        <f>'3. Investeringen'!B68</f>
        <v>54</v>
      </c>
      <c r="C71" s="86" t="str">
        <f>'3. Investeringen'!C68</f>
        <v>Nieuwe investeringen</v>
      </c>
      <c r="D71" s="86" t="str">
        <f>'3. Investeringen'!F68</f>
        <v>TD</v>
      </c>
      <c r="E71" s="121">
        <f>'3. Investeringen'!K68</f>
        <v>2018</v>
      </c>
      <c r="F71" s="171">
        <f>'3. Investeringen'!M68</f>
        <v>45</v>
      </c>
      <c r="G71" s="121">
        <f>'3. Investeringen'!N68</f>
        <v>2018</v>
      </c>
      <c r="H71" s="86">
        <f>'3. Investeringen'!O68</f>
        <v>1202786.3403</v>
      </c>
      <c r="I71" s="65"/>
      <c r="J71" s="86">
        <f>'6. Investeringen per jaar'!I68</f>
        <v>1</v>
      </c>
      <c r="K71" s="65"/>
      <c r="L71" s="123">
        <f t="shared" si="1"/>
        <v>2063</v>
      </c>
      <c r="M71" s="87">
        <f t="shared" si="2"/>
        <v>1109236.29161</v>
      </c>
      <c r="N71" s="117">
        <f t="shared" si="3"/>
        <v>41.5</v>
      </c>
      <c r="O71" s="87" t="b">
        <f t="shared" si="4"/>
        <v>0</v>
      </c>
      <c r="P71" s="117">
        <f>INDEX('2. Reguleringsparameters'!$D$44:$E$50,MATCH(C71,'2. Reguleringsparameters'!$B$44:$B$50,0),MATCH(D71,'2. Reguleringsparameters'!$D$43:$E$43,0))</f>
        <v>0.5</v>
      </c>
      <c r="Q71" s="65"/>
      <c r="R71" s="87">
        <f t="shared" si="10"/>
        <v>0</v>
      </c>
      <c r="S71" s="87">
        <f t="shared" si="10"/>
        <v>0</v>
      </c>
      <c r="T71" s="87">
        <f t="shared" si="10"/>
        <v>0</v>
      </c>
      <c r="U71" s="87">
        <f t="shared" si="10"/>
        <v>0</v>
      </c>
      <c r="V71" s="87">
        <f t="shared" si="10"/>
        <v>0</v>
      </c>
      <c r="W71" s="87">
        <f t="shared" si="10"/>
        <v>0</v>
      </c>
      <c r="X71" s="87">
        <f t="shared" si="10"/>
        <v>0</v>
      </c>
      <c r="Y71" s="87">
        <f t="shared" si="10"/>
        <v>13364.292670000001</v>
      </c>
      <c r="Z71" s="87">
        <f t="shared" si="10"/>
        <v>26728.585339999998</v>
      </c>
      <c r="AA71" s="87">
        <f t="shared" si="10"/>
        <v>26728.585339999998</v>
      </c>
      <c r="AB71" s="87">
        <f t="shared" si="10"/>
        <v>26728.585339999998</v>
      </c>
      <c r="AC71" s="87">
        <f t="shared" si="10"/>
        <v>32074.302407999996</v>
      </c>
      <c r="AD71" s="87">
        <f t="shared" si="10"/>
        <v>31146.852699816864</v>
      </c>
      <c r="AE71" s="87">
        <f t="shared" si="10"/>
        <v>30246.220814520955</v>
      </c>
      <c r="AF71" s="87">
        <f t="shared" si="10"/>
        <v>29371.63129699264</v>
      </c>
      <c r="AG71" s="87">
        <f t="shared" si="10"/>
        <v>28522.331114910925</v>
      </c>
      <c r="AI71" s="147"/>
      <c r="AJ71" s="128"/>
    </row>
    <row r="72" spans="1:36" s="20" customFormat="1" x14ac:dyDescent="0.2">
      <c r="A72" s="65"/>
      <c r="B72" s="86">
        <f>'3. Investeringen'!B69</f>
        <v>55</v>
      </c>
      <c r="C72" s="86" t="str">
        <f>'3. Investeringen'!C69</f>
        <v>Nieuwe investeringen</v>
      </c>
      <c r="D72" s="86" t="str">
        <f>'3. Investeringen'!F69</f>
        <v>TD</v>
      </c>
      <c r="E72" s="121">
        <f>'3. Investeringen'!K69</f>
        <v>2018</v>
      </c>
      <c r="F72" s="171">
        <f>'3. Investeringen'!M69</f>
        <v>30</v>
      </c>
      <c r="G72" s="121">
        <f>'3. Investeringen'!N69</f>
        <v>2018</v>
      </c>
      <c r="H72" s="86">
        <f>'3. Investeringen'!O69</f>
        <v>147909.20222000001</v>
      </c>
      <c r="I72" s="65"/>
      <c r="J72" s="86">
        <f>'6. Investeringen per jaar'!I69</f>
        <v>1</v>
      </c>
      <c r="K72" s="65"/>
      <c r="L72" s="123">
        <f t="shared" si="1"/>
        <v>2048</v>
      </c>
      <c r="M72" s="87">
        <f t="shared" si="2"/>
        <v>130653.12862766668</v>
      </c>
      <c r="N72" s="117">
        <f t="shared" si="3"/>
        <v>26.5</v>
      </c>
      <c r="O72" s="87" t="b">
        <f t="shared" si="4"/>
        <v>0</v>
      </c>
      <c r="P72" s="117">
        <f>INDEX('2. Reguleringsparameters'!$D$44:$E$50,MATCH(C72,'2. Reguleringsparameters'!$B$44:$B$50,0),MATCH(D72,'2. Reguleringsparameters'!$D$43:$E$43,0))</f>
        <v>0.5</v>
      </c>
      <c r="Q72" s="65"/>
      <c r="R72" s="87">
        <f t="shared" si="10"/>
        <v>0</v>
      </c>
      <c r="S72" s="87">
        <f t="shared" si="10"/>
        <v>0</v>
      </c>
      <c r="T72" s="87">
        <f t="shared" si="10"/>
        <v>0</v>
      </c>
      <c r="U72" s="87">
        <f t="shared" si="10"/>
        <v>0</v>
      </c>
      <c r="V72" s="87">
        <f t="shared" si="10"/>
        <v>0</v>
      </c>
      <c r="W72" s="87">
        <f t="shared" si="10"/>
        <v>0</v>
      </c>
      <c r="X72" s="87">
        <f t="shared" si="10"/>
        <v>0</v>
      </c>
      <c r="Y72" s="87">
        <f t="shared" si="10"/>
        <v>2465.1533703333334</v>
      </c>
      <c r="Z72" s="87">
        <f t="shared" si="10"/>
        <v>4930.3067406666669</v>
      </c>
      <c r="AA72" s="87">
        <f t="shared" si="10"/>
        <v>4930.3067406666669</v>
      </c>
      <c r="AB72" s="87">
        <f t="shared" si="10"/>
        <v>4930.3067406666669</v>
      </c>
      <c r="AC72" s="87">
        <f t="shared" si="10"/>
        <v>5916.3680887999999</v>
      </c>
      <c r="AD72" s="87">
        <f t="shared" si="10"/>
        <v>5648.4570810052837</v>
      </c>
      <c r="AE72" s="87">
        <f t="shared" si="10"/>
        <v>5392.6778924314594</v>
      </c>
      <c r="AF72" s="87">
        <f t="shared" si="10"/>
        <v>5148.4811576798465</v>
      </c>
      <c r="AG72" s="87">
        <f t="shared" si="10"/>
        <v>4915.342388275476</v>
      </c>
      <c r="AI72" s="147"/>
      <c r="AJ72" s="128"/>
    </row>
    <row r="73" spans="1:36" s="20" customFormat="1" x14ac:dyDescent="0.2">
      <c r="A73" s="65"/>
      <c r="B73" s="86">
        <f>'3. Investeringen'!B70</f>
        <v>56</v>
      </c>
      <c r="C73" s="86" t="str">
        <f>'3. Investeringen'!C70</f>
        <v>Nieuwe investeringen</v>
      </c>
      <c r="D73" s="86" t="str">
        <f>'3. Investeringen'!F70</f>
        <v>TD</v>
      </c>
      <c r="E73" s="121">
        <f>'3. Investeringen'!K70</f>
        <v>2018</v>
      </c>
      <c r="F73" s="171">
        <f>'3. Investeringen'!M70</f>
        <v>10</v>
      </c>
      <c r="G73" s="121">
        <f>'3. Investeringen'!N70</f>
        <v>2018</v>
      </c>
      <c r="H73" s="86">
        <f>'3. Investeringen'!O70</f>
        <v>65700.710776000007</v>
      </c>
      <c r="I73" s="65"/>
      <c r="J73" s="86">
        <f>'6. Investeringen per jaar'!I70</f>
        <v>1</v>
      </c>
      <c r="K73" s="65"/>
      <c r="L73" s="123">
        <f t="shared" si="1"/>
        <v>2028</v>
      </c>
      <c r="M73" s="87">
        <f t="shared" si="2"/>
        <v>42705.462004400004</v>
      </c>
      <c r="N73" s="117">
        <f t="shared" si="3"/>
        <v>6.5</v>
      </c>
      <c r="O73" s="87" t="b">
        <f t="shared" si="4"/>
        <v>0</v>
      </c>
      <c r="P73" s="117">
        <f>INDEX('2. Reguleringsparameters'!$D$44:$E$50,MATCH(C73,'2. Reguleringsparameters'!$B$44:$B$50,0),MATCH(D73,'2. Reguleringsparameters'!$D$43:$E$43,0))</f>
        <v>0.5</v>
      </c>
      <c r="Q73" s="65"/>
      <c r="R73" s="87">
        <f t="shared" si="10"/>
        <v>0</v>
      </c>
      <c r="S73" s="87">
        <f t="shared" si="10"/>
        <v>0</v>
      </c>
      <c r="T73" s="87">
        <f t="shared" si="10"/>
        <v>0</v>
      </c>
      <c r="U73" s="87">
        <f t="shared" si="10"/>
        <v>0</v>
      </c>
      <c r="V73" s="87">
        <f t="shared" si="10"/>
        <v>0</v>
      </c>
      <c r="W73" s="87">
        <f t="shared" si="10"/>
        <v>0</v>
      </c>
      <c r="X73" s="87">
        <f t="shared" si="10"/>
        <v>0</v>
      </c>
      <c r="Y73" s="87">
        <f t="shared" si="10"/>
        <v>3285.0355388000007</v>
      </c>
      <c r="Z73" s="87">
        <f t="shared" si="10"/>
        <v>6570.0710776000005</v>
      </c>
      <c r="AA73" s="87">
        <f t="shared" si="10"/>
        <v>6570.0710776000005</v>
      </c>
      <c r="AB73" s="87">
        <f t="shared" si="10"/>
        <v>6570.0710776000005</v>
      </c>
      <c r="AC73" s="87">
        <f t="shared" si="10"/>
        <v>7884.0852931199997</v>
      </c>
      <c r="AD73" s="87">
        <f t="shared" si="10"/>
        <v>6428.5618543901546</v>
      </c>
      <c r="AE73" s="87">
        <f t="shared" si="10"/>
        <v>6309.5144126421892</v>
      </c>
      <c r="AF73" s="87">
        <f t="shared" si="10"/>
        <v>6309.5144126421892</v>
      </c>
      <c r="AG73" s="87">
        <f t="shared" si="10"/>
        <v>6309.5144126421892</v>
      </c>
      <c r="AI73" s="147"/>
      <c r="AJ73" s="128"/>
    </row>
    <row r="74" spans="1:36" s="20" customFormat="1" x14ac:dyDescent="0.2">
      <c r="A74" s="65"/>
      <c r="B74" s="86">
        <f>'3. Investeringen'!B71</f>
        <v>57</v>
      </c>
      <c r="C74" s="86" t="str">
        <f>'3. Investeringen'!C71</f>
        <v>Nieuwe investeringen</v>
      </c>
      <c r="D74" s="86" t="str">
        <f>'3. Investeringen'!F71</f>
        <v>TD</v>
      </c>
      <c r="E74" s="121">
        <f>'3. Investeringen'!K71</f>
        <v>2018</v>
      </c>
      <c r="F74" s="171">
        <f>'3. Investeringen'!M71</f>
        <v>5</v>
      </c>
      <c r="G74" s="121">
        <f>'3. Investeringen'!N71</f>
        <v>2018</v>
      </c>
      <c r="H74" s="86">
        <f>'3. Investeringen'!O71</f>
        <v>32635.762014</v>
      </c>
      <c r="I74" s="65"/>
      <c r="J74" s="86">
        <f>'6. Investeringen per jaar'!I71</f>
        <v>1</v>
      </c>
      <c r="K74" s="65"/>
      <c r="L74" s="123">
        <f t="shared" si="1"/>
        <v>2023</v>
      </c>
      <c r="M74" s="87">
        <f t="shared" si="2"/>
        <v>9790.7286041999978</v>
      </c>
      <c r="N74" s="117">
        <f t="shared" si="3"/>
        <v>1.5</v>
      </c>
      <c r="O74" s="87" t="b">
        <f t="shared" si="4"/>
        <v>0</v>
      </c>
      <c r="P74" s="117">
        <f>INDEX('2. Reguleringsparameters'!$D$44:$E$50,MATCH(C74,'2. Reguleringsparameters'!$B$44:$B$50,0),MATCH(D74,'2. Reguleringsparameters'!$D$43:$E$43,0))</f>
        <v>0.5</v>
      </c>
      <c r="Q74" s="65"/>
      <c r="R74" s="87">
        <f t="shared" si="10"/>
        <v>0</v>
      </c>
      <c r="S74" s="87">
        <f t="shared" si="10"/>
        <v>0</v>
      </c>
      <c r="T74" s="87">
        <f t="shared" si="10"/>
        <v>0</v>
      </c>
      <c r="U74" s="87">
        <f t="shared" si="10"/>
        <v>0</v>
      </c>
      <c r="V74" s="87">
        <f t="shared" si="10"/>
        <v>0</v>
      </c>
      <c r="W74" s="87">
        <f t="shared" si="10"/>
        <v>0</v>
      </c>
      <c r="X74" s="87">
        <f t="shared" si="10"/>
        <v>0</v>
      </c>
      <c r="Y74" s="87">
        <f t="shared" si="10"/>
        <v>3263.5762014000002</v>
      </c>
      <c r="Z74" s="87">
        <f t="shared" si="10"/>
        <v>6527.1524028000003</v>
      </c>
      <c r="AA74" s="87">
        <f t="shared" si="10"/>
        <v>6527.1524028000003</v>
      </c>
      <c r="AB74" s="87">
        <f t="shared" si="10"/>
        <v>6527.1524028000003</v>
      </c>
      <c r="AC74" s="87">
        <f t="shared" si="10"/>
        <v>7832.5828833599971</v>
      </c>
      <c r="AD74" s="87">
        <f t="shared" si="10"/>
        <v>1958.1457208400006</v>
      </c>
      <c r="AE74" s="87">
        <f t="shared" si="10"/>
        <v>0</v>
      </c>
      <c r="AF74" s="87">
        <f t="shared" si="10"/>
        <v>0</v>
      </c>
      <c r="AG74" s="87">
        <f t="shared" si="10"/>
        <v>0</v>
      </c>
      <c r="AI74" s="147"/>
      <c r="AJ74" s="128"/>
    </row>
    <row r="75" spans="1:36" s="20" customFormat="1" x14ac:dyDescent="0.2">
      <c r="A75" s="65"/>
      <c r="B75" s="86">
        <f>'3. Investeringen'!B72</f>
        <v>58</v>
      </c>
      <c r="C75" s="86" t="str">
        <f>'3. Investeringen'!C72</f>
        <v>Nieuwe investeringen</v>
      </c>
      <c r="D75" s="86" t="str">
        <f>'3. Investeringen'!F72</f>
        <v>TD</v>
      </c>
      <c r="E75" s="121">
        <f>'3. Investeringen'!K72</f>
        <v>2019</v>
      </c>
      <c r="F75" s="171">
        <f>'3. Investeringen'!M72</f>
        <v>55</v>
      </c>
      <c r="G75" s="121">
        <f>'3. Investeringen'!N72</f>
        <v>2019</v>
      </c>
      <c r="H75" s="86">
        <f>'3. Investeringen'!O72</f>
        <v>213476</v>
      </c>
      <c r="I75" s="65"/>
      <c r="J75" s="86">
        <f>'6. Investeringen per jaar'!I72</f>
        <v>1</v>
      </c>
      <c r="K75" s="65"/>
      <c r="L75" s="123">
        <f t="shared" si="1"/>
        <v>2074</v>
      </c>
      <c r="M75" s="87">
        <f t="shared" si="2"/>
        <v>203772.54545454544</v>
      </c>
      <c r="N75" s="117">
        <f t="shared" si="3"/>
        <v>52.5</v>
      </c>
      <c r="O75" s="87" t="b">
        <f t="shared" si="4"/>
        <v>0</v>
      </c>
      <c r="P75" s="117">
        <f>INDEX('2. Reguleringsparameters'!$D$44:$E$50,MATCH(C75,'2. Reguleringsparameters'!$B$44:$B$50,0),MATCH(D75,'2. Reguleringsparameters'!$D$43:$E$43,0))</f>
        <v>0.5</v>
      </c>
      <c r="Q75" s="65"/>
      <c r="R75" s="87">
        <f t="shared" si="10"/>
        <v>0</v>
      </c>
      <c r="S75" s="87">
        <f t="shared" si="10"/>
        <v>0</v>
      </c>
      <c r="T75" s="87">
        <f t="shared" si="10"/>
        <v>0</v>
      </c>
      <c r="U75" s="87">
        <f t="shared" si="10"/>
        <v>0</v>
      </c>
      <c r="V75" s="87">
        <f t="shared" si="10"/>
        <v>0</v>
      </c>
      <c r="W75" s="87">
        <f t="shared" si="10"/>
        <v>0</v>
      </c>
      <c r="X75" s="87">
        <f t="shared" si="10"/>
        <v>0</v>
      </c>
      <c r="Y75" s="87">
        <f t="shared" si="10"/>
        <v>0</v>
      </c>
      <c r="Z75" s="87">
        <f t="shared" si="10"/>
        <v>1940.6909090909091</v>
      </c>
      <c r="AA75" s="87">
        <f t="shared" si="10"/>
        <v>3881.3818181818183</v>
      </c>
      <c r="AB75" s="87">
        <f t="shared" si="10"/>
        <v>3881.3818181818183</v>
      </c>
      <c r="AC75" s="87">
        <f t="shared" si="10"/>
        <v>4657.6581818181812</v>
      </c>
      <c r="AD75" s="87">
        <f t="shared" si="10"/>
        <v>4551.1974233766232</v>
      </c>
      <c r="AE75" s="87">
        <f t="shared" si="10"/>
        <v>4447.170053699444</v>
      </c>
      <c r="AF75" s="87">
        <f t="shared" si="10"/>
        <v>4345.5204524720284</v>
      </c>
      <c r="AG75" s="87">
        <f t="shared" si="10"/>
        <v>4246.1942707012386</v>
      </c>
      <c r="AI75" s="147"/>
      <c r="AJ75" s="128"/>
    </row>
    <row r="76" spans="1:36" s="20" customFormat="1" x14ac:dyDescent="0.2">
      <c r="A76" s="65"/>
      <c r="B76" s="86">
        <f>'3. Investeringen'!B73</f>
        <v>59</v>
      </c>
      <c r="C76" s="86" t="str">
        <f>'3. Investeringen'!C73</f>
        <v>Nieuwe investeringen</v>
      </c>
      <c r="D76" s="86" t="str">
        <f>'3. Investeringen'!F73</f>
        <v>TD</v>
      </c>
      <c r="E76" s="121">
        <f>'3. Investeringen'!K73</f>
        <v>2019</v>
      </c>
      <c r="F76" s="171">
        <f>'3. Investeringen'!M73</f>
        <v>45</v>
      </c>
      <c r="G76" s="121">
        <f>'3. Investeringen'!N73</f>
        <v>2019</v>
      </c>
      <c r="H76" s="86">
        <f>'3. Investeringen'!O73</f>
        <v>999431</v>
      </c>
      <c r="I76" s="65"/>
      <c r="J76" s="86">
        <f>'6. Investeringen per jaar'!I73</f>
        <v>1</v>
      </c>
      <c r="K76" s="65"/>
      <c r="L76" s="123">
        <f t="shared" si="1"/>
        <v>2064</v>
      </c>
      <c r="M76" s="87">
        <f t="shared" si="2"/>
        <v>943907.0555555555</v>
      </c>
      <c r="N76" s="117">
        <f t="shared" si="3"/>
        <v>42.5</v>
      </c>
      <c r="O76" s="87" t="b">
        <f t="shared" si="4"/>
        <v>0</v>
      </c>
      <c r="P76" s="117">
        <f>INDEX('2. Reguleringsparameters'!$D$44:$E$50,MATCH(C76,'2. Reguleringsparameters'!$B$44:$B$50,0),MATCH(D76,'2. Reguleringsparameters'!$D$43:$E$43,0))</f>
        <v>0.5</v>
      </c>
      <c r="Q76" s="65"/>
      <c r="R76" s="87">
        <f t="shared" si="10"/>
        <v>0</v>
      </c>
      <c r="S76" s="87">
        <f t="shared" si="10"/>
        <v>0</v>
      </c>
      <c r="T76" s="87">
        <f t="shared" si="10"/>
        <v>0</v>
      </c>
      <c r="U76" s="87">
        <f t="shared" si="10"/>
        <v>0</v>
      </c>
      <c r="V76" s="87">
        <f t="shared" si="10"/>
        <v>0</v>
      </c>
      <c r="W76" s="87">
        <f t="shared" si="10"/>
        <v>0</v>
      </c>
      <c r="X76" s="87">
        <f t="shared" si="10"/>
        <v>0</v>
      </c>
      <c r="Y76" s="87">
        <f t="shared" si="10"/>
        <v>0</v>
      </c>
      <c r="Z76" s="87">
        <f t="shared" si="10"/>
        <v>11104.78888888889</v>
      </c>
      <c r="AA76" s="87">
        <f t="shared" si="10"/>
        <v>22209.577777777777</v>
      </c>
      <c r="AB76" s="87">
        <f t="shared" si="10"/>
        <v>22209.577777777777</v>
      </c>
      <c r="AC76" s="87">
        <f t="shared" si="10"/>
        <v>26651.493333333328</v>
      </c>
      <c r="AD76" s="87">
        <f t="shared" si="10"/>
        <v>25898.980580392155</v>
      </c>
      <c r="AE76" s="87">
        <f t="shared" si="10"/>
        <v>25167.715246357551</v>
      </c>
      <c r="AF76" s="87">
        <f t="shared" si="10"/>
        <v>24457.097404107455</v>
      </c>
      <c r="AG76" s="87">
        <f t="shared" si="10"/>
        <v>23766.54406563854</v>
      </c>
      <c r="AI76" s="147"/>
      <c r="AJ76" s="128"/>
    </row>
    <row r="77" spans="1:36" s="20" customFormat="1" x14ac:dyDescent="0.2">
      <c r="A77" s="65"/>
      <c r="B77" s="86">
        <f>'3. Investeringen'!B74</f>
        <v>60</v>
      </c>
      <c r="C77" s="86" t="str">
        <f>'3. Investeringen'!C74</f>
        <v>Nieuwe investeringen</v>
      </c>
      <c r="D77" s="86" t="str">
        <f>'3. Investeringen'!F74</f>
        <v>TD</v>
      </c>
      <c r="E77" s="121">
        <f>'3. Investeringen'!K74</f>
        <v>2019</v>
      </c>
      <c r="F77" s="171">
        <f>'3. Investeringen'!M74</f>
        <v>30</v>
      </c>
      <c r="G77" s="121">
        <f>'3. Investeringen'!N74</f>
        <v>2019</v>
      </c>
      <c r="H77" s="86">
        <f>'3. Investeringen'!O74</f>
        <v>54621</v>
      </c>
      <c r="I77" s="65"/>
      <c r="J77" s="86">
        <f>'6. Investeringen per jaar'!I74</f>
        <v>1</v>
      </c>
      <c r="K77" s="65"/>
      <c r="L77" s="123">
        <f t="shared" si="1"/>
        <v>2049</v>
      </c>
      <c r="M77" s="87">
        <f t="shared" si="2"/>
        <v>50069.25</v>
      </c>
      <c r="N77" s="117">
        <f t="shared" si="3"/>
        <v>27.5</v>
      </c>
      <c r="O77" s="87" t="b">
        <f t="shared" si="4"/>
        <v>0</v>
      </c>
      <c r="P77" s="117">
        <f>INDEX('2. Reguleringsparameters'!$D$44:$E$50,MATCH(C77,'2. Reguleringsparameters'!$B$44:$B$50,0),MATCH(D77,'2. Reguleringsparameters'!$D$43:$E$43,0))</f>
        <v>0.5</v>
      </c>
      <c r="Q77" s="65"/>
      <c r="R77" s="87">
        <f t="shared" si="10"/>
        <v>0</v>
      </c>
      <c r="S77" s="87">
        <f t="shared" si="10"/>
        <v>0</v>
      </c>
      <c r="T77" s="87">
        <f t="shared" si="10"/>
        <v>0</v>
      </c>
      <c r="U77" s="87">
        <f t="shared" si="10"/>
        <v>0</v>
      </c>
      <c r="V77" s="87">
        <f t="shared" si="10"/>
        <v>0</v>
      </c>
      <c r="W77" s="87">
        <f t="shared" si="10"/>
        <v>0</v>
      </c>
      <c r="X77" s="87">
        <f t="shared" si="10"/>
        <v>0</v>
      </c>
      <c r="Y77" s="87">
        <f t="shared" si="10"/>
        <v>0</v>
      </c>
      <c r="Z77" s="87">
        <f t="shared" si="10"/>
        <v>910.35</v>
      </c>
      <c r="AA77" s="87">
        <f t="shared" si="10"/>
        <v>1820.7</v>
      </c>
      <c r="AB77" s="87">
        <f t="shared" si="10"/>
        <v>1820.7</v>
      </c>
      <c r="AC77" s="87">
        <f t="shared" si="10"/>
        <v>2184.8399999999997</v>
      </c>
      <c r="AD77" s="87">
        <f t="shared" si="10"/>
        <v>2089.5015272727273</v>
      </c>
      <c r="AE77" s="87">
        <f t="shared" si="10"/>
        <v>1998.3232788099174</v>
      </c>
      <c r="AF77" s="87">
        <f t="shared" si="10"/>
        <v>1911.1237175527574</v>
      </c>
      <c r="AG77" s="87">
        <f t="shared" si="10"/>
        <v>1827.7292280595461</v>
      </c>
      <c r="AI77" s="147"/>
      <c r="AJ77" s="128"/>
    </row>
    <row r="78" spans="1:36" s="20" customFormat="1" x14ac:dyDescent="0.2">
      <c r="A78" s="65"/>
      <c r="B78" s="86">
        <f>'3. Investeringen'!B75</f>
        <v>61</v>
      </c>
      <c r="C78" s="86" t="str">
        <f>'3. Investeringen'!C75</f>
        <v>Nieuwe investeringen</v>
      </c>
      <c r="D78" s="86" t="str">
        <f>'3. Investeringen'!F75</f>
        <v>TD</v>
      </c>
      <c r="E78" s="121">
        <f>'3. Investeringen'!K75</f>
        <v>2019</v>
      </c>
      <c r="F78" s="171">
        <f>'3. Investeringen'!M75</f>
        <v>5</v>
      </c>
      <c r="G78" s="121">
        <f>'3. Investeringen'!N75</f>
        <v>2019</v>
      </c>
      <c r="H78" s="86">
        <f>'3. Investeringen'!O75</f>
        <v>34447</v>
      </c>
      <c r="I78" s="65"/>
      <c r="J78" s="86">
        <f>'6. Investeringen per jaar'!I75</f>
        <v>1</v>
      </c>
      <c r="K78" s="65"/>
      <c r="L78" s="123">
        <f t="shared" si="1"/>
        <v>2024</v>
      </c>
      <c r="M78" s="87">
        <f t="shared" si="2"/>
        <v>17223.5</v>
      </c>
      <c r="N78" s="117">
        <f t="shared" si="3"/>
        <v>2.5</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0</v>
      </c>
      <c r="U78" s="87">
        <f t="shared" si="11"/>
        <v>0</v>
      </c>
      <c r="V78" s="87">
        <f t="shared" si="11"/>
        <v>0</v>
      </c>
      <c r="W78" s="87">
        <f t="shared" si="11"/>
        <v>0</v>
      </c>
      <c r="X78" s="87">
        <f t="shared" si="11"/>
        <v>0</v>
      </c>
      <c r="Y78" s="87">
        <f t="shared" si="11"/>
        <v>0</v>
      </c>
      <c r="Z78" s="87">
        <f t="shared" si="11"/>
        <v>3444.7000000000003</v>
      </c>
      <c r="AA78" s="87">
        <f t="shared" si="11"/>
        <v>6889.4</v>
      </c>
      <c r="AB78" s="87">
        <f t="shared" si="11"/>
        <v>6889.4</v>
      </c>
      <c r="AC78" s="87">
        <f t="shared" si="11"/>
        <v>8267.2799999999988</v>
      </c>
      <c r="AD78" s="87">
        <f t="shared" si="11"/>
        <v>5970.8133333333344</v>
      </c>
      <c r="AE78" s="87">
        <f t="shared" si="11"/>
        <v>2985.4066666666672</v>
      </c>
      <c r="AF78" s="87">
        <f t="shared" si="11"/>
        <v>0</v>
      </c>
      <c r="AG78" s="87">
        <f t="shared" si="11"/>
        <v>0</v>
      </c>
      <c r="AI78" s="147"/>
      <c r="AJ78" s="128"/>
    </row>
    <row r="79" spans="1:36" s="20" customFormat="1" x14ac:dyDescent="0.2">
      <c r="A79" s="65"/>
      <c r="B79" s="86">
        <f>'3. Investeringen'!B76</f>
        <v>62</v>
      </c>
      <c r="C79" s="86" t="str">
        <f>'3. Investeringen'!C76</f>
        <v>Nieuwe investeringen</v>
      </c>
      <c r="D79" s="86" t="str">
        <f>'3. Investeringen'!F76</f>
        <v>AD</v>
      </c>
      <c r="E79" s="121">
        <f>'3. Investeringen'!K76</f>
        <v>2009</v>
      </c>
      <c r="F79" s="171">
        <f>'3. Investeringen'!M76</f>
        <v>37.5</v>
      </c>
      <c r="G79" s="121">
        <f>'3. Investeringen'!N76</f>
        <v>2011</v>
      </c>
      <c r="H79" s="86">
        <f>'3. Investeringen'!O76</f>
        <v>1822115.3846153845</v>
      </c>
      <c r="I79" s="65"/>
      <c r="J79" s="86">
        <f>'6. Investeringen per jaar'!I76</f>
        <v>1</v>
      </c>
      <c r="K79" s="65"/>
      <c r="L79" s="123">
        <f t="shared" si="1"/>
        <v>2048.5</v>
      </c>
      <c r="M79" s="87">
        <f t="shared" si="2"/>
        <v>1287628.205128205</v>
      </c>
      <c r="N79" s="117">
        <f t="shared" si="3"/>
        <v>26.5</v>
      </c>
      <c r="O79" s="87" t="b">
        <f t="shared" si="4"/>
        <v>0</v>
      </c>
      <c r="P79" s="117">
        <f>INDEX('2. Reguleringsparameters'!$D$44:$E$50,MATCH(C79,'2. Reguleringsparameters'!$B$44:$B$50,0),MATCH(D79,'2. Reguleringsparameters'!$D$43:$E$43,0))</f>
        <v>0.5</v>
      </c>
      <c r="Q79" s="65"/>
      <c r="R79" s="87">
        <f t="shared" si="11"/>
        <v>48589.743589743593</v>
      </c>
      <c r="S79" s="87">
        <f t="shared" si="11"/>
        <v>48589.743589743586</v>
      </c>
      <c r="T79" s="87">
        <f t="shared" si="11"/>
        <v>48589.743589743586</v>
      </c>
      <c r="U79" s="87">
        <f t="shared" si="11"/>
        <v>48589.743589743586</v>
      </c>
      <c r="V79" s="87">
        <f t="shared" si="11"/>
        <v>48589.743589743586</v>
      </c>
      <c r="W79" s="87">
        <f t="shared" si="11"/>
        <v>48589.743589743586</v>
      </c>
      <c r="X79" s="87">
        <f t="shared" si="11"/>
        <v>48589.743589743586</v>
      </c>
      <c r="Y79" s="87">
        <f t="shared" si="11"/>
        <v>48589.743589743586</v>
      </c>
      <c r="Z79" s="87">
        <f t="shared" si="11"/>
        <v>48589.743589743586</v>
      </c>
      <c r="AA79" s="87">
        <f t="shared" si="11"/>
        <v>48589.743589743586</v>
      </c>
      <c r="AB79" s="87">
        <f t="shared" si="11"/>
        <v>48589.743589743586</v>
      </c>
      <c r="AC79" s="87">
        <f t="shared" si="11"/>
        <v>58307.692307692298</v>
      </c>
      <c r="AD79" s="87">
        <f t="shared" si="11"/>
        <v>55667.343976777935</v>
      </c>
      <c r="AE79" s="87">
        <f t="shared" si="11"/>
        <v>53146.558589150249</v>
      </c>
      <c r="AF79" s="87">
        <f t="shared" si="11"/>
        <v>50739.921973792509</v>
      </c>
      <c r="AG79" s="87">
        <f t="shared" si="11"/>
        <v>48442.265129696236</v>
      </c>
      <c r="AI79" s="147"/>
      <c r="AJ79" s="128"/>
    </row>
    <row r="80" spans="1:36" s="20" customFormat="1" x14ac:dyDescent="0.2">
      <c r="A80" s="65"/>
      <c r="B80" s="86">
        <f>'3. Investeringen'!B77</f>
        <v>63</v>
      </c>
      <c r="C80" s="86" t="str">
        <f>'3. Investeringen'!C77</f>
        <v>Nieuwe investeringen</v>
      </c>
      <c r="D80" s="86" t="str">
        <f>'3. Investeringen'!F77</f>
        <v>AD</v>
      </c>
      <c r="E80" s="121">
        <f>'3. Investeringen'!K77</f>
        <v>2009</v>
      </c>
      <c r="F80" s="171">
        <f>'3. Investeringen'!M77</f>
        <v>37.5</v>
      </c>
      <c r="G80" s="121">
        <f>'3. Investeringen'!N77</f>
        <v>2011</v>
      </c>
      <c r="H80" s="86">
        <f>'3. Investeringen'!O77</f>
        <v>118269.23076923077</v>
      </c>
      <c r="I80" s="65"/>
      <c r="J80" s="86">
        <f>'6. Investeringen per jaar'!I77</f>
        <v>1</v>
      </c>
      <c r="K80" s="65"/>
      <c r="L80" s="123">
        <f t="shared" si="1"/>
        <v>2048.5</v>
      </c>
      <c r="M80" s="87">
        <f t="shared" si="2"/>
        <v>83576.923076923078</v>
      </c>
      <c r="N80" s="117">
        <f t="shared" si="3"/>
        <v>26.5</v>
      </c>
      <c r="O80" s="87" t="b">
        <f t="shared" si="4"/>
        <v>0</v>
      </c>
      <c r="P80" s="117">
        <f>INDEX('2. Reguleringsparameters'!$D$44:$E$50,MATCH(C80,'2. Reguleringsparameters'!$B$44:$B$50,0),MATCH(D80,'2. Reguleringsparameters'!$D$43:$E$43,0))</f>
        <v>0.5</v>
      </c>
      <c r="Q80" s="65"/>
      <c r="R80" s="87">
        <f t="shared" si="11"/>
        <v>3153.8461538461538</v>
      </c>
      <c r="S80" s="87">
        <f t="shared" si="11"/>
        <v>3153.8461538461538</v>
      </c>
      <c r="T80" s="87">
        <f t="shared" si="11"/>
        <v>3153.8461538461538</v>
      </c>
      <c r="U80" s="87">
        <f t="shared" si="11"/>
        <v>3153.8461538461538</v>
      </c>
      <c r="V80" s="87">
        <f t="shared" si="11"/>
        <v>3153.8461538461538</v>
      </c>
      <c r="W80" s="87">
        <f t="shared" si="11"/>
        <v>3153.8461538461538</v>
      </c>
      <c r="X80" s="87">
        <f t="shared" si="11"/>
        <v>3153.8461538461538</v>
      </c>
      <c r="Y80" s="87">
        <f t="shared" si="11"/>
        <v>3153.8461538461538</v>
      </c>
      <c r="Z80" s="87">
        <f t="shared" si="11"/>
        <v>3153.8461538461538</v>
      </c>
      <c r="AA80" s="87">
        <f t="shared" si="11"/>
        <v>3153.8461538461538</v>
      </c>
      <c r="AB80" s="87">
        <f t="shared" si="11"/>
        <v>3153.8461538461538</v>
      </c>
      <c r="AC80" s="87">
        <f t="shared" si="11"/>
        <v>3784.6153846153843</v>
      </c>
      <c r="AD80" s="87">
        <f t="shared" si="11"/>
        <v>3613.236574746008</v>
      </c>
      <c r="AE80" s="87">
        <f t="shared" si="11"/>
        <v>3449.6183147575093</v>
      </c>
      <c r="AF80" s="87">
        <f t="shared" si="11"/>
        <v>3293.4091835232075</v>
      </c>
      <c r="AG80" s="87">
        <f t="shared" si="11"/>
        <v>3144.2736733259298</v>
      </c>
      <c r="AI80" s="147"/>
      <c r="AJ80" s="128"/>
    </row>
    <row r="81" spans="1:36" s="20" customFormat="1" x14ac:dyDescent="0.2">
      <c r="A81" s="65"/>
      <c r="B81" s="86">
        <f>'3. Investeringen'!B78</f>
        <v>64</v>
      </c>
      <c r="C81" s="86" t="str">
        <f>'3. Investeringen'!C78</f>
        <v>Nieuwe investeringen</v>
      </c>
      <c r="D81" s="86" t="str">
        <f>'3. Investeringen'!F78</f>
        <v>AD</v>
      </c>
      <c r="E81" s="121">
        <f>'3. Investeringen'!K78</f>
        <v>2010</v>
      </c>
      <c r="F81" s="171">
        <f>'3. Investeringen'!M78</f>
        <v>38.5</v>
      </c>
      <c r="G81" s="121">
        <f>'3. Investeringen'!N78</f>
        <v>2011</v>
      </c>
      <c r="H81" s="86">
        <f>'3. Investeringen'!O78</f>
        <v>2493615.3846153845</v>
      </c>
      <c r="I81" s="65"/>
      <c r="J81" s="86">
        <f>'6. Investeringen per jaar'!I78</f>
        <v>1</v>
      </c>
      <c r="K81" s="65"/>
      <c r="L81" s="123">
        <f t="shared" si="1"/>
        <v>2049.5</v>
      </c>
      <c r="M81" s="87">
        <f t="shared" si="2"/>
        <v>1781153.846153846</v>
      </c>
      <c r="N81" s="117">
        <f t="shared" si="3"/>
        <v>27.5</v>
      </c>
      <c r="O81" s="87" t="b">
        <f t="shared" si="4"/>
        <v>0</v>
      </c>
      <c r="P81" s="117">
        <f>INDEX('2. Reguleringsparameters'!$D$44:$E$50,MATCH(C81,'2. Reguleringsparameters'!$B$44:$B$50,0),MATCH(D81,'2. Reguleringsparameters'!$D$43:$E$43,0))</f>
        <v>0.5</v>
      </c>
      <c r="Q81" s="65"/>
      <c r="R81" s="87">
        <f t="shared" si="11"/>
        <v>64769.230769230773</v>
      </c>
      <c r="S81" s="87">
        <f t="shared" si="11"/>
        <v>64769.230769230759</v>
      </c>
      <c r="T81" s="87">
        <f t="shared" si="11"/>
        <v>64769.230769230759</v>
      </c>
      <c r="U81" s="87">
        <f t="shared" si="11"/>
        <v>64769.230769230759</v>
      </c>
      <c r="V81" s="87">
        <f t="shared" si="11"/>
        <v>64769.230769230759</v>
      </c>
      <c r="W81" s="87">
        <f t="shared" si="11"/>
        <v>64769.230769230759</v>
      </c>
      <c r="X81" s="87">
        <f t="shared" si="11"/>
        <v>64769.230769230759</v>
      </c>
      <c r="Y81" s="87">
        <f t="shared" si="11"/>
        <v>64769.230769230759</v>
      </c>
      <c r="Z81" s="87">
        <f t="shared" si="11"/>
        <v>64769.230769230759</v>
      </c>
      <c r="AA81" s="87">
        <f t="shared" si="11"/>
        <v>64769.230769230759</v>
      </c>
      <c r="AB81" s="87">
        <f t="shared" si="11"/>
        <v>64769.230769230759</v>
      </c>
      <c r="AC81" s="87">
        <f t="shared" si="11"/>
        <v>77723.076923076907</v>
      </c>
      <c r="AD81" s="87">
        <f t="shared" si="11"/>
        <v>74331.524475524464</v>
      </c>
      <c r="AE81" s="87">
        <f t="shared" si="11"/>
        <v>71087.96704386521</v>
      </c>
      <c r="AF81" s="87">
        <f t="shared" si="11"/>
        <v>67985.946663769282</v>
      </c>
      <c r="AG81" s="87">
        <f t="shared" si="11"/>
        <v>65019.287172986616</v>
      </c>
      <c r="AI81" s="147"/>
      <c r="AJ81" s="128"/>
    </row>
    <row r="82" spans="1:36" s="20" customFormat="1" x14ac:dyDescent="0.2">
      <c r="A82" s="65"/>
      <c r="B82" s="86">
        <f>'3. Investeringen'!B79</f>
        <v>65</v>
      </c>
      <c r="C82" s="86" t="str">
        <f>'3. Investeringen'!C79</f>
        <v>Nieuwe investeringen</v>
      </c>
      <c r="D82" s="86" t="str">
        <f>'3. Investeringen'!F79</f>
        <v>AD</v>
      </c>
      <c r="E82" s="121">
        <f>'3. Investeringen'!K79</f>
        <v>2010</v>
      </c>
      <c r="F82" s="171">
        <f>'3. Investeringen'!M79</f>
        <v>38.5</v>
      </c>
      <c r="G82" s="121">
        <f>'3. Investeringen'!N79</f>
        <v>2011</v>
      </c>
      <c r="H82" s="86">
        <f>'3. Investeringen'!O79</f>
        <v>149064.10256410256</v>
      </c>
      <c r="I82" s="65"/>
      <c r="J82" s="86">
        <f>'6. Investeringen per jaar'!I79</f>
        <v>1</v>
      </c>
      <c r="K82" s="65"/>
      <c r="L82" s="123">
        <f t="shared" ref="L82:L99" si="12">G82+F82+IF(P82=0,-1,0)</f>
        <v>2049.5</v>
      </c>
      <c r="M82" s="87">
        <f t="shared" ref="M82:M99" si="13">H82-SUM(R82:AB82)</f>
        <v>106474.35897435897</v>
      </c>
      <c r="N82" s="117">
        <f t="shared" ref="N82:N99" si="14">IF($E82&lt;$G82,
MAX(0,$F82+$G82-2022),
MAX(L82-2022+P82,0)+IF(P82=0,1,0))</f>
        <v>27.5</v>
      </c>
      <c r="O82" s="87" t="b">
        <f t="shared" ref="O82:O99" si="15">H82&lt;0</f>
        <v>0</v>
      </c>
      <c r="P82" s="117">
        <f>INDEX('2. Reguleringsparameters'!$D$44:$E$50,MATCH(C82,'2. Reguleringsparameters'!$B$44:$B$50,0),MATCH(D82,'2. Reguleringsparameters'!$D$43:$E$43,0))</f>
        <v>0.5</v>
      </c>
      <c r="Q82" s="65"/>
      <c r="R82" s="87">
        <f t="shared" si="11"/>
        <v>3871.7948717948721</v>
      </c>
      <c r="S82" s="87">
        <f t="shared" si="11"/>
        <v>3871.7948717948716</v>
      </c>
      <c r="T82" s="87">
        <f t="shared" si="11"/>
        <v>3871.7948717948716</v>
      </c>
      <c r="U82" s="87">
        <f t="shared" si="11"/>
        <v>3871.7948717948716</v>
      </c>
      <c r="V82" s="87">
        <f t="shared" si="11"/>
        <v>3871.7948717948716</v>
      </c>
      <c r="W82" s="87">
        <f t="shared" si="11"/>
        <v>3871.7948717948716</v>
      </c>
      <c r="X82" s="87">
        <f t="shared" si="11"/>
        <v>3871.7948717948716</v>
      </c>
      <c r="Y82" s="87">
        <f t="shared" si="11"/>
        <v>3871.7948717948716</v>
      </c>
      <c r="Z82" s="87">
        <f t="shared" si="11"/>
        <v>3871.7948717948716</v>
      </c>
      <c r="AA82" s="87">
        <f t="shared" si="11"/>
        <v>3871.7948717948716</v>
      </c>
      <c r="AB82" s="87">
        <f t="shared" si="11"/>
        <v>3871.7948717948716</v>
      </c>
      <c r="AC82" s="87">
        <f t="shared" si="11"/>
        <v>4646.1538461538457</v>
      </c>
      <c r="AD82" s="87">
        <f t="shared" si="11"/>
        <v>4443.4125874125866</v>
      </c>
      <c r="AE82" s="87">
        <f t="shared" si="11"/>
        <v>4249.5182199618557</v>
      </c>
      <c r="AF82" s="87">
        <f t="shared" si="11"/>
        <v>4064.0846976362473</v>
      </c>
      <c r="AG82" s="87">
        <f t="shared" si="11"/>
        <v>3886.7428199212109</v>
      </c>
      <c r="AI82" s="147"/>
      <c r="AJ82" s="128"/>
    </row>
    <row r="83" spans="1:36" s="20" customFormat="1" x14ac:dyDescent="0.2">
      <c r="A83" s="65"/>
      <c r="B83" s="86">
        <f>'3. Investeringen'!B80</f>
        <v>66</v>
      </c>
      <c r="C83" s="86" t="str">
        <f>'3. Investeringen'!C80</f>
        <v>Nieuwe investeringen</v>
      </c>
      <c r="D83" s="86" t="str">
        <f>'3. Investeringen'!F80</f>
        <v>AD</v>
      </c>
      <c r="E83" s="121">
        <f>'3. Investeringen'!K80</f>
        <v>2011</v>
      </c>
      <c r="F83" s="171">
        <f>'3. Investeringen'!M80</f>
        <v>39</v>
      </c>
      <c r="G83" s="121">
        <f>'3. Investeringen'!N80</f>
        <v>2011</v>
      </c>
      <c r="H83" s="86">
        <f>'3. Investeringen'!O80</f>
        <v>1585409.15</v>
      </c>
      <c r="I83" s="65"/>
      <c r="J83" s="86">
        <f>'6. Investeringen per jaar'!I80</f>
        <v>1</v>
      </c>
      <c r="K83" s="65"/>
      <c r="L83" s="123">
        <f t="shared" si="12"/>
        <v>2050</v>
      </c>
      <c r="M83" s="87">
        <f t="shared" si="13"/>
        <v>1158568.2250000001</v>
      </c>
      <c r="N83" s="117">
        <f t="shared" si="14"/>
        <v>28.5</v>
      </c>
      <c r="O83" s="87" t="b">
        <f t="shared" si="15"/>
        <v>0</v>
      </c>
      <c r="P83" s="117">
        <f>INDEX('2. Reguleringsparameters'!$D$44:$E$50,MATCH(C83,'2. Reguleringsparameters'!$B$44:$B$50,0),MATCH(D83,'2. Reguleringsparameters'!$D$43:$E$43,0))</f>
        <v>0.5</v>
      </c>
      <c r="Q83" s="65"/>
      <c r="R83" s="87">
        <f t="shared" si="11"/>
        <v>20325.758333333331</v>
      </c>
      <c r="S83" s="87">
        <f t="shared" si="11"/>
        <v>40651.516666666663</v>
      </c>
      <c r="T83" s="87">
        <f t="shared" si="11"/>
        <v>40651.516666666663</v>
      </c>
      <c r="U83" s="87">
        <f t="shared" si="11"/>
        <v>40651.516666666663</v>
      </c>
      <c r="V83" s="87">
        <f t="shared" si="11"/>
        <v>40651.516666666663</v>
      </c>
      <c r="W83" s="87">
        <f t="shared" si="11"/>
        <v>40651.516666666663</v>
      </c>
      <c r="X83" s="87">
        <f t="shared" si="11"/>
        <v>40651.516666666663</v>
      </c>
      <c r="Y83" s="87">
        <f t="shared" si="11"/>
        <v>40651.516666666663</v>
      </c>
      <c r="Z83" s="87">
        <f t="shared" si="11"/>
        <v>40651.516666666663</v>
      </c>
      <c r="AA83" s="87">
        <f t="shared" si="11"/>
        <v>40651.516666666663</v>
      </c>
      <c r="AB83" s="87">
        <f t="shared" si="11"/>
        <v>40651.516666666663</v>
      </c>
      <c r="AC83" s="87">
        <f t="shared" si="11"/>
        <v>48781.82</v>
      </c>
      <c r="AD83" s="87">
        <f t="shared" si="11"/>
        <v>46727.848631578949</v>
      </c>
      <c r="AE83" s="87">
        <f t="shared" si="11"/>
        <v>44760.360268144046</v>
      </c>
      <c r="AF83" s="87">
        <f t="shared" si="11"/>
        <v>42875.713520011661</v>
      </c>
      <c r="AG83" s="87">
        <f t="shared" si="11"/>
        <v>41070.420319169069</v>
      </c>
      <c r="AI83" s="147"/>
      <c r="AJ83" s="128"/>
    </row>
    <row r="84" spans="1:36" s="20" customFormat="1" x14ac:dyDescent="0.2">
      <c r="A84" s="65"/>
      <c r="B84" s="86">
        <f>'3. Investeringen'!B81</f>
        <v>67</v>
      </c>
      <c r="C84" s="86" t="str">
        <f>'3. Investeringen'!C81</f>
        <v>Nieuwe investeringen</v>
      </c>
      <c r="D84" s="86" t="str">
        <f>'3. Investeringen'!F81</f>
        <v>AD</v>
      </c>
      <c r="E84" s="121">
        <f>'3. Investeringen'!K81</f>
        <v>2011</v>
      </c>
      <c r="F84" s="171">
        <f>'3. Investeringen'!M81</f>
        <v>39</v>
      </c>
      <c r="G84" s="121">
        <f>'3. Investeringen'!N81</f>
        <v>2011</v>
      </c>
      <c r="H84" s="86">
        <f>'3. Investeringen'!O81</f>
        <v>44829.630000000005</v>
      </c>
      <c r="I84" s="65"/>
      <c r="J84" s="86">
        <f>'6. Investeringen per jaar'!I81</f>
        <v>1</v>
      </c>
      <c r="K84" s="65"/>
      <c r="L84" s="123">
        <f t="shared" si="12"/>
        <v>2050</v>
      </c>
      <c r="M84" s="87">
        <f t="shared" si="13"/>
        <v>32760.114230769232</v>
      </c>
      <c r="N84" s="117">
        <f t="shared" si="14"/>
        <v>28.5</v>
      </c>
      <c r="O84" s="87" t="b">
        <f t="shared" si="15"/>
        <v>0</v>
      </c>
      <c r="P84" s="117">
        <f>INDEX('2. Reguleringsparameters'!$D$44:$E$50,MATCH(C84,'2. Reguleringsparameters'!$B$44:$B$50,0),MATCH(D84,'2. Reguleringsparameters'!$D$43:$E$43,0))</f>
        <v>0.5</v>
      </c>
      <c r="Q84" s="65"/>
      <c r="R84" s="87">
        <f t="shared" si="11"/>
        <v>574.73884615384623</v>
      </c>
      <c r="S84" s="87">
        <f t="shared" si="11"/>
        <v>1149.4776923076925</v>
      </c>
      <c r="T84" s="87">
        <f t="shared" si="11"/>
        <v>1149.4776923076925</v>
      </c>
      <c r="U84" s="87">
        <f t="shared" si="11"/>
        <v>1149.4776923076925</v>
      </c>
      <c r="V84" s="87">
        <f t="shared" si="11"/>
        <v>1149.4776923076925</v>
      </c>
      <c r="W84" s="87">
        <f t="shared" si="11"/>
        <v>1149.4776923076925</v>
      </c>
      <c r="X84" s="87">
        <f t="shared" si="11"/>
        <v>1149.4776923076925</v>
      </c>
      <c r="Y84" s="87">
        <f t="shared" si="11"/>
        <v>1149.4776923076925</v>
      </c>
      <c r="Z84" s="87">
        <f t="shared" si="11"/>
        <v>1149.4776923076925</v>
      </c>
      <c r="AA84" s="87">
        <f t="shared" si="11"/>
        <v>1149.4776923076925</v>
      </c>
      <c r="AB84" s="87">
        <f t="shared" si="11"/>
        <v>1149.4776923076925</v>
      </c>
      <c r="AC84" s="87">
        <f t="shared" si="11"/>
        <v>1379.3732307692308</v>
      </c>
      <c r="AD84" s="87">
        <f t="shared" si="11"/>
        <v>1321.2943578947368</v>
      </c>
      <c r="AE84" s="87">
        <f t="shared" si="11"/>
        <v>1265.6609112465374</v>
      </c>
      <c r="AF84" s="87">
        <f t="shared" si="11"/>
        <v>1212.3699255098411</v>
      </c>
      <c r="AG84" s="87">
        <f t="shared" si="11"/>
        <v>1161.3227707515321</v>
      </c>
      <c r="AI84" s="147"/>
      <c r="AJ84" s="128"/>
    </row>
    <row r="85" spans="1:36" s="20" customFormat="1" x14ac:dyDescent="0.2">
      <c r="A85" s="65"/>
      <c r="B85" s="86">
        <f>'3. Investeringen'!B82</f>
        <v>68</v>
      </c>
      <c r="C85" s="86" t="str">
        <f>'3. Investeringen'!C82</f>
        <v>Nieuwe investeringen</v>
      </c>
      <c r="D85" s="86" t="str">
        <f>'3. Investeringen'!F82</f>
        <v>AD</v>
      </c>
      <c r="E85" s="121">
        <f>'3. Investeringen'!K82</f>
        <v>2012</v>
      </c>
      <c r="F85" s="171">
        <f>'3. Investeringen'!M82</f>
        <v>39</v>
      </c>
      <c r="G85" s="121">
        <f>'3. Investeringen'!N82</f>
        <v>2012</v>
      </c>
      <c r="H85" s="86">
        <f>'3. Investeringen'!O82</f>
        <v>2308174</v>
      </c>
      <c r="I85" s="65"/>
      <c r="J85" s="86">
        <f>'6. Investeringen per jaar'!I82</f>
        <v>1</v>
      </c>
      <c r="K85" s="65"/>
      <c r="L85" s="123">
        <f t="shared" si="12"/>
        <v>2051</v>
      </c>
      <c r="M85" s="87">
        <f t="shared" si="13"/>
        <v>1745926.4871794875</v>
      </c>
      <c r="N85" s="117">
        <f t="shared" si="14"/>
        <v>29.5</v>
      </c>
      <c r="O85" s="87" t="b">
        <f t="shared" si="15"/>
        <v>0</v>
      </c>
      <c r="P85" s="117">
        <f>INDEX('2. Reguleringsparameters'!$D$44:$E$50,MATCH(C85,'2. Reguleringsparameters'!$B$44:$B$50,0),MATCH(D85,'2. Reguleringsparameters'!$D$43:$E$43,0))</f>
        <v>0.5</v>
      </c>
      <c r="Q85" s="65"/>
      <c r="R85" s="87">
        <f t="shared" si="11"/>
        <v>0</v>
      </c>
      <c r="S85" s="87">
        <f t="shared" si="11"/>
        <v>29591.974358974359</v>
      </c>
      <c r="T85" s="87">
        <f t="shared" si="11"/>
        <v>59183.948717948711</v>
      </c>
      <c r="U85" s="87">
        <f t="shared" si="11"/>
        <v>59183.948717948711</v>
      </c>
      <c r="V85" s="87">
        <f t="shared" si="11"/>
        <v>59183.948717948711</v>
      </c>
      <c r="W85" s="87">
        <f t="shared" si="11"/>
        <v>59183.948717948711</v>
      </c>
      <c r="X85" s="87">
        <f t="shared" si="11"/>
        <v>59183.948717948711</v>
      </c>
      <c r="Y85" s="87">
        <f t="shared" si="11"/>
        <v>59183.948717948711</v>
      </c>
      <c r="Z85" s="87">
        <f t="shared" si="11"/>
        <v>59183.948717948711</v>
      </c>
      <c r="AA85" s="87">
        <f t="shared" si="11"/>
        <v>59183.948717948711</v>
      </c>
      <c r="AB85" s="87">
        <f t="shared" si="11"/>
        <v>59183.948717948711</v>
      </c>
      <c r="AC85" s="87">
        <f t="shared" si="11"/>
        <v>71020.738461538465</v>
      </c>
      <c r="AD85" s="87">
        <f t="shared" si="11"/>
        <v>68131.759269882663</v>
      </c>
      <c r="AE85" s="87">
        <f t="shared" si="11"/>
        <v>65360.297875853539</v>
      </c>
      <c r="AF85" s="87">
        <f t="shared" si="11"/>
        <v>62701.57389446289</v>
      </c>
      <c r="AG85" s="87">
        <f t="shared" si="11"/>
        <v>60151.001397061016</v>
      </c>
      <c r="AI85" s="147"/>
      <c r="AJ85" s="128"/>
    </row>
    <row r="86" spans="1:36" s="20" customFormat="1" x14ac:dyDescent="0.2">
      <c r="A86" s="65"/>
      <c r="B86" s="86">
        <f>'3. Investeringen'!B83</f>
        <v>69</v>
      </c>
      <c r="C86" s="86" t="str">
        <f>'3. Investeringen'!C83</f>
        <v>Nieuwe investeringen</v>
      </c>
      <c r="D86" s="86" t="str">
        <f>'3. Investeringen'!F83</f>
        <v>AD</v>
      </c>
      <c r="E86" s="121">
        <f>'3. Investeringen'!K83</f>
        <v>2012</v>
      </c>
      <c r="F86" s="171">
        <f>'3. Investeringen'!M83</f>
        <v>39</v>
      </c>
      <c r="G86" s="121">
        <f>'3. Investeringen'!N83</f>
        <v>2012</v>
      </c>
      <c r="H86" s="86">
        <f>'3. Investeringen'!O83</f>
        <v>25479</v>
      </c>
      <c r="I86" s="65"/>
      <c r="J86" s="86">
        <f>'6. Investeringen per jaar'!I83</f>
        <v>1</v>
      </c>
      <c r="K86" s="65"/>
      <c r="L86" s="123">
        <f t="shared" si="12"/>
        <v>2051</v>
      </c>
      <c r="M86" s="87">
        <f t="shared" si="13"/>
        <v>19272.576923076922</v>
      </c>
      <c r="N86" s="117">
        <f t="shared" si="14"/>
        <v>29.5</v>
      </c>
      <c r="O86" s="87" t="b">
        <f t="shared" si="15"/>
        <v>0</v>
      </c>
      <c r="P86" s="117">
        <f>INDEX('2. Reguleringsparameters'!$D$44:$E$50,MATCH(C86,'2. Reguleringsparameters'!$B$44:$B$50,0),MATCH(D86,'2. Reguleringsparameters'!$D$43:$E$43,0))</f>
        <v>0.5</v>
      </c>
      <c r="Q86" s="65"/>
      <c r="R86" s="87">
        <f t="shared" si="11"/>
        <v>0</v>
      </c>
      <c r="S86" s="87">
        <f t="shared" si="11"/>
        <v>326.65384615384613</v>
      </c>
      <c r="T86" s="87">
        <f t="shared" si="11"/>
        <v>653.30769230769226</v>
      </c>
      <c r="U86" s="87">
        <f t="shared" si="11"/>
        <v>653.30769230769226</v>
      </c>
      <c r="V86" s="87">
        <f t="shared" si="11"/>
        <v>653.30769230769226</v>
      </c>
      <c r="W86" s="87">
        <f t="shared" si="11"/>
        <v>653.30769230769226</v>
      </c>
      <c r="X86" s="87">
        <f t="shared" si="11"/>
        <v>653.30769230769226</v>
      </c>
      <c r="Y86" s="87">
        <f t="shared" si="11"/>
        <v>653.30769230769226</v>
      </c>
      <c r="Z86" s="87">
        <f t="shared" si="11"/>
        <v>653.30769230769226</v>
      </c>
      <c r="AA86" s="87">
        <f t="shared" si="11"/>
        <v>653.30769230769226</v>
      </c>
      <c r="AB86" s="87">
        <f t="shared" si="11"/>
        <v>653.30769230769226</v>
      </c>
      <c r="AC86" s="87">
        <f t="shared" si="11"/>
        <v>783.96923076923065</v>
      </c>
      <c r="AD86" s="87">
        <f t="shared" si="11"/>
        <v>752.07895697522804</v>
      </c>
      <c r="AE86" s="87">
        <f t="shared" si="11"/>
        <v>721.48591465759171</v>
      </c>
      <c r="AF86" s="87">
        <f t="shared" si="11"/>
        <v>692.13733507829988</v>
      </c>
      <c r="AG86" s="87">
        <f t="shared" si="11"/>
        <v>663.98259602426731</v>
      </c>
      <c r="AI86" s="147"/>
      <c r="AJ86" s="128"/>
    </row>
    <row r="87" spans="1:36" s="20" customFormat="1" x14ac:dyDescent="0.2">
      <c r="A87" s="65"/>
      <c r="B87" s="86">
        <f>'3. Investeringen'!B84</f>
        <v>70</v>
      </c>
      <c r="C87" s="86" t="str">
        <f>'3. Investeringen'!C84</f>
        <v>Nieuwe investeringen</v>
      </c>
      <c r="D87" s="86" t="str">
        <f>'3. Investeringen'!F84</f>
        <v>AD</v>
      </c>
      <c r="E87" s="121">
        <f>'3. Investeringen'!K84</f>
        <v>2013</v>
      </c>
      <c r="F87" s="171">
        <f>'3. Investeringen'!M84</f>
        <v>39</v>
      </c>
      <c r="G87" s="121">
        <f>'3. Investeringen'!N84</f>
        <v>2013</v>
      </c>
      <c r="H87" s="86">
        <f>'3. Investeringen'!O84</f>
        <v>4283301.1557914019</v>
      </c>
      <c r="I87" s="65"/>
      <c r="J87" s="86">
        <f>'6. Investeringen per jaar'!I84</f>
        <v>1</v>
      </c>
      <c r="K87" s="65"/>
      <c r="L87" s="123">
        <f t="shared" si="12"/>
        <v>2052</v>
      </c>
      <c r="M87" s="87">
        <f t="shared" si="13"/>
        <v>3349761.1602984038</v>
      </c>
      <c r="N87" s="117">
        <f t="shared" si="14"/>
        <v>30.5</v>
      </c>
      <c r="O87" s="87" t="b">
        <f t="shared" si="15"/>
        <v>0</v>
      </c>
      <c r="P87" s="117">
        <f>INDEX('2. Reguleringsparameters'!$D$44:$E$50,MATCH(C87,'2. Reguleringsparameters'!$B$44:$B$50,0),MATCH(D87,'2. Reguleringsparameters'!$D$43:$E$43,0))</f>
        <v>0.5</v>
      </c>
      <c r="Q87" s="65"/>
      <c r="R87" s="87">
        <f t="shared" si="11"/>
        <v>0</v>
      </c>
      <c r="S87" s="87">
        <f t="shared" si="11"/>
        <v>0</v>
      </c>
      <c r="T87" s="87">
        <f t="shared" si="11"/>
        <v>54914.117381941047</v>
      </c>
      <c r="U87" s="87">
        <f t="shared" si="11"/>
        <v>109828.23476388211</v>
      </c>
      <c r="V87" s="87">
        <f t="shared" si="11"/>
        <v>109828.23476388211</v>
      </c>
      <c r="W87" s="87">
        <f t="shared" si="11"/>
        <v>109828.23476388211</v>
      </c>
      <c r="X87" s="87">
        <f t="shared" si="11"/>
        <v>109828.23476388211</v>
      </c>
      <c r="Y87" s="87">
        <f t="shared" si="11"/>
        <v>109828.23476388211</v>
      </c>
      <c r="Z87" s="87">
        <f t="shared" si="11"/>
        <v>109828.23476388211</v>
      </c>
      <c r="AA87" s="87">
        <f t="shared" si="11"/>
        <v>109828.23476388211</v>
      </c>
      <c r="AB87" s="87">
        <f t="shared" si="11"/>
        <v>109828.23476388211</v>
      </c>
      <c r="AC87" s="87">
        <f t="shared" si="11"/>
        <v>131793.88171665851</v>
      </c>
      <c r="AD87" s="87">
        <f t="shared" si="11"/>
        <v>126608.54866551129</v>
      </c>
      <c r="AE87" s="87">
        <f t="shared" si="11"/>
        <v>121627.22871801576</v>
      </c>
      <c r="AF87" s="87">
        <f t="shared" si="11"/>
        <v>116841.89512911021</v>
      </c>
      <c r="AG87" s="87">
        <f t="shared" si="11"/>
        <v>112244.83696009604</v>
      </c>
      <c r="AI87" s="147"/>
      <c r="AJ87" s="128"/>
    </row>
    <row r="88" spans="1:36" s="20" customFormat="1" x14ac:dyDescent="0.2">
      <c r="A88" s="65"/>
      <c r="B88" s="86">
        <f>'3. Investeringen'!B85</f>
        <v>71</v>
      </c>
      <c r="C88" s="86" t="str">
        <f>'3. Investeringen'!C85</f>
        <v>Nieuwe investeringen</v>
      </c>
      <c r="D88" s="86" t="str">
        <f>'3. Investeringen'!F85</f>
        <v>AD</v>
      </c>
      <c r="E88" s="121">
        <f>'3. Investeringen'!K85</f>
        <v>2013</v>
      </c>
      <c r="F88" s="171">
        <f>'3. Investeringen'!M85</f>
        <v>39</v>
      </c>
      <c r="G88" s="121">
        <f>'3. Investeringen'!N85</f>
        <v>2013</v>
      </c>
      <c r="H88" s="86">
        <f>'3. Investeringen'!O85</f>
        <v>15390.67999999994</v>
      </c>
      <c r="I88" s="65"/>
      <c r="J88" s="86">
        <f>'6. Investeringen per jaar'!I85</f>
        <v>1</v>
      </c>
      <c r="K88" s="65"/>
      <c r="L88" s="123">
        <f t="shared" si="12"/>
        <v>2052</v>
      </c>
      <c r="M88" s="87">
        <f t="shared" si="13"/>
        <v>12036.30102564098</v>
      </c>
      <c r="N88" s="117">
        <f t="shared" si="14"/>
        <v>30.5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0</v>
      </c>
      <c r="S88" s="87">
        <f t="shared" si="16"/>
        <v>0</v>
      </c>
      <c r="T88" s="87">
        <f t="shared" si="16"/>
        <v>197.31641025640948</v>
      </c>
      <c r="U88" s="87">
        <f t="shared" si="16"/>
        <v>394.63282051281897</v>
      </c>
      <c r="V88" s="87">
        <f t="shared" si="16"/>
        <v>394.63282051281897</v>
      </c>
      <c r="W88" s="87">
        <f t="shared" si="16"/>
        <v>394.63282051281897</v>
      </c>
      <c r="X88" s="87">
        <f t="shared" si="16"/>
        <v>394.63282051281897</v>
      </c>
      <c r="Y88" s="87">
        <f t="shared" si="16"/>
        <v>394.63282051281897</v>
      </c>
      <c r="Z88" s="87">
        <f t="shared" si="16"/>
        <v>394.63282051281897</v>
      </c>
      <c r="AA88" s="87">
        <f t="shared" si="16"/>
        <v>394.63282051281897</v>
      </c>
      <c r="AB88" s="87">
        <f t="shared" si="16"/>
        <v>394.63282051281897</v>
      </c>
      <c r="AC88" s="87">
        <f t="shared" si="16"/>
        <v>473.55938461538278</v>
      </c>
      <c r="AD88" s="87">
        <f t="shared" si="16"/>
        <v>454.92753997477757</v>
      </c>
      <c r="AE88" s="87">
        <f t="shared" si="16"/>
        <v>437.02875151675352</v>
      </c>
      <c r="AF88" s="87">
        <f t="shared" si="16"/>
        <v>419.83417768658614</v>
      </c>
      <c r="AG88" s="87">
        <f t="shared" si="16"/>
        <v>403.31611167924513</v>
      </c>
      <c r="AI88" s="147"/>
      <c r="AJ88" s="128"/>
    </row>
    <row r="89" spans="1:36" s="20" customFormat="1" x14ac:dyDescent="0.2">
      <c r="A89" s="65"/>
      <c r="B89" s="86">
        <f>'3. Investeringen'!B86</f>
        <v>72</v>
      </c>
      <c r="C89" s="86" t="str">
        <f>'3. Investeringen'!C86</f>
        <v>Nieuwe investeringen</v>
      </c>
      <c r="D89" s="86" t="str">
        <f>'3. Investeringen'!F86</f>
        <v>AD</v>
      </c>
      <c r="E89" s="121">
        <f>'3. Investeringen'!K86</f>
        <v>2014</v>
      </c>
      <c r="F89" s="171">
        <f>'3. Investeringen'!M86</f>
        <v>39</v>
      </c>
      <c r="G89" s="121">
        <f>'3. Investeringen'!N86</f>
        <v>2014</v>
      </c>
      <c r="H89" s="86">
        <f>'3. Investeringen'!O86</f>
        <v>3296531.1499999994</v>
      </c>
      <c r="I89" s="65"/>
      <c r="J89" s="86">
        <f>'6. Investeringen per jaar'!I86</f>
        <v>1</v>
      </c>
      <c r="K89" s="65"/>
      <c r="L89" s="123">
        <f t="shared" si="12"/>
        <v>2053</v>
      </c>
      <c r="M89" s="87">
        <f t="shared" si="13"/>
        <v>2662582.8519230764</v>
      </c>
      <c r="N89" s="117">
        <f t="shared" si="14"/>
        <v>31.5</v>
      </c>
      <c r="O89" s="87" t="b">
        <f t="shared" si="15"/>
        <v>0</v>
      </c>
      <c r="P89" s="117">
        <f>INDEX('2. Reguleringsparameters'!$D$44:$E$50,MATCH(C89,'2. Reguleringsparameters'!$B$44:$B$50,0),MATCH(D89,'2. Reguleringsparameters'!$D$43:$E$43,0))</f>
        <v>0.5</v>
      </c>
      <c r="Q89" s="65"/>
      <c r="R89" s="87">
        <f t="shared" si="16"/>
        <v>0</v>
      </c>
      <c r="S89" s="87">
        <f t="shared" si="16"/>
        <v>0</v>
      </c>
      <c r="T89" s="87">
        <f t="shared" si="16"/>
        <v>0</v>
      </c>
      <c r="U89" s="87">
        <f t="shared" si="16"/>
        <v>42263.219871794863</v>
      </c>
      <c r="V89" s="87">
        <f t="shared" si="16"/>
        <v>84526.439743589726</v>
      </c>
      <c r="W89" s="87">
        <f t="shared" si="16"/>
        <v>84526.439743589726</v>
      </c>
      <c r="X89" s="87">
        <f t="shared" si="16"/>
        <v>84526.439743589726</v>
      </c>
      <c r="Y89" s="87">
        <f t="shared" si="16"/>
        <v>84526.439743589726</v>
      </c>
      <c r="Z89" s="87">
        <f t="shared" si="16"/>
        <v>84526.439743589726</v>
      </c>
      <c r="AA89" s="87">
        <f t="shared" si="16"/>
        <v>84526.439743589726</v>
      </c>
      <c r="AB89" s="87">
        <f t="shared" si="16"/>
        <v>84526.439743589726</v>
      </c>
      <c r="AC89" s="87">
        <f t="shared" si="16"/>
        <v>101431.72769230767</v>
      </c>
      <c r="AD89" s="87">
        <f t="shared" si="16"/>
        <v>97567.661875457838</v>
      </c>
      <c r="AE89" s="87">
        <f t="shared" si="16"/>
        <v>93850.798565916586</v>
      </c>
      <c r="AF89" s="87">
        <f t="shared" si="16"/>
        <v>90275.530049119756</v>
      </c>
      <c r="AG89" s="87">
        <f t="shared" si="16"/>
        <v>86836.462237724729</v>
      </c>
      <c r="AI89" s="147"/>
      <c r="AJ89" s="128"/>
    </row>
    <row r="90" spans="1:36" s="20" customFormat="1" x14ac:dyDescent="0.2">
      <c r="A90" s="65"/>
      <c r="B90" s="86">
        <f>'3. Investeringen'!B87</f>
        <v>73</v>
      </c>
      <c r="C90" s="86" t="str">
        <f>'3. Investeringen'!C87</f>
        <v>Nieuwe investeringen</v>
      </c>
      <c r="D90" s="86" t="str">
        <f>'3. Investeringen'!F87</f>
        <v>AD</v>
      </c>
      <c r="E90" s="121">
        <f>'3. Investeringen'!K87</f>
        <v>2014</v>
      </c>
      <c r="F90" s="171">
        <f>'3. Investeringen'!M87</f>
        <v>39</v>
      </c>
      <c r="G90" s="121">
        <f>'3. Investeringen'!N87</f>
        <v>2014</v>
      </c>
      <c r="H90" s="86">
        <f>'3. Investeringen'!O87</f>
        <v>42447.4891701007</v>
      </c>
      <c r="I90" s="65"/>
      <c r="J90" s="86">
        <f>'6. Investeringen per jaar'!I87</f>
        <v>1</v>
      </c>
      <c r="K90" s="65"/>
      <c r="L90" s="123">
        <f t="shared" si="12"/>
        <v>2053</v>
      </c>
      <c r="M90" s="87">
        <f t="shared" si="13"/>
        <v>34284.510483542872</v>
      </c>
      <c r="N90" s="117">
        <f t="shared" si="14"/>
        <v>31.5</v>
      </c>
      <c r="O90" s="87" t="b">
        <f t="shared" si="15"/>
        <v>0</v>
      </c>
      <c r="P90" s="117">
        <f>INDEX('2. Reguleringsparameters'!$D$44:$E$50,MATCH(C90,'2. Reguleringsparameters'!$B$44:$B$50,0),MATCH(D90,'2. Reguleringsparameters'!$D$43:$E$43,0))</f>
        <v>0.5</v>
      </c>
      <c r="Q90" s="65"/>
      <c r="R90" s="87">
        <f t="shared" si="16"/>
        <v>0</v>
      </c>
      <c r="S90" s="87">
        <f t="shared" si="16"/>
        <v>0</v>
      </c>
      <c r="T90" s="87">
        <f t="shared" si="16"/>
        <v>0</v>
      </c>
      <c r="U90" s="87">
        <f t="shared" si="16"/>
        <v>544.19857910385508</v>
      </c>
      <c r="V90" s="87">
        <f t="shared" si="16"/>
        <v>1088.3971582077104</v>
      </c>
      <c r="W90" s="87">
        <f t="shared" si="16"/>
        <v>1088.3971582077104</v>
      </c>
      <c r="X90" s="87">
        <f t="shared" si="16"/>
        <v>1088.3971582077104</v>
      </c>
      <c r="Y90" s="87">
        <f t="shared" si="16"/>
        <v>1088.3971582077104</v>
      </c>
      <c r="Z90" s="87">
        <f t="shared" si="16"/>
        <v>1088.3971582077104</v>
      </c>
      <c r="AA90" s="87">
        <f t="shared" si="16"/>
        <v>1088.3971582077104</v>
      </c>
      <c r="AB90" s="87">
        <f t="shared" si="16"/>
        <v>1088.3971582077104</v>
      </c>
      <c r="AC90" s="87">
        <f t="shared" si="16"/>
        <v>1306.0765898492521</v>
      </c>
      <c r="AD90" s="87">
        <f t="shared" si="16"/>
        <v>1256.3212911883281</v>
      </c>
      <c r="AE90" s="87">
        <f t="shared" si="16"/>
        <v>1208.461432476392</v>
      </c>
      <c r="AF90" s="87">
        <f t="shared" si="16"/>
        <v>1162.4248064772912</v>
      </c>
      <c r="AG90" s="87">
        <f t="shared" si="16"/>
        <v>1118.1419567067278</v>
      </c>
      <c r="AI90" s="147"/>
      <c r="AJ90" s="128"/>
    </row>
    <row r="91" spans="1:36" s="20" customFormat="1" x14ac:dyDescent="0.2">
      <c r="A91" s="65"/>
      <c r="B91" s="86">
        <f>'3. Investeringen'!B88</f>
        <v>74</v>
      </c>
      <c r="C91" s="86" t="str">
        <f>'3. Investeringen'!C88</f>
        <v>Nieuwe investeringen</v>
      </c>
      <c r="D91" s="86" t="str">
        <f>'3. Investeringen'!F88</f>
        <v>AD</v>
      </c>
      <c r="E91" s="121">
        <f>'3. Investeringen'!K88</f>
        <v>2015</v>
      </c>
      <c r="F91" s="171">
        <f>'3. Investeringen'!M88</f>
        <v>39</v>
      </c>
      <c r="G91" s="121">
        <f>'3. Investeringen'!N88</f>
        <v>2015</v>
      </c>
      <c r="H91" s="86">
        <f>'3. Investeringen'!O88</f>
        <v>1920621.3155826426</v>
      </c>
      <c r="I91" s="65"/>
      <c r="J91" s="86">
        <f>'6. Investeringen per jaar'!I88</f>
        <v>1</v>
      </c>
      <c r="K91" s="65"/>
      <c r="L91" s="123">
        <f t="shared" si="12"/>
        <v>2054</v>
      </c>
      <c r="M91" s="87">
        <f t="shared" si="13"/>
        <v>1600517.7629855354</v>
      </c>
      <c r="N91" s="117">
        <f t="shared" si="14"/>
        <v>32.5</v>
      </c>
      <c r="O91" s="87" t="b">
        <f t="shared" si="15"/>
        <v>0</v>
      </c>
      <c r="P91" s="117">
        <f>INDEX('2. Reguleringsparameters'!$D$44:$E$50,MATCH(C91,'2. Reguleringsparameters'!$B$44:$B$50,0),MATCH(D91,'2. Reguleringsparameters'!$D$43:$E$43,0))</f>
        <v>0.5</v>
      </c>
      <c r="Q91" s="65"/>
      <c r="R91" s="87">
        <f t="shared" si="16"/>
        <v>0</v>
      </c>
      <c r="S91" s="87">
        <f t="shared" si="16"/>
        <v>0</v>
      </c>
      <c r="T91" s="87">
        <f t="shared" si="16"/>
        <v>0</v>
      </c>
      <c r="U91" s="87">
        <f t="shared" si="16"/>
        <v>0</v>
      </c>
      <c r="V91" s="87">
        <f t="shared" si="16"/>
        <v>24623.350199777469</v>
      </c>
      <c r="W91" s="87">
        <f t="shared" si="16"/>
        <v>49246.700399554938</v>
      </c>
      <c r="X91" s="87">
        <f t="shared" si="16"/>
        <v>49246.700399554938</v>
      </c>
      <c r="Y91" s="87">
        <f t="shared" si="16"/>
        <v>49246.700399554938</v>
      </c>
      <c r="Z91" s="87">
        <f t="shared" si="16"/>
        <v>49246.700399554938</v>
      </c>
      <c r="AA91" s="87">
        <f t="shared" si="16"/>
        <v>49246.700399554938</v>
      </c>
      <c r="AB91" s="87">
        <f t="shared" si="16"/>
        <v>49246.700399554938</v>
      </c>
      <c r="AC91" s="87">
        <f t="shared" si="16"/>
        <v>59096.040479465919</v>
      </c>
      <c r="AD91" s="87">
        <f t="shared" si="16"/>
        <v>56914.032830993332</v>
      </c>
      <c r="AE91" s="87">
        <f t="shared" si="16"/>
        <v>54812.591618772036</v>
      </c>
      <c r="AF91" s="87">
        <f t="shared" si="16"/>
        <v>52788.742082078912</v>
      </c>
      <c r="AG91" s="87">
        <f t="shared" si="16"/>
        <v>50839.619297509846</v>
      </c>
      <c r="AI91" s="147"/>
      <c r="AJ91" s="128"/>
    </row>
    <row r="92" spans="1:36" s="20" customFormat="1" x14ac:dyDescent="0.2">
      <c r="A92" s="65"/>
      <c r="B92" s="86">
        <f>'3. Investeringen'!B89</f>
        <v>75</v>
      </c>
      <c r="C92" s="86" t="str">
        <f>'3. Investeringen'!C89</f>
        <v>Nieuwe investeringen</v>
      </c>
      <c r="D92" s="86" t="str">
        <f>'3. Investeringen'!F89</f>
        <v>AD</v>
      </c>
      <c r="E92" s="121">
        <f>'3. Investeringen'!K89</f>
        <v>2015</v>
      </c>
      <c r="F92" s="171">
        <f>'3. Investeringen'!M89</f>
        <v>39</v>
      </c>
      <c r="G92" s="121">
        <f>'3. Investeringen'!N89</f>
        <v>2015</v>
      </c>
      <c r="H92" s="86">
        <f>'3. Investeringen'!O89</f>
        <v>3825.8063715733006</v>
      </c>
      <c r="I92" s="65"/>
      <c r="J92" s="86">
        <f>'6. Investeringen per jaar'!I89</f>
        <v>1</v>
      </c>
      <c r="K92" s="65"/>
      <c r="L92" s="123">
        <f t="shared" si="12"/>
        <v>2054</v>
      </c>
      <c r="M92" s="87">
        <f t="shared" si="13"/>
        <v>3188.1719763110837</v>
      </c>
      <c r="N92" s="117">
        <f t="shared" si="14"/>
        <v>32.5</v>
      </c>
      <c r="O92" s="87" t="b">
        <f t="shared" si="15"/>
        <v>0</v>
      </c>
      <c r="P92" s="117">
        <f>INDEX('2. Reguleringsparameters'!$D$44:$E$50,MATCH(C92,'2. Reguleringsparameters'!$B$44:$B$50,0),MATCH(D92,'2. Reguleringsparameters'!$D$43:$E$43,0))</f>
        <v>0.5</v>
      </c>
      <c r="Q92" s="65"/>
      <c r="R92" s="87">
        <f t="shared" si="16"/>
        <v>0</v>
      </c>
      <c r="S92" s="87">
        <f t="shared" si="16"/>
        <v>0</v>
      </c>
      <c r="T92" s="87">
        <f t="shared" si="16"/>
        <v>0</v>
      </c>
      <c r="U92" s="87">
        <f t="shared" si="16"/>
        <v>0</v>
      </c>
      <c r="V92" s="87">
        <f t="shared" si="16"/>
        <v>49.048799635555135</v>
      </c>
      <c r="W92" s="87">
        <f t="shared" si="16"/>
        <v>98.097599271110269</v>
      </c>
      <c r="X92" s="87">
        <f t="shared" si="16"/>
        <v>98.097599271110269</v>
      </c>
      <c r="Y92" s="87">
        <f t="shared" si="16"/>
        <v>98.097599271110269</v>
      </c>
      <c r="Z92" s="87">
        <f t="shared" si="16"/>
        <v>98.097599271110269</v>
      </c>
      <c r="AA92" s="87">
        <f t="shared" si="16"/>
        <v>98.097599271110269</v>
      </c>
      <c r="AB92" s="87">
        <f t="shared" si="16"/>
        <v>98.097599271110269</v>
      </c>
      <c r="AC92" s="87">
        <f t="shared" si="16"/>
        <v>117.7171191253323</v>
      </c>
      <c r="AD92" s="87">
        <f t="shared" si="16"/>
        <v>113.37064088070466</v>
      </c>
      <c r="AE92" s="87">
        <f t="shared" si="16"/>
        <v>109.18464798664786</v>
      </c>
      <c r="AF92" s="87">
        <f t="shared" si="16"/>
        <v>105.15321483021778</v>
      </c>
      <c r="AG92" s="87">
        <f t="shared" si="16"/>
        <v>101.27063459033282</v>
      </c>
      <c r="AI92" s="147"/>
      <c r="AJ92" s="128"/>
    </row>
    <row r="93" spans="1:36" s="20" customFormat="1" x14ac:dyDescent="0.2">
      <c r="A93" s="65"/>
      <c r="B93" s="86">
        <f>'3. Investeringen'!B90</f>
        <v>76</v>
      </c>
      <c r="C93" s="86" t="str">
        <f>'3. Investeringen'!C90</f>
        <v>Nieuwe investeringen</v>
      </c>
      <c r="D93" s="86" t="str">
        <f>'3. Investeringen'!F90</f>
        <v>AD</v>
      </c>
      <c r="E93" s="121">
        <f>'3. Investeringen'!K90</f>
        <v>2016</v>
      </c>
      <c r="F93" s="171">
        <f>'3. Investeringen'!M90</f>
        <v>39</v>
      </c>
      <c r="G93" s="121">
        <f>'3. Investeringen'!N90</f>
        <v>2016</v>
      </c>
      <c r="H93" s="86">
        <f>'3. Investeringen'!O90</f>
        <v>2477710</v>
      </c>
      <c r="I93" s="65"/>
      <c r="J93" s="86">
        <f>'6. Investeringen per jaar'!I90</f>
        <v>1</v>
      </c>
      <c r="K93" s="65"/>
      <c r="L93" s="123">
        <f t="shared" si="12"/>
        <v>2055</v>
      </c>
      <c r="M93" s="87">
        <f t="shared" si="13"/>
        <v>2128289.358974359</v>
      </c>
      <c r="N93" s="117">
        <f t="shared" si="14"/>
        <v>33.5</v>
      </c>
      <c r="O93" s="87" t="b">
        <f t="shared" si="15"/>
        <v>0</v>
      </c>
      <c r="P93" s="117">
        <f>INDEX('2. Reguleringsparameters'!$D$44:$E$50,MATCH(C93,'2. Reguleringsparameters'!$B$44:$B$50,0),MATCH(D93,'2. Reguleringsparameters'!$D$43:$E$43,0))</f>
        <v>0.5</v>
      </c>
      <c r="Q93" s="65"/>
      <c r="R93" s="87">
        <f t="shared" si="16"/>
        <v>0</v>
      </c>
      <c r="S93" s="87">
        <f t="shared" si="16"/>
        <v>0</v>
      </c>
      <c r="T93" s="87">
        <f t="shared" si="16"/>
        <v>0</v>
      </c>
      <c r="U93" s="87">
        <f t="shared" si="16"/>
        <v>0</v>
      </c>
      <c r="V93" s="87">
        <f t="shared" si="16"/>
        <v>0</v>
      </c>
      <c r="W93" s="87">
        <f t="shared" si="16"/>
        <v>31765.51282051282</v>
      </c>
      <c r="X93" s="87">
        <f t="shared" si="16"/>
        <v>63531.025641025633</v>
      </c>
      <c r="Y93" s="87">
        <f t="shared" si="16"/>
        <v>63531.025641025633</v>
      </c>
      <c r="Z93" s="87">
        <f t="shared" si="16"/>
        <v>63531.025641025633</v>
      </c>
      <c r="AA93" s="87">
        <f t="shared" si="16"/>
        <v>63531.025641025633</v>
      </c>
      <c r="AB93" s="87">
        <f t="shared" si="16"/>
        <v>63531.025641025633</v>
      </c>
      <c r="AC93" s="87">
        <f t="shared" si="16"/>
        <v>76237.23076923078</v>
      </c>
      <c r="AD93" s="87">
        <f t="shared" si="16"/>
        <v>73506.344890929977</v>
      </c>
      <c r="AE93" s="87">
        <f t="shared" si="16"/>
        <v>70873.281790359339</v>
      </c>
      <c r="AF93" s="87">
        <f t="shared" si="16"/>
        <v>68334.537368018107</v>
      </c>
      <c r="AG93" s="87">
        <f t="shared" si="16"/>
        <v>65886.733044387613</v>
      </c>
      <c r="AI93" s="147"/>
      <c r="AJ93" s="128"/>
    </row>
    <row r="94" spans="1:36" s="20" customFormat="1" x14ac:dyDescent="0.2">
      <c r="A94" s="65"/>
      <c r="B94" s="86">
        <f>'3. Investeringen'!B91</f>
        <v>77</v>
      </c>
      <c r="C94" s="86" t="str">
        <f>'3. Investeringen'!C91</f>
        <v>Nieuwe investeringen</v>
      </c>
      <c r="D94" s="86" t="str">
        <f>'3. Investeringen'!F91</f>
        <v>AD</v>
      </c>
      <c r="E94" s="121">
        <f>'3. Investeringen'!K91</f>
        <v>2016</v>
      </c>
      <c r="F94" s="171">
        <f>'3. Investeringen'!M91</f>
        <v>39</v>
      </c>
      <c r="G94" s="121">
        <f>'3. Investeringen'!N91</f>
        <v>2016</v>
      </c>
      <c r="H94" s="86">
        <f>'3. Investeringen'!O91</f>
        <v>-68681</v>
      </c>
      <c r="I94" s="65"/>
      <c r="J94" s="86">
        <f>'6. Investeringen per jaar'!I91</f>
        <v>1</v>
      </c>
      <c r="K94" s="65"/>
      <c r="L94" s="123">
        <f t="shared" si="12"/>
        <v>2055</v>
      </c>
      <c r="M94" s="87">
        <f t="shared" si="13"/>
        <v>-58995.217948717953</v>
      </c>
      <c r="N94" s="117">
        <f t="shared" si="14"/>
        <v>33.5</v>
      </c>
      <c r="O94" s="87" t="b">
        <f t="shared" si="15"/>
        <v>1</v>
      </c>
      <c r="P94" s="117">
        <f>INDEX('2. Reguleringsparameters'!$D$44:$E$50,MATCH(C94,'2. Reguleringsparameters'!$B$44:$B$50,0),MATCH(D94,'2. Reguleringsparameters'!$D$43:$E$43,0))</f>
        <v>0.5</v>
      </c>
      <c r="Q94" s="65"/>
      <c r="R94" s="87">
        <f t="shared" si="16"/>
        <v>0</v>
      </c>
      <c r="S94" s="87">
        <f t="shared" si="16"/>
        <v>0</v>
      </c>
      <c r="T94" s="87">
        <f t="shared" si="16"/>
        <v>0</v>
      </c>
      <c r="U94" s="87">
        <f t="shared" si="16"/>
        <v>0</v>
      </c>
      <c r="V94" s="87">
        <f t="shared" si="16"/>
        <v>0</v>
      </c>
      <c r="W94" s="87">
        <f t="shared" si="16"/>
        <v>-880.52564102564099</v>
      </c>
      <c r="X94" s="87">
        <f t="shared" si="16"/>
        <v>-1761.051282051282</v>
      </c>
      <c r="Y94" s="87">
        <f t="shared" si="16"/>
        <v>-1761.051282051282</v>
      </c>
      <c r="Z94" s="87">
        <f t="shared" si="16"/>
        <v>-1761.051282051282</v>
      </c>
      <c r="AA94" s="87">
        <f t="shared" si="16"/>
        <v>-1761.051282051282</v>
      </c>
      <c r="AB94" s="87">
        <f t="shared" si="16"/>
        <v>-1761.051282051282</v>
      </c>
      <c r="AC94" s="87">
        <f t="shared" si="16"/>
        <v>-2113.2615384615387</v>
      </c>
      <c r="AD94" s="87">
        <f t="shared" si="16"/>
        <v>-2037.5626176808269</v>
      </c>
      <c r="AE94" s="87">
        <f t="shared" si="16"/>
        <v>-1964.5753000325583</v>
      </c>
      <c r="AF94" s="87">
        <f t="shared" si="16"/>
        <v>-1894.2024534642278</v>
      </c>
      <c r="AG94" s="87">
        <f t="shared" si="16"/>
        <v>-1826.3504252804346</v>
      </c>
      <c r="AI94" s="147"/>
      <c r="AJ94" s="128"/>
    </row>
    <row r="95" spans="1:36" s="20" customFormat="1" x14ac:dyDescent="0.2">
      <c r="A95" s="65"/>
      <c r="B95" s="86">
        <f>'3. Investeringen'!B92</f>
        <v>78</v>
      </c>
      <c r="C95" s="86" t="str">
        <f>'3. Investeringen'!C92</f>
        <v>Nieuwe investeringen</v>
      </c>
      <c r="D95" s="86" t="str">
        <f>'3. Investeringen'!F92</f>
        <v>AD</v>
      </c>
      <c r="E95" s="121">
        <f>'3. Investeringen'!K92</f>
        <v>2017</v>
      </c>
      <c r="F95" s="171">
        <f>'3. Investeringen'!M92</f>
        <v>39</v>
      </c>
      <c r="G95" s="121">
        <f>'3. Investeringen'!N92</f>
        <v>2017</v>
      </c>
      <c r="H95" s="86">
        <f>'3. Investeringen'!O92</f>
        <v>2598641.4784339541</v>
      </c>
      <c r="I95" s="65"/>
      <c r="J95" s="86">
        <f>'6. Investeringen per jaar'!I92</f>
        <v>1</v>
      </c>
      <c r="K95" s="65"/>
      <c r="L95" s="123">
        <f t="shared" si="12"/>
        <v>2056</v>
      </c>
      <c r="M95" s="87">
        <f t="shared" si="13"/>
        <v>2298798.2309223441</v>
      </c>
      <c r="N95" s="117">
        <f t="shared" si="14"/>
        <v>34.5</v>
      </c>
      <c r="O95" s="87" t="b">
        <f t="shared" si="15"/>
        <v>0</v>
      </c>
      <c r="P95" s="117">
        <f>INDEX('2. Reguleringsparameters'!$D$44:$E$50,MATCH(C95,'2. Reguleringsparameters'!$B$44:$B$50,0),MATCH(D95,'2. Reguleringsparameters'!$D$43:$E$43,0))</f>
        <v>0.5</v>
      </c>
      <c r="Q95" s="65"/>
      <c r="R95" s="87">
        <f t="shared" si="16"/>
        <v>0</v>
      </c>
      <c r="S95" s="87">
        <f t="shared" si="16"/>
        <v>0</v>
      </c>
      <c r="T95" s="87">
        <f t="shared" si="16"/>
        <v>0</v>
      </c>
      <c r="U95" s="87">
        <f t="shared" si="16"/>
        <v>0</v>
      </c>
      <c r="V95" s="87">
        <f t="shared" si="16"/>
        <v>0</v>
      </c>
      <c r="W95" s="87">
        <f t="shared" si="16"/>
        <v>0</v>
      </c>
      <c r="X95" s="87">
        <f t="shared" si="16"/>
        <v>33315.9163901789</v>
      </c>
      <c r="Y95" s="87">
        <f t="shared" si="16"/>
        <v>66631.832780357799</v>
      </c>
      <c r="Z95" s="87">
        <f t="shared" si="16"/>
        <v>66631.832780357799</v>
      </c>
      <c r="AA95" s="87">
        <f t="shared" si="16"/>
        <v>66631.832780357799</v>
      </c>
      <c r="AB95" s="87">
        <f t="shared" si="16"/>
        <v>66631.832780357799</v>
      </c>
      <c r="AC95" s="87">
        <f t="shared" si="16"/>
        <v>79958.199336429359</v>
      </c>
      <c r="AD95" s="87">
        <f t="shared" si="16"/>
        <v>77177.04457690139</v>
      </c>
      <c r="AE95" s="87">
        <f t="shared" si="16"/>
        <v>74492.625635096119</v>
      </c>
      <c r="AF95" s="87">
        <f t="shared" si="16"/>
        <v>71901.577786918875</v>
      </c>
      <c r="AG95" s="87">
        <f t="shared" si="16"/>
        <v>69400.653342156467</v>
      </c>
      <c r="AI95" s="147"/>
      <c r="AJ95" s="128"/>
    </row>
    <row r="96" spans="1:36" s="20" customFormat="1" x14ac:dyDescent="0.2">
      <c r="A96" s="65"/>
      <c r="B96" s="86">
        <f>'3. Investeringen'!B93</f>
        <v>79</v>
      </c>
      <c r="C96" s="86" t="str">
        <f>'3. Investeringen'!C93</f>
        <v>Nieuwe investeringen</v>
      </c>
      <c r="D96" s="86" t="str">
        <f>'3. Investeringen'!F93</f>
        <v>AD</v>
      </c>
      <c r="E96" s="121">
        <f>'3. Investeringen'!K93</f>
        <v>2017</v>
      </c>
      <c r="F96" s="171">
        <f>'3. Investeringen'!M93</f>
        <v>39</v>
      </c>
      <c r="G96" s="121">
        <f>'3. Investeringen'!N93</f>
        <v>2017</v>
      </c>
      <c r="H96" s="86">
        <f>'3. Investeringen'!O93</f>
        <v>-13717.061059312629</v>
      </c>
      <c r="I96" s="65"/>
      <c r="J96" s="86">
        <f>'6. Investeringen per jaar'!I93</f>
        <v>1</v>
      </c>
      <c r="K96" s="65"/>
      <c r="L96" s="123">
        <f t="shared" si="12"/>
        <v>2056</v>
      </c>
      <c r="M96" s="87">
        <f t="shared" si="13"/>
        <v>-12134.323244776557</v>
      </c>
      <c r="N96" s="117">
        <f t="shared" si="14"/>
        <v>34.5</v>
      </c>
      <c r="O96" s="87" t="b">
        <f t="shared" si="15"/>
        <v>1</v>
      </c>
      <c r="P96" s="117">
        <f>INDEX('2. Reguleringsparameters'!$D$44:$E$50,MATCH(C96,'2. Reguleringsparameters'!$B$44:$B$50,0),MATCH(D96,'2. Reguleringsparameters'!$D$43:$E$43,0))</f>
        <v>0.5</v>
      </c>
      <c r="Q96" s="65"/>
      <c r="R96" s="87">
        <f t="shared" si="16"/>
        <v>0</v>
      </c>
      <c r="S96" s="87">
        <f t="shared" si="16"/>
        <v>0</v>
      </c>
      <c r="T96" s="87">
        <f t="shared" si="16"/>
        <v>0</v>
      </c>
      <c r="U96" s="87">
        <f t="shared" si="16"/>
        <v>0</v>
      </c>
      <c r="V96" s="87">
        <f t="shared" si="16"/>
        <v>0</v>
      </c>
      <c r="W96" s="87">
        <f t="shared" si="16"/>
        <v>0</v>
      </c>
      <c r="X96" s="87">
        <f t="shared" si="16"/>
        <v>-175.85975717067473</v>
      </c>
      <c r="Y96" s="87">
        <f t="shared" si="16"/>
        <v>-351.71951434134951</v>
      </c>
      <c r="Z96" s="87">
        <f t="shared" si="16"/>
        <v>-351.71951434134951</v>
      </c>
      <c r="AA96" s="87">
        <f t="shared" si="16"/>
        <v>-351.71951434134951</v>
      </c>
      <c r="AB96" s="87">
        <f t="shared" si="16"/>
        <v>-351.71951434134951</v>
      </c>
      <c r="AC96" s="87">
        <f t="shared" si="16"/>
        <v>-422.06341720961939</v>
      </c>
      <c r="AD96" s="87">
        <f t="shared" si="16"/>
        <v>-407.38295052406738</v>
      </c>
      <c r="AE96" s="87">
        <f t="shared" si="16"/>
        <v>-393.2131087667085</v>
      </c>
      <c r="AF96" s="87">
        <f t="shared" si="16"/>
        <v>-379.53613107047516</v>
      </c>
      <c r="AG96" s="87">
        <f t="shared" si="16"/>
        <v>-366.33487433758904</v>
      </c>
      <c r="AI96" s="147"/>
      <c r="AJ96" s="128"/>
    </row>
    <row r="97" spans="1:36" s="20" customFormat="1" x14ac:dyDescent="0.2">
      <c r="A97" s="65"/>
      <c r="B97" s="86">
        <f>'3. Investeringen'!B94</f>
        <v>80</v>
      </c>
      <c r="C97" s="86" t="str">
        <f>'3. Investeringen'!C94</f>
        <v>Nieuwe investeringen</v>
      </c>
      <c r="D97" s="86" t="str">
        <f>'3. Investeringen'!F94</f>
        <v>AD</v>
      </c>
      <c r="E97" s="121">
        <f>'3. Investeringen'!K94</f>
        <v>2018</v>
      </c>
      <c r="F97" s="171">
        <f>'3. Investeringen'!M94</f>
        <v>39</v>
      </c>
      <c r="G97" s="121">
        <f>'3. Investeringen'!N94</f>
        <v>2018</v>
      </c>
      <c r="H97" s="86">
        <f>'3. Investeringen'!O94</f>
        <v>2386624.1762919999</v>
      </c>
      <c r="I97" s="65"/>
      <c r="J97" s="86">
        <f>'6. Investeringen per jaar'!I94</f>
        <v>1</v>
      </c>
      <c r="K97" s="65"/>
      <c r="L97" s="123">
        <f t="shared" si="12"/>
        <v>2057</v>
      </c>
      <c r="M97" s="87">
        <f t="shared" si="13"/>
        <v>2172439.9553427179</v>
      </c>
      <c r="N97" s="117">
        <f t="shared" si="14"/>
        <v>35.5</v>
      </c>
      <c r="O97" s="87" t="b">
        <f t="shared" si="15"/>
        <v>0</v>
      </c>
      <c r="P97" s="117">
        <f>INDEX('2. Reguleringsparameters'!$D$44:$E$50,MATCH(C97,'2. Reguleringsparameters'!$B$44:$B$50,0),MATCH(D97,'2. Reguleringsparameters'!$D$43:$E$43,0))</f>
        <v>0.5</v>
      </c>
      <c r="Q97" s="65"/>
      <c r="R97" s="87">
        <f t="shared" si="16"/>
        <v>0</v>
      </c>
      <c r="S97" s="87">
        <f t="shared" si="16"/>
        <v>0</v>
      </c>
      <c r="T97" s="87">
        <f t="shared" si="16"/>
        <v>0</v>
      </c>
      <c r="U97" s="87">
        <f t="shared" si="16"/>
        <v>0</v>
      </c>
      <c r="V97" s="87">
        <f t="shared" si="16"/>
        <v>0</v>
      </c>
      <c r="W97" s="87">
        <f t="shared" si="16"/>
        <v>0</v>
      </c>
      <c r="X97" s="87">
        <f t="shared" si="16"/>
        <v>0</v>
      </c>
      <c r="Y97" s="87">
        <f t="shared" si="16"/>
        <v>30597.745849897434</v>
      </c>
      <c r="Z97" s="87">
        <f t="shared" si="16"/>
        <v>61195.49169979486</v>
      </c>
      <c r="AA97" s="87">
        <f t="shared" si="16"/>
        <v>61195.49169979486</v>
      </c>
      <c r="AB97" s="87">
        <f t="shared" si="16"/>
        <v>61195.49169979486</v>
      </c>
      <c r="AC97" s="87">
        <f t="shared" si="16"/>
        <v>73434.590039753835</v>
      </c>
      <c r="AD97" s="87">
        <f t="shared" si="16"/>
        <v>70952.294038410051</v>
      </c>
      <c r="AE97" s="87">
        <f t="shared" si="16"/>
        <v>68553.906634294777</v>
      </c>
      <c r="AF97" s="87">
        <f t="shared" si="16"/>
        <v>66236.591480459465</v>
      </c>
      <c r="AG97" s="87">
        <f t="shared" si="16"/>
        <v>63997.6081064721</v>
      </c>
      <c r="AI97" s="147"/>
      <c r="AJ97" s="128"/>
    </row>
    <row r="98" spans="1:36" s="20" customFormat="1" x14ac:dyDescent="0.2">
      <c r="A98" s="65"/>
      <c r="B98" s="86">
        <f>'3. Investeringen'!B95</f>
        <v>81</v>
      </c>
      <c r="C98" s="86" t="str">
        <f>'3. Investeringen'!C95</f>
        <v>Nieuwe investeringen</v>
      </c>
      <c r="D98" s="86" t="str">
        <f>'3. Investeringen'!F95</f>
        <v>AD</v>
      </c>
      <c r="E98" s="121">
        <f>'3. Investeringen'!K95</f>
        <v>2018</v>
      </c>
      <c r="F98" s="171">
        <f>'3. Investeringen'!M95</f>
        <v>39</v>
      </c>
      <c r="G98" s="121">
        <f>'3. Investeringen'!N95</f>
        <v>2018</v>
      </c>
      <c r="H98" s="86">
        <f>'3. Investeringen'!O95</f>
        <v>-11610.691859013241</v>
      </c>
      <c r="I98" s="65"/>
      <c r="J98" s="86">
        <f>'6. Investeringen per jaar'!I95</f>
        <v>1</v>
      </c>
      <c r="K98" s="65"/>
      <c r="L98" s="123">
        <f t="shared" si="12"/>
        <v>2057</v>
      </c>
      <c r="M98" s="87">
        <f t="shared" si="13"/>
        <v>-10568.706692178719</v>
      </c>
      <c r="N98" s="117">
        <f t="shared" si="14"/>
        <v>35.5</v>
      </c>
      <c r="O98" s="87" t="b">
        <f t="shared" si="15"/>
        <v>1</v>
      </c>
      <c r="P98" s="117">
        <f>INDEX('2. Reguleringsparameters'!$D$44:$E$50,MATCH(C98,'2. Reguleringsparameters'!$B$44:$B$50,0),MATCH(D98,'2. Reguleringsparameters'!$D$43:$E$43,0))</f>
        <v>0.5</v>
      </c>
      <c r="Q98" s="65"/>
      <c r="R98" s="87">
        <f t="shared" ref="R98:AG106"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0</v>
      </c>
      <c r="V98" s="87">
        <f t="shared" si="17"/>
        <v>0</v>
      </c>
      <c r="W98" s="87">
        <f t="shared" si="17"/>
        <v>0</v>
      </c>
      <c r="X98" s="87">
        <f t="shared" si="17"/>
        <v>0</v>
      </c>
      <c r="Y98" s="87">
        <f t="shared" si="17"/>
        <v>-148.85502383350308</v>
      </c>
      <c r="Z98" s="87">
        <f t="shared" si="17"/>
        <v>-297.71004766700617</v>
      </c>
      <c r="AA98" s="87">
        <f t="shared" si="17"/>
        <v>-297.71004766700617</v>
      </c>
      <c r="AB98" s="87">
        <f t="shared" si="17"/>
        <v>-297.71004766700617</v>
      </c>
      <c r="AC98" s="87">
        <f t="shared" si="17"/>
        <v>-357.25205720040736</v>
      </c>
      <c r="AD98" s="87">
        <f t="shared" si="17"/>
        <v>-345.17593132321053</v>
      </c>
      <c r="AE98" s="87">
        <f t="shared" si="17"/>
        <v>-333.50801251791887</v>
      </c>
      <c r="AF98" s="87">
        <f t="shared" si="17"/>
        <v>-322.23450223562304</v>
      </c>
      <c r="AG98" s="87">
        <f t="shared" si="17"/>
        <v>-311.34206835723575</v>
      </c>
      <c r="AI98" s="147"/>
      <c r="AJ98" s="128"/>
    </row>
    <row r="99" spans="1:36" s="20" customFormat="1" x14ac:dyDescent="0.2">
      <c r="A99" s="65"/>
      <c r="B99" s="86">
        <f>'3. Investeringen'!B96</f>
        <v>82</v>
      </c>
      <c r="C99" s="86" t="str">
        <f>'3. Investeringen'!C96</f>
        <v>Nieuwe investeringen</v>
      </c>
      <c r="D99" s="86" t="str">
        <f>'3. Investeringen'!F96</f>
        <v>AD</v>
      </c>
      <c r="E99" s="121">
        <f>'3. Investeringen'!K96</f>
        <v>2019</v>
      </c>
      <c r="F99" s="171">
        <f>'3. Investeringen'!M96</f>
        <v>39</v>
      </c>
      <c r="G99" s="121">
        <f>'3. Investeringen'!N96</f>
        <v>2019</v>
      </c>
      <c r="H99" s="86">
        <f>'3. Investeringen'!O96</f>
        <v>2295027.3485794542</v>
      </c>
      <c r="I99" s="65"/>
      <c r="J99" s="86">
        <f>'6. Investeringen per jaar'!I96</f>
        <v>1</v>
      </c>
      <c r="K99" s="65"/>
      <c r="L99" s="123">
        <f t="shared" si="12"/>
        <v>2058</v>
      </c>
      <c r="M99" s="87">
        <f t="shared" si="13"/>
        <v>2147910.2108500022</v>
      </c>
      <c r="N99" s="117">
        <f t="shared" si="14"/>
        <v>36.5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0</v>
      </c>
      <c r="W99" s="87">
        <f t="shared" si="17"/>
        <v>0</v>
      </c>
      <c r="X99" s="87">
        <f t="shared" si="17"/>
        <v>0</v>
      </c>
      <c r="Y99" s="87">
        <f t="shared" si="17"/>
        <v>0</v>
      </c>
      <c r="Z99" s="87">
        <f t="shared" si="17"/>
        <v>29423.427545890438</v>
      </c>
      <c r="AA99" s="87">
        <f t="shared" si="17"/>
        <v>58846.855091780883</v>
      </c>
      <c r="AB99" s="87">
        <f t="shared" si="17"/>
        <v>58846.855091780883</v>
      </c>
      <c r="AC99" s="87">
        <f t="shared" si="17"/>
        <v>70616.226110137053</v>
      </c>
      <c r="AD99" s="87">
        <f t="shared" si="17"/>
        <v>68294.5967585709</v>
      </c>
      <c r="AE99" s="87">
        <f t="shared" si="17"/>
        <v>66049.294947330214</v>
      </c>
      <c r="AF99" s="87">
        <f t="shared" si="17"/>
        <v>63877.811277828951</v>
      </c>
      <c r="AG99" s="87">
        <f t="shared" si="17"/>
        <v>61777.71885225649</v>
      </c>
      <c r="AI99" s="147"/>
      <c r="AJ99" s="128"/>
    </row>
    <row r="100" spans="1:36" x14ac:dyDescent="0.2">
      <c r="B100" s="86">
        <f>'3. Investeringen'!B97</f>
        <v>83</v>
      </c>
      <c r="C100" s="86" t="str">
        <f>'3. Investeringen'!C97</f>
        <v>Nieuwe investeringen</v>
      </c>
      <c r="D100" s="86" t="str">
        <f>'3. Investeringen'!F97</f>
        <v>AD</v>
      </c>
      <c r="E100" s="121">
        <f>'3. Investeringen'!K97</f>
        <v>2019</v>
      </c>
      <c r="F100" s="171">
        <f>'3. Investeringen'!M97</f>
        <v>39</v>
      </c>
      <c r="G100" s="121">
        <f>'3. Investeringen'!N97</f>
        <v>2019</v>
      </c>
      <c r="H100" s="86">
        <f>'3. Investeringen'!O97</f>
        <v>-21513</v>
      </c>
      <c r="J100" s="86">
        <f>'6. Investeringen per jaar'!I97</f>
        <v>1</v>
      </c>
      <c r="L100" s="123">
        <f t="shared" ref="L100" si="18">G100+F100+IF(P100=0,-1,0)</f>
        <v>2058</v>
      </c>
      <c r="M100" s="87">
        <f t="shared" ref="M100" si="19">H100-SUM(R100:AB100)</f>
        <v>-20133.961538461539</v>
      </c>
      <c r="N100" s="117">
        <f t="shared" ref="N100" si="20">IF($E100&lt;$G100,
MAX(0,$F100+$G100-2022),
MAX(L100-2022+P100,0)+IF(P100=0,1,0))</f>
        <v>36.5</v>
      </c>
      <c r="O100" s="87" t="b">
        <f t="shared" ref="O100" si="21">H100&lt;0</f>
        <v>1</v>
      </c>
      <c r="P100" s="117">
        <f>INDEX('2. Reguleringsparameters'!$D$44:$E$50,MATCH(C100,'2. Reguleringsparameters'!$B$44:$B$50,0),MATCH(D100,'2. Reguleringsparameters'!$D$43:$E$43,0))</f>
        <v>0.5</v>
      </c>
      <c r="R100" s="87">
        <f t="shared" si="17"/>
        <v>0</v>
      </c>
      <c r="S100" s="87">
        <f t="shared" si="17"/>
        <v>0</v>
      </c>
      <c r="T100" s="87">
        <f t="shared" si="17"/>
        <v>0</v>
      </c>
      <c r="U100" s="87">
        <f t="shared" si="17"/>
        <v>0</v>
      </c>
      <c r="V100" s="87">
        <f t="shared" si="17"/>
        <v>0</v>
      </c>
      <c r="W100" s="87">
        <f t="shared" si="17"/>
        <v>0</v>
      </c>
      <c r="X100" s="87">
        <f t="shared" si="17"/>
        <v>0</v>
      </c>
      <c r="Y100" s="87">
        <f t="shared" si="17"/>
        <v>0</v>
      </c>
      <c r="Z100" s="87">
        <f t="shared" si="17"/>
        <v>-275.80769230769232</v>
      </c>
      <c r="AA100" s="87">
        <f t="shared" si="17"/>
        <v>-551.61538461538464</v>
      </c>
      <c r="AB100" s="87">
        <f t="shared" si="17"/>
        <v>-551.61538461538464</v>
      </c>
      <c r="AC100" s="87">
        <f t="shared" si="17"/>
        <v>-661.93846153846152</v>
      </c>
      <c r="AD100" s="87">
        <f t="shared" si="17"/>
        <v>-640.17610115911475</v>
      </c>
      <c r="AE100" s="87">
        <f t="shared" si="17"/>
        <v>-619.12921564155488</v>
      </c>
      <c r="AF100" s="87">
        <f t="shared" si="17"/>
        <v>-598.77428252457219</v>
      </c>
      <c r="AG100" s="87">
        <f t="shared" si="17"/>
        <v>-579.08855268814784</v>
      </c>
    </row>
    <row r="101" spans="1:36" x14ac:dyDescent="0.2">
      <c r="B101" s="86">
        <f>'3. Investeringen'!B98</f>
        <v>84</v>
      </c>
      <c r="C101" s="86" t="str">
        <f>'3. Investeringen'!C98</f>
        <v>Nieuwe investeringen</v>
      </c>
      <c r="D101" s="86" t="str">
        <f>'3. Investeringen'!F98</f>
        <v>TD</v>
      </c>
      <c r="E101" s="121">
        <f>'3. Investeringen'!K98</f>
        <v>2020</v>
      </c>
      <c r="F101" s="171">
        <f>'3. Investeringen'!M98</f>
        <v>55</v>
      </c>
      <c r="G101" s="121">
        <f>'3. Investeringen'!N98</f>
        <v>2020</v>
      </c>
      <c r="H101" s="86">
        <f>'3. Investeringen'!O98</f>
        <v>217064</v>
      </c>
      <c r="J101" s="86">
        <f>'6. Investeringen per jaar'!I98</f>
        <v>1</v>
      </c>
      <c r="L101" s="123">
        <f t="shared" ref="L101:L106" si="22">G101+F101+IF(P101=0,-1,0)</f>
        <v>2075</v>
      </c>
      <c r="M101" s="87">
        <f t="shared" ref="M101:M106" si="23">H101-SUM(R101:AB101)</f>
        <v>211144.07272727272</v>
      </c>
      <c r="N101" s="117">
        <f t="shared" ref="N101:N106" si="24">IF($E101&lt;$G101,
MAX(0,$F101+$G101-2022),
MAX(L101-2022+P101,0)+IF(P101=0,1,0))</f>
        <v>53.5</v>
      </c>
      <c r="O101" s="87" t="b">
        <f t="shared" ref="O101:O106" si="25">H101&lt;0</f>
        <v>0</v>
      </c>
      <c r="P101" s="117">
        <f>INDEX('2. Reguleringsparameters'!$D$44:$E$50,MATCH(C101,'2. Reguleringsparameters'!$B$44:$B$50,0),MATCH(D101,'2. Reguleringsparameters'!$D$43:$E$43,0))</f>
        <v>0.5</v>
      </c>
      <c r="R101" s="87">
        <f t="shared" si="17"/>
        <v>0</v>
      </c>
      <c r="S101" s="87">
        <f t="shared" si="17"/>
        <v>0</v>
      </c>
      <c r="T101" s="87">
        <f t="shared" si="17"/>
        <v>0</v>
      </c>
      <c r="U101" s="87">
        <f t="shared" si="17"/>
        <v>0</v>
      </c>
      <c r="V101" s="87">
        <f t="shared" si="17"/>
        <v>0</v>
      </c>
      <c r="W101" s="87">
        <f t="shared" si="17"/>
        <v>0</v>
      </c>
      <c r="X101" s="87">
        <f t="shared" si="17"/>
        <v>0</v>
      </c>
      <c r="Y101" s="87">
        <f t="shared" si="17"/>
        <v>0</v>
      </c>
      <c r="Z101" s="87">
        <f t="shared" si="17"/>
        <v>0</v>
      </c>
      <c r="AA101" s="87">
        <f t="shared" si="17"/>
        <v>1973.3090909090909</v>
      </c>
      <c r="AB101" s="87">
        <f t="shared" si="17"/>
        <v>3946.6181818181822</v>
      </c>
      <c r="AC101" s="87">
        <f t="shared" si="17"/>
        <v>4735.9418181818173</v>
      </c>
      <c r="AD101" s="87">
        <f t="shared" si="17"/>
        <v>4629.7150858113846</v>
      </c>
      <c r="AE101" s="87">
        <f t="shared" si="17"/>
        <v>4525.8710091202884</v>
      </c>
      <c r="AF101" s="87">
        <f t="shared" si="17"/>
        <v>4424.3561453643197</v>
      </c>
      <c r="AG101" s="87">
        <f t="shared" si="17"/>
        <v>4325.1182505150264</v>
      </c>
    </row>
    <row r="102" spans="1:36" x14ac:dyDescent="0.2">
      <c r="B102" s="86">
        <f>'3. Investeringen'!B99</f>
        <v>85</v>
      </c>
      <c r="C102" s="86" t="str">
        <f>'3. Investeringen'!C99</f>
        <v>Nieuwe investeringen</v>
      </c>
      <c r="D102" s="86" t="str">
        <f>'3. Investeringen'!F99</f>
        <v>TD</v>
      </c>
      <c r="E102" s="121">
        <f>'3. Investeringen'!K99</f>
        <v>2020</v>
      </c>
      <c r="F102" s="171">
        <f>'3. Investeringen'!M99</f>
        <v>45</v>
      </c>
      <c r="G102" s="121">
        <f>'3. Investeringen'!N99</f>
        <v>2020</v>
      </c>
      <c r="H102" s="86">
        <f>'3. Investeringen'!O99</f>
        <v>797242</v>
      </c>
      <c r="J102" s="86">
        <f>'6. Investeringen per jaar'!I99</f>
        <v>1</v>
      </c>
      <c r="L102" s="123">
        <f t="shared" si="22"/>
        <v>2065</v>
      </c>
      <c r="M102" s="87">
        <f t="shared" si="23"/>
        <v>770667.26666666672</v>
      </c>
      <c r="N102" s="117">
        <f t="shared" si="24"/>
        <v>43.5</v>
      </c>
      <c r="O102" s="87" t="b">
        <f t="shared" si="25"/>
        <v>0</v>
      </c>
      <c r="P102" s="117">
        <f>INDEX('2. Reguleringsparameters'!$D$44:$E$50,MATCH(C102,'2. Reguleringsparameters'!$B$44:$B$50,0),MATCH(D102,'2. Reguleringsparameters'!$D$43:$E$43,0))</f>
        <v>0.5</v>
      </c>
      <c r="R102" s="87">
        <f t="shared" si="17"/>
        <v>0</v>
      </c>
      <c r="S102" s="87">
        <f t="shared" si="17"/>
        <v>0</v>
      </c>
      <c r="T102" s="87">
        <f t="shared" si="17"/>
        <v>0</v>
      </c>
      <c r="U102" s="87">
        <f t="shared" si="17"/>
        <v>0</v>
      </c>
      <c r="V102" s="87">
        <f t="shared" si="17"/>
        <v>0</v>
      </c>
      <c r="W102" s="87">
        <f t="shared" si="17"/>
        <v>0</v>
      </c>
      <c r="X102" s="87">
        <f t="shared" si="17"/>
        <v>0</v>
      </c>
      <c r="Y102" s="87">
        <f t="shared" si="17"/>
        <v>0</v>
      </c>
      <c r="Z102" s="87">
        <f t="shared" si="17"/>
        <v>0</v>
      </c>
      <c r="AA102" s="87">
        <f t="shared" si="17"/>
        <v>8858.2444444444445</v>
      </c>
      <c r="AB102" s="87">
        <f t="shared" si="17"/>
        <v>17716.488888888889</v>
      </c>
      <c r="AC102" s="87">
        <f t="shared" si="17"/>
        <v>21259.786666666667</v>
      </c>
      <c r="AD102" s="87">
        <f t="shared" si="17"/>
        <v>20673.30979310345</v>
      </c>
      <c r="AE102" s="87">
        <f t="shared" si="17"/>
        <v>20103.01159191439</v>
      </c>
      <c r="AF102" s="87">
        <f t="shared" si="17"/>
        <v>19548.445754896064</v>
      </c>
      <c r="AG102" s="87">
        <f t="shared" si="17"/>
        <v>19009.178285795482</v>
      </c>
    </row>
    <row r="103" spans="1:36" x14ac:dyDescent="0.2">
      <c r="B103" s="86">
        <f>'3. Investeringen'!B100</f>
        <v>86</v>
      </c>
      <c r="C103" s="86" t="str">
        <f>'3. Investeringen'!C100</f>
        <v>Nieuwe investeringen</v>
      </c>
      <c r="D103" s="86" t="str">
        <f>'3. Investeringen'!F100</f>
        <v>TD</v>
      </c>
      <c r="E103" s="121">
        <f>'3. Investeringen'!K100</f>
        <v>2020</v>
      </c>
      <c r="F103" s="171">
        <f>'3. Investeringen'!M100</f>
        <v>30</v>
      </c>
      <c r="G103" s="121">
        <f>'3. Investeringen'!N100</f>
        <v>2020</v>
      </c>
      <c r="H103" s="86">
        <f>'3. Investeringen'!O100</f>
        <v>46889</v>
      </c>
      <c r="J103" s="86">
        <f>'6. Investeringen per jaar'!I100</f>
        <v>1</v>
      </c>
      <c r="L103" s="123">
        <f t="shared" si="22"/>
        <v>2050</v>
      </c>
      <c r="M103" s="87">
        <f t="shared" si="23"/>
        <v>44544.55</v>
      </c>
      <c r="N103" s="117">
        <f t="shared" si="24"/>
        <v>28.5</v>
      </c>
      <c r="O103" s="87" t="b">
        <f t="shared" si="25"/>
        <v>0</v>
      </c>
      <c r="P103" s="117">
        <f>INDEX('2. Reguleringsparameters'!$D$44:$E$50,MATCH(C103,'2. Reguleringsparameters'!$B$44:$B$50,0),MATCH(D103,'2. Reguleringsparameters'!$D$43:$E$43,0))</f>
        <v>0.5</v>
      </c>
      <c r="R103" s="87">
        <f t="shared" si="17"/>
        <v>0</v>
      </c>
      <c r="S103" s="87">
        <f t="shared" si="17"/>
        <v>0</v>
      </c>
      <c r="T103" s="87">
        <f t="shared" si="17"/>
        <v>0</v>
      </c>
      <c r="U103" s="87">
        <f t="shared" si="17"/>
        <v>0</v>
      </c>
      <c r="V103" s="87">
        <f t="shared" si="17"/>
        <v>0</v>
      </c>
      <c r="W103" s="87">
        <f t="shared" si="17"/>
        <v>0</v>
      </c>
      <c r="X103" s="87">
        <f t="shared" si="17"/>
        <v>0</v>
      </c>
      <c r="Y103" s="87">
        <f t="shared" si="17"/>
        <v>0</v>
      </c>
      <c r="Z103" s="87">
        <f t="shared" si="17"/>
        <v>0</v>
      </c>
      <c r="AA103" s="87">
        <f t="shared" si="17"/>
        <v>781.48333333333335</v>
      </c>
      <c r="AB103" s="87">
        <f t="shared" si="17"/>
        <v>1562.9666666666667</v>
      </c>
      <c r="AC103" s="87">
        <f t="shared" si="17"/>
        <v>1875.5600000000002</v>
      </c>
      <c r="AD103" s="87">
        <f t="shared" si="17"/>
        <v>1796.5890526315791</v>
      </c>
      <c r="AE103" s="87">
        <f t="shared" si="17"/>
        <v>1720.9431977839338</v>
      </c>
      <c r="AF103" s="87">
        <f t="shared" si="17"/>
        <v>1648.4824315614524</v>
      </c>
      <c r="AG103" s="87">
        <f t="shared" si="17"/>
        <v>1579.0726449693911</v>
      </c>
    </row>
    <row r="104" spans="1:36" x14ac:dyDescent="0.2">
      <c r="B104" s="86">
        <f>'3. Investeringen'!B101</f>
        <v>87</v>
      </c>
      <c r="C104" s="86" t="str">
        <f>'3. Investeringen'!C101</f>
        <v>Nieuwe investeringen</v>
      </c>
      <c r="D104" s="86" t="str">
        <f>'3. Investeringen'!F101</f>
        <v>TD</v>
      </c>
      <c r="E104" s="121">
        <f>'3. Investeringen'!K101</f>
        <v>2020</v>
      </c>
      <c r="F104" s="171">
        <f>'3. Investeringen'!M101</f>
        <v>5</v>
      </c>
      <c r="G104" s="121">
        <f>'3. Investeringen'!N101</f>
        <v>2020</v>
      </c>
      <c r="H104" s="86">
        <f>'3. Investeringen'!O101</f>
        <v>41150</v>
      </c>
      <c r="J104" s="86">
        <f>'6. Investeringen per jaar'!I101</f>
        <v>1</v>
      </c>
      <c r="L104" s="123">
        <f t="shared" si="22"/>
        <v>2025</v>
      </c>
      <c r="M104" s="87">
        <f t="shared" si="23"/>
        <v>28805</v>
      </c>
      <c r="N104" s="117">
        <f t="shared" si="24"/>
        <v>3.5</v>
      </c>
      <c r="O104" s="87" t="b">
        <f t="shared" si="25"/>
        <v>0</v>
      </c>
      <c r="P104" s="117">
        <f>INDEX('2. Reguleringsparameters'!$D$44:$E$50,MATCH(C104,'2. Reguleringsparameters'!$B$44:$B$50,0),MATCH(D104,'2. Reguleringsparameters'!$D$43:$E$43,0))</f>
        <v>0.5</v>
      </c>
      <c r="R104" s="87">
        <f t="shared" si="17"/>
        <v>0</v>
      </c>
      <c r="S104" s="87">
        <f t="shared" si="17"/>
        <v>0</v>
      </c>
      <c r="T104" s="87">
        <f t="shared" si="17"/>
        <v>0</v>
      </c>
      <c r="U104" s="87">
        <f t="shared" si="17"/>
        <v>0</v>
      </c>
      <c r="V104" s="87">
        <f t="shared" si="17"/>
        <v>0</v>
      </c>
      <c r="W104" s="87">
        <f t="shared" si="17"/>
        <v>0</v>
      </c>
      <c r="X104" s="87">
        <f t="shared" si="17"/>
        <v>0</v>
      </c>
      <c r="Y104" s="87">
        <f t="shared" si="17"/>
        <v>0</v>
      </c>
      <c r="Z104" s="87">
        <f t="shared" si="17"/>
        <v>0</v>
      </c>
      <c r="AA104" s="87">
        <f t="shared" si="17"/>
        <v>4115</v>
      </c>
      <c r="AB104" s="87">
        <f t="shared" si="17"/>
        <v>8230</v>
      </c>
      <c r="AC104" s="87">
        <f t="shared" si="17"/>
        <v>9876</v>
      </c>
      <c r="AD104" s="87">
        <f t="shared" si="17"/>
        <v>7571.6</v>
      </c>
      <c r="AE104" s="87">
        <f t="shared" si="17"/>
        <v>7571.6</v>
      </c>
      <c r="AF104" s="87">
        <f t="shared" si="17"/>
        <v>3785.8</v>
      </c>
      <c r="AG104" s="87">
        <f t="shared" si="17"/>
        <v>0</v>
      </c>
    </row>
    <row r="105" spans="1:36" x14ac:dyDescent="0.2">
      <c r="B105" s="86">
        <f>'3. Investeringen'!B102</f>
        <v>88</v>
      </c>
      <c r="C105" s="86" t="str">
        <f>'3. Investeringen'!C102</f>
        <v>Nieuwe investeringen</v>
      </c>
      <c r="D105" s="86" t="str">
        <f>'3. Investeringen'!F102</f>
        <v>AD</v>
      </c>
      <c r="E105" s="121">
        <f>'3. Investeringen'!K102</f>
        <v>2020</v>
      </c>
      <c r="F105" s="171">
        <f>'3. Investeringen'!M102</f>
        <v>39</v>
      </c>
      <c r="G105" s="121">
        <f>'3. Investeringen'!N102</f>
        <v>2020</v>
      </c>
      <c r="H105" s="86">
        <f>'3. Investeringen'!O102</f>
        <v>1660348</v>
      </c>
      <c r="J105" s="86">
        <f>'6. Investeringen per jaar'!I102</f>
        <v>1</v>
      </c>
      <c r="L105" s="123">
        <f t="shared" si="22"/>
        <v>2059</v>
      </c>
      <c r="M105" s="87">
        <f t="shared" si="23"/>
        <v>1596488.4615384615</v>
      </c>
      <c r="N105" s="117">
        <f t="shared" si="24"/>
        <v>37.5</v>
      </c>
      <c r="O105" s="87" t="b">
        <f t="shared" si="25"/>
        <v>0</v>
      </c>
      <c r="P105" s="117">
        <f>INDEX('2. Reguleringsparameters'!$D$44:$E$50,MATCH(C105,'2. Reguleringsparameters'!$B$44:$B$50,0),MATCH(D105,'2. Reguleringsparameters'!$D$43:$E$43,0))</f>
        <v>0.5</v>
      </c>
      <c r="R105" s="87">
        <f t="shared" si="17"/>
        <v>0</v>
      </c>
      <c r="S105" s="87">
        <f t="shared" si="17"/>
        <v>0</v>
      </c>
      <c r="T105" s="87">
        <f t="shared" si="17"/>
        <v>0</v>
      </c>
      <c r="U105" s="87">
        <f t="shared" si="17"/>
        <v>0</v>
      </c>
      <c r="V105" s="87">
        <f t="shared" si="17"/>
        <v>0</v>
      </c>
      <c r="W105" s="87">
        <f t="shared" si="17"/>
        <v>0</v>
      </c>
      <c r="X105" s="87">
        <f t="shared" si="17"/>
        <v>0</v>
      </c>
      <c r="Y105" s="87">
        <f t="shared" si="17"/>
        <v>0</v>
      </c>
      <c r="Z105" s="87">
        <f t="shared" si="17"/>
        <v>0</v>
      </c>
      <c r="AA105" s="87">
        <f t="shared" si="17"/>
        <v>21286.51282051282</v>
      </c>
      <c r="AB105" s="87">
        <f t="shared" si="17"/>
        <v>42573.025641025641</v>
      </c>
      <c r="AC105" s="87">
        <f t="shared" si="17"/>
        <v>51087.630769230767</v>
      </c>
      <c r="AD105" s="87">
        <f t="shared" si="17"/>
        <v>49452.826584615388</v>
      </c>
      <c r="AE105" s="87">
        <f t="shared" si="17"/>
        <v>47870.336133907702</v>
      </c>
      <c r="AF105" s="87">
        <f t="shared" si="17"/>
        <v>46338.485377622652</v>
      </c>
      <c r="AG105" s="87">
        <f t="shared" si="17"/>
        <v>44855.65384553872</v>
      </c>
    </row>
    <row r="106" spans="1:36" x14ac:dyDescent="0.2">
      <c r="B106" s="86">
        <f>'3. Investeringen'!B103</f>
        <v>89</v>
      </c>
      <c r="C106" s="86" t="str">
        <f>'3. Investeringen'!C103</f>
        <v>Nieuwe investeringen</v>
      </c>
      <c r="D106" s="86" t="str">
        <f>'3. Investeringen'!F103</f>
        <v>AD</v>
      </c>
      <c r="E106" s="121">
        <f>'3. Investeringen'!K103</f>
        <v>2020</v>
      </c>
      <c r="F106" s="171">
        <f>'3. Investeringen'!M103</f>
        <v>39</v>
      </c>
      <c r="G106" s="121">
        <f>'3. Investeringen'!N103</f>
        <v>2020</v>
      </c>
      <c r="H106" s="86">
        <f>'3. Investeringen'!O103</f>
        <v>-21420</v>
      </c>
      <c r="J106" s="86">
        <f>'6. Investeringen per jaar'!I103</f>
        <v>1</v>
      </c>
      <c r="L106" s="123">
        <f t="shared" si="22"/>
        <v>2059</v>
      </c>
      <c r="M106" s="87">
        <f t="shared" si="23"/>
        <v>-20596.153846153848</v>
      </c>
      <c r="N106" s="117">
        <f t="shared" si="24"/>
        <v>37.5</v>
      </c>
      <c r="O106" s="87" t="b">
        <f t="shared" si="25"/>
        <v>1</v>
      </c>
      <c r="P106" s="117">
        <f>INDEX('2. Reguleringsparameters'!$D$44:$E$50,MATCH(C106,'2. Reguleringsparameters'!$B$44:$B$50,0),MATCH(D106,'2. Reguleringsparameters'!$D$43:$E$43,0))</f>
        <v>0.5</v>
      </c>
      <c r="R106" s="87">
        <f t="shared" si="17"/>
        <v>0</v>
      </c>
      <c r="S106" s="87">
        <f t="shared" si="17"/>
        <v>0</v>
      </c>
      <c r="T106" s="87">
        <f t="shared" si="17"/>
        <v>0</v>
      </c>
      <c r="U106" s="87">
        <f t="shared" si="17"/>
        <v>0</v>
      </c>
      <c r="V106" s="87">
        <f t="shared" si="17"/>
        <v>0</v>
      </c>
      <c r="W106" s="87">
        <f t="shared" si="17"/>
        <v>0</v>
      </c>
      <c r="X106" s="87">
        <f t="shared" si="17"/>
        <v>0</v>
      </c>
      <c r="Y106" s="87">
        <f t="shared" si="17"/>
        <v>0</v>
      </c>
      <c r="Z106" s="87">
        <f t="shared" si="17"/>
        <v>0</v>
      </c>
      <c r="AA106" s="87">
        <f t="shared" si="17"/>
        <v>-274.61538461538464</v>
      </c>
      <c r="AB106" s="87">
        <f t="shared" si="17"/>
        <v>-549.23076923076928</v>
      </c>
      <c r="AC106" s="87">
        <f t="shared" si="17"/>
        <v>-659.07692307692309</v>
      </c>
      <c r="AD106" s="87">
        <f t="shared" si="17"/>
        <v>-637.98646153846164</v>
      </c>
      <c r="AE106" s="87">
        <f t="shared" si="17"/>
        <v>-617.5708947692309</v>
      </c>
      <c r="AF106" s="87">
        <f t="shared" si="17"/>
        <v>-597.80862613661554</v>
      </c>
      <c r="AG106" s="87">
        <f t="shared" si="17"/>
        <v>-578.67875010024386</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117"/>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51" customHeight="1" x14ac:dyDescent="0.2">
      <c r="B5" s="175" t="s">
        <v>145</v>
      </c>
      <c r="C5" s="175"/>
      <c r="D5" s="175"/>
      <c r="E5" s="175"/>
      <c r="F5" s="175"/>
      <c r="G5" s="175"/>
      <c r="H5" s="130"/>
    </row>
    <row r="6" spans="2:58" x14ac:dyDescent="0.2">
      <c r="B6" s="11"/>
      <c r="C6" s="38"/>
      <c r="D6" s="38"/>
      <c r="E6" s="38"/>
      <c r="F6" s="11"/>
      <c r="G6" s="38"/>
    </row>
    <row r="7" spans="2:58" s="90" customFormat="1" x14ac:dyDescent="0.2">
      <c r="B7" s="90" t="s">
        <v>27</v>
      </c>
    </row>
    <row r="8" spans="2:58" ht="67.5" customHeight="1" x14ac:dyDescent="0.2">
      <c r="B8" s="175" t="s">
        <v>221</v>
      </c>
      <c r="C8" s="175"/>
      <c r="D8" s="175"/>
      <c r="E8" s="175"/>
      <c r="F8" s="175"/>
      <c r="G8" s="175"/>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4124548.6326259421</v>
      </c>
      <c r="AP12" s="87">
        <f t="shared" si="0"/>
        <v>4353864.1398469629</v>
      </c>
      <c r="AQ12" s="87">
        <f t="shared" si="0"/>
        <v>4636092.3805628307</v>
      </c>
      <c r="AR12" s="87">
        <f t="shared" si="0"/>
        <v>4953269.6654644338</v>
      </c>
      <c r="AS12" s="87">
        <f t="shared" si="0"/>
        <v>5128579.0483395113</v>
      </c>
      <c r="AT12" s="87">
        <f t="shared" si="0"/>
        <v>5273057.8234673692</v>
      </c>
      <c r="AU12" s="87">
        <f t="shared" si="0"/>
        <v>5392232.2677139118</v>
      </c>
      <c r="AV12" s="87">
        <f t="shared" si="0"/>
        <v>5579010.3379347259</v>
      </c>
      <c r="AW12" s="87">
        <f t="shared" si="0"/>
        <v>5797719.3764245603</v>
      </c>
      <c r="AX12" s="87">
        <f t="shared" si="0"/>
        <v>6044646.9511108426</v>
      </c>
      <c r="AY12" s="87">
        <f t="shared" si="0"/>
        <v>6112737.0856220769</v>
      </c>
      <c r="AZ12" s="87">
        <f t="shared" si="0"/>
        <v>7311938.4282206576</v>
      </c>
      <c r="BA12" s="87">
        <f t="shared" si="0"/>
        <v>6736369.0470192535</v>
      </c>
      <c r="BB12" s="87">
        <f t="shared" si="0"/>
        <v>6222040.0017745234</v>
      </c>
      <c r="BC12" s="87">
        <f t="shared" si="0"/>
        <v>6068091.5029172041</v>
      </c>
      <c r="BD12" s="87">
        <f t="shared" si="0"/>
        <v>6001986.6084572095</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SUMIF($D$29:$D$117,$B15&amp;" "&amp;$B$14,AO$29:AO$117)</f>
        <v>3282237.4211407211</v>
      </c>
      <c r="AP15" s="88">
        <f t="shared" ref="AP15:BD15" si="1">SUMIF($D$29:$D$117,$B15&amp;" "&amp;$B$14,AP$29:AP$117)</f>
        <v>3367575.5940903802</v>
      </c>
      <c r="AQ15" s="88">
        <f t="shared" si="1"/>
        <v>3445029.8327544583</v>
      </c>
      <c r="AR15" s="88">
        <f t="shared" si="1"/>
        <v>3541490.6680715834</v>
      </c>
      <c r="AS15" s="88">
        <f t="shared" si="1"/>
        <v>3576905.5747522991</v>
      </c>
      <c r="AT15" s="88">
        <f t="shared" si="1"/>
        <v>3605520.8193503176</v>
      </c>
      <c r="AU15" s="88">
        <f t="shared" si="1"/>
        <v>3612731.8609890183</v>
      </c>
      <c r="AV15" s="88">
        <f t="shared" si="1"/>
        <v>3663310.1070428644</v>
      </c>
      <c r="AW15" s="88">
        <f t="shared" si="1"/>
        <v>3740239.619290764</v>
      </c>
      <c r="AX15" s="88">
        <f t="shared" si="1"/>
        <v>3844966.3286309056</v>
      </c>
      <c r="AY15" s="88">
        <f t="shared" si="1"/>
        <v>3871881.0929313218</v>
      </c>
      <c r="AZ15" s="88">
        <f t="shared" si="1"/>
        <v>4646257.311517586</v>
      </c>
      <c r="BA15" s="88">
        <f t="shared" si="1"/>
        <v>4220645.9547373466</v>
      </c>
      <c r="BB15" s="88">
        <f t="shared" si="1"/>
        <v>3834021.8978148387</v>
      </c>
      <c r="BC15" s="88">
        <f t="shared" si="1"/>
        <v>3764427.4409238151</v>
      </c>
      <c r="BD15" s="88">
        <f t="shared" si="1"/>
        <v>3764427.4409238151</v>
      </c>
    </row>
    <row r="16" spans="2:58" s="40" customFormat="1" x14ac:dyDescent="0.2">
      <c r="B16" s="79" t="s">
        <v>146</v>
      </c>
      <c r="H16" s="65"/>
      <c r="AO16" s="88">
        <f t="shared" ref="AO16:BD18" si="2">SUMIF($D$29:$D$117,$B16&amp;" "&amp;$B$14,AO$29:AO$117)</f>
        <v>305265.02271475631</v>
      </c>
      <c r="AP16" s="88">
        <f t="shared" si="2"/>
        <v>383916.61776680464</v>
      </c>
      <c r="AQ16" s="88">
        <f t="shared" si="2"/>
        <v>489117.87502878607</v>
      </c>
      <c r="AR16" s="88">
        <f t="shared" si="2"/>
        <v>590717.90138615808</v>
      </c>
      <c r="AS16" s="88">
        <f t="shared" si="2"/>
        <v>654493.87498563074</v>
      </c>
      <c r="AT16" s="88">
        <f t="shared" si="2"/>
        <v>707425.20335576043</v>
      </c>
      <c r="AU16" s="88">
        <f t="shared" si="2"/>
        <v>753381.56857522624</v>
      </c>
      <c r="AV16" s="88">
        <f t="shared" si="2"/>
        <v>811162.82075616391</v>
      </c>
      <c r="AW16" s="88">
        <f t="shared" si="2"/>
        <v>869511.12399825931</v>
      </c>
      <c r="AX16" s="88">
        <f t="shared" si="2"/>
        <v>927473.21697122091</v>
      </c>
      <c r="AY16" s="88">
        <f t="shared" si="2"/>
        <v>938584.15462553035</v>
      </c>
      <c r="AZ16" s="88">
        <f t="shared" si="2"/>
        <v>1102954.9110248033</v>
      </c>
      <c r="BA16" s="88">
        <f t="shared" si="2"/>
        <v>1042921.7152337746</v>
      </c>
      <c r="BB16" s="88">
        <f t="shared" si="2"/>
        <v>998903.72390338941</v>
      </c>
      <c r="BC16" s="88">
        <f t="shared" si="2"/>
        <v>957740.68947136973</v>
      </c>
      <c r="BD16" s="88">
        <f t="shared" si="2"/>
        <v>925796.67552934028</v>
      </c>
    </row>
    <row r="17" spans="1:58" s="40" customFormat="1" x14ac:dyDescent="0.2">
      <c r="B17" s="79" t="s">
        <v>127</v>
      </c>
      <c r="H17" s="65"/>
      <c r="AO17" s="88">
        <f t="shared" si="2"/>
        <v>0</v>
      </c>
      <c r="AP17" s="88">
        <f t="shared" si="2"/>
        <v>0</v>
      </c>
      <c r="AQ17" s="88">
        <f t="shared" si="2"/>
        <v>0</v>
      </c>
      <c r="AR17" s="88">
        <f t="shared" si="2"/>
        <v>0</v>
      </c>
      <c r="AS17" s="88">
        <f t="shared" si="2"/>
        <v>0</v>
      </c>
      <c r="AT17" s="88">
        <f t="shared" si="2"/>
        <v>0</v>
      </c>
      <c r="AU17" s="88">
        <f t="shared" si="2"/>
        <v>0</v>
      </c>
      <c r="AV17" s="88">
        <f t="shared" si="2"/>
        <v>0</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0</v>
      </c>
      <c r="AT18" s="88">
        <f t="shared" si="2"/>
        <v>0</v>
      </c>
      <c r="AU18" s="88">
        <f t="shared" si="2"/>
        <v>0</v>
      </c>
      <c r="AV18" s="88">
        <f t="shared" si="2"/>
        <v>0</v>
      </c>
      <c r="AW18" s="88">
        <f t="shared" si="2"/>
        <v>0</v>
      </c>
      <c r="AX18" s="88">
        <f t="shared" si="2"/>
        <v>0</v>
      </c>
      <c r="AY18" s="88">
        <f t="shared" si="2"/>
        <v>0</v>
      </c>
      <c r="AZ18" s="88">
        <f t="shared" si="2"/>
        <v>0</v>
      </c>
      <c r="BA18" s="88">
        <f t="shared" si="2"/>
        <v>0</v>
      </c>
      <c r="BB18" s="88">
        <f t="shared" si="2"/>
        <v>0</v>
      </c>
      <c r="BC18" s="88">
        <f t="shared" si="2"/>
        <v>0</v>
      </c>
      <c r="BD18" s="88">
        <f t="shared" si="2"/>
        <v>0</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SUMIF($D$29:$D$117,$B21&amp;" "&amp;$B$20,AO$29:AO$117)</f>
        <v>393955.30697559274</v>
      </c>
      <c r="AP21" s="88">
        <f t="shared" ref="AP21:BD21" si="3">SUMIF($D$29:$D$117,$B21&amp;" "&amp;$B$20,AP$29:AP$117)</f>
        <v>404198.14495695819</v>
      </c>
      <c r="AQ21" s="88">
        <f t="shared" si="3"/>
        <v>413494.70229096815</v>
      </c>
      <c r="AR21" s="88">
        <f t="shared" si="3"/>
        <v>425072.55395511526</v>
      </c>
      <c r="AS21" s="88">
        <f t="shared" si="3"/>
        <v>429323.27949466638</v>
      </c>
      <c r="AT21" s="88">
        <f t="shared" si="3"/>
        <v>432757.86573062371</v>
      </c>
      <c r="AU21" s="88">
        <f t="shared" si="3"/>
        <v>433623.381462085</v>
      </c>
      <c r="AV21" s="88">
        <f t="shared" si="3"/>
        <v>439694.1088025542</v>
      </c>
      <c r="AW21" s="88">
        <f t="shared" si="3"/>
        <v>448927.68508740782</v>
      </c>
      <c r="AX21" s="88">
        <f t="shared" si="3"/>
        <v>461497.66026985529</v>
      </c>
      <c r="AY21" s="88">
        <f t="shared" si="3"/>
        <v>464728.1438917442</v>
      </c>
      <c r="AZ21" s="88">
        <f t="shared" si="3"/>
        <v>557673.77267009276</v>
      </c>
      <c r="BA21" s="88">
        <f t="shared" si="3"/>
        <v>506196.19365439186</v>
      </c>
      <c r="BB21" s="88">
        <f t="shared" si="3"/>
        <v>459470.39116321725</v>
      </c>
      <c r="BC21" s="88">
        <f t="shared" si="3"/>
        <v>451812.55131049705</v>
      </c>
      <c r="BD21" s="88">
        <f t="shared" si="3"/>
        <v>451812.55131049705</v>
      </c>
    </row>
    <row r="22" spans="1:58" s="40" customFormat="1" x14ac:dyDescent="0.2">
      <c r="B22" s="79" t="s">
        <v>146</v>
      </c>
      <c r="H22" s="65"/>
      <c r="AO22" s="88">
        <f t="shared" ref="AO22:BD23" si="4">SUMIF($D$29:$D$117,$B22&amp;" "&amp;$B$20,AO$29:AO$117)</f>
        <v>143090.88179487176</v>
      </c>
      <c r="AP22" s="88">
        <f t="shared" si="4"/>
        <v>198173.78303282047</v>
      </c>
      <c r="AQ22" s="88">
        <f t="shared" si="4"/>
        <v>288449.97048861894</v>
      </c>
      <c r="AR22" s="88">
        <f t="shared" si="4"/>
        <v>395988.542051578</v>
      </c>
      <c r="AS22" s="88">
        <f t="shared" si="4"/>
        <v>467856.31910691445</v>
      </c>
      <c r="AT22" s="88">
        <f t="shared" si="4"/>
        <v>527353.93503066537</v>
      </c>
      <c r="AU22" s="88">
        <f t="shared" si="4"/>
        <v>592495.45668758114</v>
      </c>
      <c r="AV22" s="88">
        <f t="shared" si="4"/>
        <v>664843.30133314151</v>
      </c>
      <c r="AW22" s="88">
        <f t="shared" si="4"/>
        <v>739040.94804813142</v>
      </c>
      <c r="AX22" s="88">
        <f t="shared" si="4"/>
        <v>810709.74523885956</v>
      </c>
      <c r="AY22" s="88">
        <f t="shared" si="4"/>
        <v>837543.69417348038</v>
      </c>
      <c r="AZ22" s="88">
        <f t="shared" si="4"/>
        <v>1005052.4330081763</v>
      </c>
      <c r="BA22" s="88">
        <f t="shared" si="4"/>
        <v>966605.18339374103</v>
      </c>
      <c r="BB22" s="88">
        <f t="shared" si="4"/>
        <v>929643.9888930762</v>
      </c>
      <c r="BC22" s="88">
        <f t="shared" si="4"/>
        <v>894110.82121152349</v>
      </c>
      <c r="BD22" s="88">
        <f t="shared" si="4"/>
        <v>859949.94069355458</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8" t="s">
        <v>73</v>
      </c>
      <c r="C27" s="139"/>
      <c r="D27" s="139"/>
      <c r="E27" s="139"/>
      <c r="F27" s="131"/>
      <c r="G27" s="138" t="s">
        <v>194</v>
      </c>
      <c r="H27" s="139"/>
      <c r="I27" s="139"/>
      <c r="J27" s="139"/>
      <c r="K27" s="139"/>
      <c r="L27" s="139"/>
      <c r="M27" s="139"/>
      <c r="N27" s="139"/>
      <c r="O27" s="139"/>
      <c r="P27" s="139"/>
      <c r="Q27" s="139"/>
      <c r="R27" s="139"/>
      <c r="S27" s="139"/>
      <c r="T27" s="139"/>
      <c r="U27" s="139"/>
      <c r="V27" s="139"/>
      <c r="W27" s="79"/>
      <c r="X27" s="138" t="s">
        <v>160</v>
      </c>
      <c r="Y27" s="139"/>
      <c r="Z27" s="139"/>
      <c r="AA27" s="139"/>
      <c r="AB27" s="139"/>
      <c r="AC27" s="139"/>
      <c r="AD27" s="139"/>
      <c r="AE27" s="139"/>
      <c r="AF27" s="139"/>
      <c r="AG27" s="139"/>
      <c r="AH27" s="139"/>
      <c r="AI27" s="139"/>
      <c r="AJ27" s="139"/>
      <c r="AK27" s="139"/>
      <c r="AL27" s="139"/>
      <c r="AM27" s="139"/>
      <c r="AN27" s="79"/>
      <c r="AO27" s="138" t="s">
        <v>196</v>
      </c>
      <c r="AP27" s="139"/>
      <c r="AQ27" s="139"/>
      <c r="AR27" s="139"/>
      <c r="AS27" s="139"/>
      <c r="AT27" s="139"/>
      <c r="AU27" s="139"/>
      <c r="AV27" s="139"/>
      <c r="AW27" s="139"/>
      <c r="AX27" s="139"/>
      <c r="AY27" s="139"/>
      <c r="AZ27" s="139"/>
      <c r="BA27" s="139"/>
      <c r="BB27" s="139"/>
      <c r="BC27" s="139"/>
      <c r="BD27" s="139"/>
    </row>
    <row r="28" spans="1:58" s="16" customFormat="1" ht="30.75" customHeight="1" x14ac:dyDescent="0.2">
      <c r="B28" s="139" t="s">
        <v>80</v>
      </c>
      <c r="C28" s="139" t="s">
        <v>101</v>
      </c>
      <c r="D28" s="139" t="s">
        <v>149</v>
      </c>
      <c r="E28" s="140" t="s">
        <v>85</v>
      </c>
      <c r="F28" s="131"/>
      <c r="G28" s="139">
        <v>2011</v>
      </c>
      <c r="H28" s="139">
        <v>2012</v>
      </c>
      <c r="I28" s="139">
        <v>2013</v>
      </c>
      <c r="J28" s="139">
        <v>2014</v>
      </c>
      <c r="K28" s="139">
        <v>2015</v>
      </c>
      <c r="L28" s="139">
        <v>2016</v>
      </c>
      <c r="M28" s="139">
        <v>2017</v>
      </c>
      <c r="N28" s="139">
        <v>2018</v>
      </c>
      <c r="O28" s="139">
        <v>2019</v>
      </c>
      <c r="P28" s="139">
        <v>2020</v>
      </c>
      <c r="Q28" s="139">
        <v>2021</v>
      </c>
      <c r="R28" s="139">
        <v>2022</v>
      </c>
      <c r="S28" s="139">
        <v>2023</v>
      </c>
      <c r="T28" s="139">
        <v>2024</v>
      </c>
      <c r="U28" s="139">
        <v>2025</v>
      </c>
      <c r="V28" s="139">
        <v>2026</v>
      </c>
      <c r="W28" s="79"/>
      <c r="X28" s="139">
        <v>2011</v>
      </c>
      <c r="Y28" s="139">
        <v>2012</v>
      </c>
      <c r="Z28" s="139">
        <v>2013</v>
      </c>
      <c r="AA28" s="139">
        <v>2014</v>
      </c>
      <c r="AB28" s="139">
        <v>2015</v>
      </c>
      <c r="AC28" s="139">
        <v>2016</v>
      </c>
      <c r="AD28" s="139">
        <v>2017</v>
      </c>
      <c r="AE28" s="139">
        <v>2018</v>
      </c>
      <c r="AF28" s="139">
        <v>2019</v>
      </c>
      <c r="AG28" s="139">
        <v>2020</v>
      </c>
      <c r="AH28" s="139">
        <v>2021</v>
      </c>
      <c r="AI28" s="139">
        <v>2022</v>
      </c>
      <c r="AJ28" s="139">
        <v>2023</v>
      </c>
      <c r="AK28" s="139">
        <v>2024</v>
      </c>
      <c r="AL28" s="139">
        <v>2025</v>
      </c>
      <c r="AM28" s="139">
        <v>2026</v>
      </c>
      <c r="AN28" s="79"/>
      <c r="AO28" s="139">
        <v>2011</v>
      </c>
      <c r="AP28" s="139">
        <v>2012</v>
      </c>
      <c r="AQ28" s="139">
        <v>2013</v>
      </c>
      <c r="AR28" s="139">
        <v>2014</v>
      </c>
      <c r="AS28" s="139">
        <v>2015</v>
      </c>
      <c r="AT28" s="139">
        <v>2016</v>
      </c>
      <c r="AU28" s="139">
        <v>2017</v>
      </c>
      <c r="AV28" s="139">
        <v>2018</v>
      </c>
      <c r="AW28" s="139">
        <v>2019</v>
      </c>
      <c r="AX28" s="139">
        <v>2020</v>
      </c>
      <c r="AY28" s="139">
        <v>2021</v>
      </c>
      <c r="AZ28" s="139">
        <v>2022</v>
      </c>
      <c r="BA28" s="139">
        <v>2023</v>
      </c>
      <c r="BB28" s="139">
        <v>2024</v>
      </c>
      <c r="BC28" s="139">
        <v>2025</v>
      </c>
      <c r="BD28" s="139">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388133.30736511602</v>
      </c>
      <c r="H29" s="86">
        <f>'7. Nominale afschrijvingen'!S18</f>
        <v>388133.30736511608</v>
      </c>
      <c r="I29" s="86">
        <f>'7. Nominale afschrijvingen'!T18</f>
        <v>388133.30736511608</v>
      </c>
      <c r="J29" s="86">
        <f>'7. Nominale afschrijvingen'!U18</f>
        <v>388133.30736511608</v>
      </c>
      <c r="K29" s="86">
        <f>'7. Nominale afschrijvingen'!V18</f>
        <v>388133.30736511608</v>
      </c>
      <c r="L29" s="86">
        <f>'7. Nominale afschrijvingen'!W18</f>
        <v>388133.30736511608</v>
      </c>
      <c r="M29" s="86">
        <f>'7. Nominale afschrijvingen'!X18</f>
        <v>388133.30736511608</v>
      </c>
      <c r="N29" s="86">
        <f>'7. Nominale afschrijvingen'!Y18</f>
        <v>388133.30736511608</v>
      </c>
      <c r="O29" s="86">
        <f>'7. Nominale afschrijvingen'!Z18</f>
        <v>388133.30736511608</v>
      </c>
      <c r="P29" s="86">
        <f>'7. Nominale afschrijvingen'!AA18</f>
        <v>388133.30736511608</v>
      </c>
      <c r="Q29" s="86">
        <f>'7. Nominale afschrijvingen'!AB18</f>
        <v>388133.30736511608</v>
      </c>
      <c r="R29" s="86">
        <f>'7. Nominale afschrijvingen'!AC18</f>
        <v>465759.96883813909</v>
      </c>
      <c r="S29" s="86">
        <f>'7. Nominale afschrijvingen'!AD18</f>
        <v>422766.74094538775</v>
      </c>
      <c r="T29" s="86">
        <f>'7. Nominale afschrijvingen'!AE18</f>
        <v>383742.11870427505</v>
      </c>
      <c r="U29" s="86">
        <f>'7. Nominale afschrijvingen'!AF18</f>
        <v>377346.41672587051</v>
      </c>
      <c r="V29" s="86">
        <f>'7. Nominale afschrijvingen'!AG18</f>
        <v>377346.41672587051</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89" si="5">G29*X29</f>
        <v>393955.30697559274</v>
      </c>
      <c r="AP29" s="87">
        <f t="shared" ref="AP29:AP89" si="6">H29*Y29</f>
        <v>404198.14495695819</v>
      </c>
      <c r="AQ29" s="87">
        <f t="shared" ref="AQ29:AQ89" si="7">I29*Z29</f>
        <v>413494.70229096815</v>
      </c>
      <c r="AR29" s="87">
        <f t="shared" ref="AR29:AR89" si="8">J29*AA29</f>
        <v>425072.55395511526</v>
      </c>
      <c r="AS29" s="87">
        <f t="shared" ref="AS29:AS89" si="9">K29*AB29</f>
        <v>429323.27949466638</v>
      </c>
      <c r="AT29" s="87">
        <f t="shared" ref="AT29:AT89" si="10">L29*AC29</f>
        <v>432757.86573062371</v>
      </c>
      <c r="AU29" s="87">
        <f t="shared" ref="AU29:AU89" si="11">M29*AD29</f>
        <v>433623.381462085</v>
      </c>
      <c r="AV29" s="87">
        <f t="shared" ref="AV29:AV89" si="12">N29*AE29</f>
        <v>439694.1088025542</v>
      </c>
      <c r="AW29" s="87">
        <f t="shared" ref="AW29:AW89" si="13">O29*AF29</f>
        <v>448927.68508740782</v>
      </c>
      <c r="AX29" s="87">
        <f t="shared" ref="AX29:AX89" si="14">P29*AG29</f>
        <v>461497.66026985529</v>
      </c>
      <c r="AY29" s="87">
        <f t="shared" ref="AY29:AY89" si="15">Q29*AH29</f>
        <v>464728.1438917442</v>
      </c>
      <c r="AZ29" s="87">
        <f t="shared" ref="AZ29:AZ89" si="16">R29*AI29</f>
        <v>557673.77267009276</v>
      </c>
      <c r="BA29" s="87">
        <f t="shared" ref="BA29:BA89" si="17">S29*AJ29</f>
        <v>506196.19365439186</v>
      </c>
      <c r="BB29" s="87">
        <f t="shared" ref="BB29:BB89" si="18">T29*AK29</f>
        <v>459470.39116321725</v>
      </c>
      <c r="BC29" s="87">
        <f t="shared" ref="BC29:BC89" si="19">U29*AL29</f>
        <v>451812.55131049705</v>
      </c>
      <c r="BD29" s="87">
        <f t="shared" ref="BD29:BD89" si="20">V29*AM29</f>
        <v>451812.55131049705</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2960978.6495176959</v>
      </c>
      <c r="H30" s="86">
        <f>'7. Nominale afschrijvingen'!S19</f>
        <v>2960978.6495176959</v>
      </c>
      <c r="I30" s="86">
        <f>'7. Nominale afschrijvingen'!T19</f>
        <v>2960978.6495176959</v>
      </c>
      <c r="J30" s="86">
        <f>'7. Nominale afschrijvingen'!U19</f>
        <v>2960978.6495176959</v>
      </c>
      <c r="K30" s="86">
        <f>'7. Nominale afschrijvingen'!V19</f>
        <v>2960978.6495176959</v>
      </c>
      <c r="L30" s="86">
        <f>'7. Nominale afschrijvingen'!W19</f>
        <v>2960978.6495176959</v>
      </c>
      <c r="M30" s="86">
        <f>'7. Nominale afschrijvingen'!X19</f>
        <v>2960978.6495176959</v>
      </c>
      <c r="N30" s="86">
        <f>'7. Nominale afschrijvingen'!Y19</f>
        <v>2960978.6495176959</v>
      </c>
      <c r="O30" s="86">
        <f>'7. Nominale afschrijvingen'!Z19</f>
        <v>2960978.6495176959</v>
      </c>
      <c r="P30" s="86">
        <f>'7. Nominale afschrijvingen'!AA19</f>
        <v>2960978.6495176959</v>
      </c>
      <c r="Q30" s="86">
        <f>'7. Nominale afschrijvingen'!AB19</f>
        <v>2960978.6495176959</v>
      </c>
      <c r="R30" s="86">
        <f>'7. Nominale afschrijvingen'!AC19</f>
        <v>3553174.3794212351</v>
      </c>
      <c r="S30" s="86">
        <f>'7. Nominale afschrijvingen'!AD19</f>
        <v>3227692.75687883</v>
      </c>
      <c r="T30" s="86">
        <f>'7. Nominale afschrijvingen'!AE19</f>
        <v>2932026.2447983241</v>
      </c>
      <c r="U30" s="86">
        <f>'7. Nominale afschrijvingen'!AF19</f>
        <v>2878804.6462953882</v>
      </c>
      <c r="V30" s="86">
        <f>'7. Nominale afschrijvingen'!AG19</f>
        <v>2878804.6462953882</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3282237.4211407211</v>
      </c>
      <c r="AP30" s="87">
        <f t="shared" si="6"/>
        <v>3367575.5940903802</v>
      </c>
      <c r="AQ30" s="87">
        <f t="shared" si="7"/>
        <v>3445029.8327544583</v>
      </c>
      <c r="AR30" s="87">
        <f t="shared" si="8"/>
        <v>3541490.6680715834</v>
      </c>
      <c r="AS30" s="87">
        <f t="shared" si="9"/>
        <v>3576905.5747522991</v>
      </c>
      <c r="AT30" s="87">
        <f t="shared" si="10"/>
        <v>3605520.8193503176</v>
      </c>
      <c r="AU30" s="87">
        <f t="shared" si="11"/>
        <v>3612731.8609890183</v>
      </c>
      <c r="AV30" s="87">
        <f t="shared" si="12"/>
        <v>3663310.1070428644</v>
      </c>
      <c r="AW30" s="87">
        <f t="shared" si="13"/>
        <v>3740239.619290764</v>
      </c>
      <c r="AX30" s="87">
        <f t="shared" si="14"/>
        <v>3844966.3286309056</v>
      </c>
      <c r="AY30" s="87">
        <f t="shared" si="15"/>
        <v>3871881.0929313218</v>
      </c>
      <c r="AZ30" s="87">
        <f t="shared" si="16"/>
        <v>4646257.311517586</v>
      </c>
      <c r="BA30" s="87">
        <f t="shared" si="17"/>
        <v>4220645.9547373466</v>
      </c>
      <c r="BB30" s="87">
        <f t="shared" si="18"/>
        <v>3834021.8978148387</v>
      </c>
      <c r="BC30" s="87">
        <f t="shared" si="19"/>
        <v>3764427.4409238151</v>
      </c>
      <c r="BD30" s="87">
        <f t="shared" si="20"/>
        <v>3764427.4409238151</v>
      </c>
    </row>
    <row r="31" spans="1:58" s="20" customFormat="1" x14ac:dyDescent="0.2">
      <c r="A31" s="41"/>
      <c r="B31" s="86">
        <f>'3. Investeringen'!B17</f>
        <v>3</v>
      </c>
      <c r="C31" s="86" t="str">
        <f>'3. Investeringen'!F17</f>
        <v>TD</v>
      </c>
      <c r="D31" s="86" t="str">
        <f>'3. Investeringen'!G17</f>
        <v>Precario TD</v>
      </c>
      <c r="E31" s="121">
        <f>'3. Investeringen'!K17</f>
        <v>2004</v>
      </c>
      <c r="G31" s="86">
        <f>'7. Nominale afschrijvingen'!R20</f>
        <v>0</v>
      </c>
      <c r="H31" s="86">
        <f>'7. Nominale afschrijvingen'!S20</f>
        <v>0</v>
      </c>
      <c r="I31" s="86">
        <f>'7. Nominale afschrijvingen'!T20</f>
        <v>0</v>
      </c>
      <c r="J31" s="86">
        <f>'7. Nominale afschrijvingen'!U20</f>
        <v>0</v>
      </c>
      <c r="K31" s="86">
        <f>'7. Nominale afschrijvingen'!V20</f>
        <v>0</v>
      </c>
      <c r="L31" s="86">
        <f>'7. Nominale afschrijvingen'!W20</f>
        <v>0</v>
      </c>
      <c r="M31" s="86">
        <f>'7. Nominale afschrijvingen'!X20</f>
        <v>0</v>
      </c>
      <c r="N31" s="86">
        <f>'7. Nominale afschrijvingen'!Y20</f>
        <v>0</v>
      </c>
      <c r="O31" s="86">
        <f>'7. Nominale afschrijvingen'!Z20</f>
        <v>0</v>
      </c>
      <c r="P31" s="86">
        <f>'7. Nominale afschrijvingen'!AA20</f>
        <v>0</v>
      </c>
      <c r="Q31" s="86">
        <f>'7. Nominale afschrijvingen'!AB20</f>
        <v>0</v>
      </c>
      <c r="R31" s="86">
        <f>'7. Nominale afschrijvingen'!AC20</f>
        <v>0</v>
      </c>
      <c r="S31" s="86">
        <f>'7. Nominale afschrijvingen'!AD20</f>
        <v>0</v>
      </c>
      <c r="T31" s="86">
        <f>'7. Nominale afschrijvingen'!AE20</f>
        <v>0</v>
      </c>
      <c r="U31" s="86">
        <f>'7. Nominale afschrijvingen'!AF20</f>
        <v>0</v>
      </c>
      <c r="V31" s="86">
        <f>'7. Nominale afschrijvingen'!AG20</f>
        <v>0</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0</v>
      </c>
      <c r="AP31" s="87">
        <f t="shared" si="6"/>
        <v>0</v>
      </c>
      <c r="AQ31" s="87">
        <f t="shared" si="7"/>
        <v>0</v>
      </c>
      <c r="AR31" s="87">
        <f t="shared" si="8"/>
        <v>0</v>
      </c>
      <c r="AS31" s="87">
        <f t="shared" si="9"/>
        <v>0</v>
      </c>
      <c r="AT31" s="87">
        <f t="shared" si="10"/>
        <v>0</v>
      </c>
      <c r="AU31" s="87">
        <f t="shared" si="11"/>
        <v>0</v>
      </c>
      <c r="AV31" s="87">
        <f t="shared" si="12"/>
        <v>0</v>
      </c>
      <c r="AW31" s="87">
        <f t="shared" si="13"/>
        <v>0</v>
      </c>
      <c r="AX31" s="87">
        <f t="shared" si="14"/>
        <v>0</v>
      </c>
      <c r="AY31" s="87">
        <f t="shared" si="15"/>
        <v>0</v>
      </c>
      <c r="AZ31" s="87">
        <f t="shared" si="16"/>
        <v>0</v>
      </c>
      <c r="BA31" s="87">
        <f t="shared" si="17"/>
        <v>0</v>
      </c>
      <c r="BB31" s="87">
        <f t="shared" si="18"/>
        <v>0</v>
      </c>
      <c r="BC31" s="87">
        <f t="shared" si="19"/>
        <v>0</v>
      </c>
      <c r="BD31" s="87">
        <f t="shared" si="20"/>
        <v>0</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4333.7794285714281</v>
      </c>
      <c r="H32" s="86">
        <f>'7. Nominale afschrijvingen'!S21</f>
        <v>4333.7794285714281</v>
      </c>
      <c r="I32" s="86">
        <f>'7. Nominale afschrijvingen'!T21</f>
        <v>4333.7794285714281</v>
      </c>
      <c r="J32" s="86">
        <f>'7. Nominale afschrijvingen'!U21</f>
        <v>4333.7794285714281</v>
      </c>
      <c r="K32" s="86">
        <f>'7. Nominale afschrijvingen'!V21</f>
        <v>4333.7794285714281</v>
      </c>
      <c r="L32" s="86">
        <f>'7. Nominale afschrijvingen'!W21</f>
        <v>4333.7794285714281</v>
      </c>
      <c r="M32" s="86">
        <f>'7. Nominale afschrijvingen'!X21</f>
        <v>4333.7794285714281</v>
      </c>
      <c r="N32" s="86">
        <f>'7. Nominale afschrijvingen'!Y21</f>
        <v>4333.7794285714281</v>
      </c>
      <c r="O32" s="86">
        <f>'7. Nominale afschrijvingen'!Z21</f>
        <v>4333.7794285714281</v>
      </c>
      <c r="P32" s="86">
        <f>'7. Nominale afschrijvingen'!AA21</f>
        <v>4333.7794285714281</v>
      </c>
      <c r="Q32" s="86">
        <f>'7. Nominale afschrijvingen'!AB21</f>
        <v>4333.7794285714281</v>
      </c>
      <c r="R32" s="86">
        <f>'7. Nominale afschrijvingen'!AC21</f>
        <v>5200.5353142857139</v>
      </c>
      <c r="S32" s="86">
        <f>'7. Nominale afschrijvingen'!AD21</f>
        <v>5034.1181842285714</v>
      </c>
      <c r="T32" s="86">
        <f>'7. Nominale afschrijvingen'!AE21</f>
        <v>4873.0264023332566</v>
      </c>
      <c r="U32" s="86">
        <f>'7. Nominale afschrijvingen'!AF21</f>
        <v>4717.0895574585929</v>
      </c>
      <c r="V32" s="86">
        <f>'7. Nominale afschrijvingen'!AG21</f>
        <v>4566.142691619918</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4803.9836483603058</v>
      </c>
      <c r="AP32" s="87">
        <f t="shared" si="6"/>
        <v>4928.8872232176745</v>
      </c>
      <c r="AQ32" s="87">
        <f t="shared" si="7"/>
        <v>5042.2516293516801</v>
      </c>
      <c r="AR32" s="87">
        <f t="shared" si="8"/>
        <v>5183.4346749735269</v>
      </c>
      <c r="AS32" s="87">
        <f t="shared" si="9"/>
        <v>5235.2690217232621</v>
      </c>
      <c r="AT32" s="87">
        <f t="shared" si="10"/>
        <v>5277.1511738970485</v>
      </c>
      <c r="AU32" s="87">
        <f t="shared" si="11"/>
        <v>5287.7054762448424</v>
      </c>
      <c r="AV32" s="87">
        <f t="shared" si="12"/>
        <v>5361.7333529122707</v>
      </c>
      <c r="AW32" s="87">
        <f t="shared" si="13"/>
        <v>5474.3297533234272</v>
      </c>
      <c r="AX32" s="87">
        <f t="shared" si="14"/>
        <v>5627.6109864164837</v>
      </c>
      <c r="AY32" s="87">
        <f t="shared" si="15"/>
        <v>5667.0042633213989</v>
      </c>
      <c r="AZ32" s="87">
        <f t="shared" si="16"/>
        <v>6800.4051159856781</v>
      </c>
      <c r="BA32" s="87">
        <f t="shared" si="17"/>
        <v>6582.7921522741372</v>
      </c>
      <c r="BB32" s="87">
        <f t="shared" si="18"/>
        <v>6372.1428034013643</v>
      </c>
      <c r="BC32" s="87">
        <f t="shared" si="19"/>
        <v>6168.2342336925212</v>
      </c>
      <c r="BD32" s="87">
        <f t="shared" si="20"/>
        <v>5970.8507382143607</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15709.805411764706</v>
      </c>
      <c r="H33" s="86">
        <f>'7. Nominale afschrijvingen'!S22</f>
        <v>15709.805411764706</v>
      </c>
      <c r="I33" s="86">
        <f>'7. Nominale afschrijvingen'!T22</f>
        <v>15709.805411764706</v>
      </c>
      <c r="J33" s="86">
        <f>'7. Nominale afschrijvingen'!U22</f>
        <v>15709.805411764706</v>
      </c>
      <c r="K33" s="86">
        <f>'7. Nominale afschrijvingen'!V22</f>
        <v>15709.805411764706</v>
      </c>
      <c r="L33" s="86">
        <f>'7. Nominale afschrijvingen'!W22</f>
        <v>15709.805411764706</v>
      </c>
      <c r="M33" s="86">
        <f>'7. Nominale afschrijvingen'!X22</f>
        <v>15709.805411764706</v>
      </c>
      <c r="N33" s="86">
        <f>'7. Nominale afschrijvingen'!Y22</f>
        <v>15709.805411764706</v>
      </c>
      <c r="O33" s="86">
        <f>'7. Nominale afschrijvingen'!Z22</f>
        <v>15709.805411764706</v>
      </c>
      <c r="P33" s="86">
        <f>'7. Nominale afschrijvingen'!AA22</f>
        <v>15709.805411764706</v>
      </c>
      <c r="Q33" s="86">
        <f>'7. Nominale afschrijvingen'!AB22</f>
        <v>15709.805411764706</v>
      </c>
      <c r="R33" s="86">
        <f>'7. Nominale afschrijvingen'!AC22</f>
        <v>18851.766494117644</v>
      </c>
      <c r="S33" s="86">
        <f>'7. Nominale afschrijvingen'!AD22</f>
        <v>18029.143956192511</v>
      </c>
      <c r="T33" s="86">
        <f>'7. Nominale afschrijvingen'!AE22</f>
        <v>17242.417674467746</v>
      </c>
      <c r="U33" s="86">
        <f>'7. Nominale afschrijvingen'!AF22</f>
        <v>16490.021266854608</v>
      </c>
      <c r="V33" s="86">
        <f>'7. Nominale afschrijvingen'!AG22</f>
        <v>15770.456702482772</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17414.279974538862</v>
      </c>
      <c r="AP33" s="87">
        <f t="shared" si="6"/>
        <v>17867.051253876874</v>
      </c>
      <c r="AQ33" s="87">
        <f t="shared" si="7"/>
        <v>18277.993432716041</v>
      </c>
      <c r="AR33" s="87">
        <f t="shared" si="8"/>
        <v>18789.777248832088</v>
      </c>
      <c r="AS33" s="87">
        <f t="shared" si="9"/>
        <v>18977.67502132041</v>
      </c>
      <c r="AT33" s="87">
        <f t="shared" si="10"/>
        <v>19129.496421490974</v>
      </c>
      <c r="AU33" s="87">
        <f t="shared" si="11"/>
        <v>19167.755414333955</v>
      </c>
      <c r="AV33" s="87">
        <f t="shared" si="12"/>
        <v>19436.10399013463</v>
      </c>
      <c r="AW33" s="87">
        <f t="shared" si="13"/>
        <v>19844.262173927455</v>
      </c>
      <c r="AX33" s="87">
        <f t="shared" si="14"/>
        <v>20399.901514797424</v>
      </c>
      <c r="AY33" s="87">
        <f t="shared" si="15"/>
        <v>20542.700825401003</v>
      </c>
      <c r="AZ33" s="87">
        <f t="shared" si="16"/>
        <v>24651.240990481201</v>
      </c>
      <c r="BA33" s="87">
        <f t="shared" si="17"/>
        <v>23575.550474532931</v>
      </c>
      <c r="BB33" s="87">
        <f t="shared" si="18"/>
        <v>22546.799181098766</v>
      </c>
      <c r="BC33" s="87">
        <f t="shared" si="19"/>
        <v>21562.938853196272</v>
      </c>
      <c r="BD33" s="87">
        <f t="shared" si="20"/>
        <v>20622.01061232953</v>
      </c>
    </row>
    <row r="34" spans="1:56" s="20" customFormat="1" x14ac:dyDescent="0.2">
      <c r="A34" s="41"/>
      <c r="B34" s="86">
        <f>'3. Investeringen'!B20</f>
        <v>6</v>
      </c>
      <c r="C34" s="86" t="str">
        <f>'3. Investeringen'!F20</f>
        <v>TD</v>
      </c>
      <c r="D34" s="86" t="str">
        <f>'3. Investeringen'!G20</f>
        <v>Nieuwe investeringen TD</v>
      </c>
      <c r="E34" s="121">
        <f>'3. Investeringen'!K20</f>
        <v>2004</v>
      </c>
      <c r="G34" s="86">
        <f>'7. Nominale afschrijvingen'!R23</f>
        <v>14655.276363636362</v>
      </c>
      <c r="H34" s="86">
        <f>'7. Nominale afschrijvingen'!S23</f>
        <v>14655.276363636362</v>
      </c>
      <c r="I34" s="86">
        <f>'7. Nominale afschrijvingen'!T23</f>
        <v>14655.276363636362</v>
      </c>
      <c r="J34" s="86">
        <f>'7. Nominale afschrijvingen'!U23</f>
        <v>14655.276363636362</v>
      </c>
      <c r="K34" s="86">
        <f>'7. Nominale afschrijvingen'!V23</f>
        <v>14655.276363636362</v>
      </c>
      <c r="L34" s="86">
        <f>'7. Nominale afschrijvingen'!W23</f>
        <v>14655.276363636362</v>
      </c>
      <c r="M34" s="86">
        <f>'7. Nominale afschrijvingen'!X23</f>
        <v>14655.276363636362</v>
      </c>
      <c r="N34" s="86">
        <f>'7. Nominale afschrijvingen'!Y23</f>
        <v>14655.276363636362</v>
      </c>
      <c r="O34" s="86">
        <f>'7. Nominale afschrijvingen'!Z23</f>
        <v>14655.276363636362</v>
      </c>
      <c r="P34" s="86">
        <f>'7. Nominale afschrijvingen'!AA23</f>
        <v>14655.276363636362</v>
      </c>
      <c r="Q34" s="86">
        <f>'7. Nominale afschrijvingen'!AB23</f>
        <v>14655.276363636362</v>
      </c>
      <c r="R34" s="86">
        <f>'7. Nominale afschrijvingen'!AC23</f>
        <v>17586.331636363633</v>
      </c>
      <c r="S34" s="86">
        <f>'7. Nominale afschrijvingen'!AD23</f>
        <v>15898.043799272722</v>
      </c>
      <c r="T34" s="86">
        <f>'7. Nominale afschrijvingen'!AE23</f>
        <v>14371.831594542542</v>
      </c>
      <c r="U34" s="86">
        <f>'7. Nominale afschrijvingen'!AF23</f>
        <v>14245.762896344801</v>
      </c>
      <c r="V34" s="86">
        <f>'7. Nominale afschrijvingen'!AG23</f>
        <v>14245.762896344801</v>
      </c>
      <c r="W34" s="40"/>
      <c r="X34" s="118">
        <f>IF($C34="TD",INDEX('4. CPI-tabel'!$D$20:$Z$42,$E34-2003,X$28-2003),
IF(X$28&gt;=$E34,MAX(1,INDEX('4. CPI-tabel'!$D$20:$Z$42,MAX($E34,2010)-2003,X$28-2003)),0))</f>
        <v>1.1084974968243537</v>
      </c>
      <c r="Y34" s="118">
        <f>IF($C34="TD",INDEX('4. CPI-tabel'!$D$20:$Z$42,$E34-2003,Y$28-2003),
IF(Y$28&gt;=$E34,MAX(1,INDEX('4. CPI-tabel'!$D$20:$Z$42,MAX($E34,2010)-2003,Y$28-2003)),0))</f>
        <v>1.137318431741787</v>
      </c>
      <c r="Z34" s="118">
        <f>IF($C34="TD",INDEX('4. CPI-tabel'!$D$20:$Z$42,$E34-2003,Z$28-2003),
IF(Z$28&gt;=$E34,MAX(1,INDEX('4. CPI-tabel'!$D$20:$Z$42,MAX($E34,2010)-2003,Z$28-2003)),0))</f>
        <v>1.1634767556718479</v>
      </c>
      <c r="AA34" s="118">
        <f>IF($C34="TD",INDEX('4. CPI-tabel'!$D$20:$Z$42,$E34-2003,AA$28-2003),
IF(AA$28&gt;=$E34,MAX(1,INDEX('4. CPI-tabel'!$D$20:$Z$42,MAX($E34,2010)-2003,AA$28-2003)),0))</f>
        <v>1.1960541048306597</v>
      </c>
      <c r="AB34" s="118">
        <f>IF($C34="TD",INDEX('4. CPI-tabel'!$D$20:$Z$42,$E34-2003,AB$28-2003),
IF(AB$28&gt;=$E34,MAX(1,INDEX('4. CPI-tabel'!$D$20:$Z$42,MAX($E34,2010)-2003,AB$28-2003)),0))</f>
        <v>1.2080146458789662</v>
      </c>
      <c r="AC34" s="118">
        <f>IF($C34="TD",INDEX('4. CPI-tabel'!$D$20:$Z$42,$E34-2003,AC$28-2003),
IF(AC$28&gt;=$E34,MAX(1,INDEX('4. CPI-tabel'!$D$20:$Z$42,MAX($E34,2010)-2003,AC$28-2003)),0))</f>
        <v>1.217678763045998</v>
      </c>
      <c r="AD34" s="118">
        <f>IF($C34="TD",INDEX('4. CPI-tabel'!$D$20:$Z$42,$E34-2003,AD$28-2003),
IF(AD$28&gt;=$E34,MAX(1,INDEX('4. CPI-tabel'!$D$20:$Z$42,MAX($E34,2010)-2003,AD$28-2003)),0))</f>
        <v>1.22011412057209</v>
      </c>
      <c r="AE34" s="118">
        <f>IF($C34="TD",INDEX('4. CPI-tabel'!$D$20:$Z$42,$E34-2003,AE$28-2003),
IF(AE$28&gt;=$E34,MAX(1,INDEX('4. CPI-tabel'!$D$20:$Z$42,MAX($E34,2010)-2003,AE$28-2003)),0))</f>
        <v>1.2371957182600992</v>
      </c>
      <c r="AF34" s="118">
        <f>IF($C34="TD",INDEX('4. CPI-tabel'!$D$20:$Z$42,$E34-2003,AF$28-2003),
IF(AF$28&gt;=$E34,MAX(1,INDEX('4. CPI-tabel'!$D$20:$Z$42,MAX($E34,2010)-2003,AF$28-2003)),0))</f>
        <v>1.2631768283435612</v>
      </c>
      <c r="AG34" s="118">
        <f>IF($C34="TD",INDEX('4. CPI-tabel'!$D$20:$Z$42,$E34-2003,AG$28-2003),
IF(AG$28&gt;=$E34,MAX(1,INDEX('4. CPI-tabel'!$D$20:$Z$42,MAX($E34,2010)-2003,AG$28-2003)),0))</f>
        <v>1.2985457795371809</v>
      </c>
      <c r="AH34" s="118">
        <f>IF($C34="TD",INDEX('4. CPI-tabel'!$D$20:$Z$42,$E34-2003,AH$28-2003),
IF(AH$28&gt;=$E34,MAX(1,INDEX('4. CPI-tabel'!$D$20:$Z$42,MAX($E34,2010)-2003,AH$28-2003)),0))</f>
        <v>1.3076355999939411</v>
      </c>
      <c r="AI34" s="118">
        <f>IF($C34="TD",INDEX('4. CPI-tabel'!$D$20:$Z$42,$E34-2003,AI$28-2003),
IF(AI$28&gt;=$E34,MAX(1,INDEX('4. CPI-tabel'!$D$20:$Z$42,MAX($E34,2010)-2003,AI$28-2003)),0))</f>
        <v>1.3076355999939411</v>
      </c>
      <c r="AJ34" s="118">
        <f>IF($C34="TD",INDEX('4. CPI-tabel'!$D$20:$Z$42,$E34-2003,AJ$28-2003),
IF(AJ$28&gt;=$E34,MAX(1,INDEX('4. CPI-tabel'!$D$20:$Z$42,MAX($E34,2010)-2003,AJ$28-2003)),0))</f>
        <v>1.3076355999939411</v>
      </c>
      <c r="AK34" s="118">
        <f>IF($C34="TD",INDEX('4. CPI-tabel'!$D$20:$Z$42,$E34-2003,AK$28-2003),
IF(AK$28&gt;=$E34,MAX(1,INDEX('4. CPI-tabel'!$D$20:$Z$42,MAX($E34,2010)-2003,AK$28-2003)),0))</f>
        <v>1.3076355999939411</v>
      </c>
      <c r="AL34" s="118">
        <f>IF($C34="TD",INDEX('4. CPI-tabel'!$D$20:$Z$42,$E34-2003,AL$28-2003),
IF(AL$28&gt;=$E34,MAX(1,INDEX('4. CPI-tabel'!$D$20:$Z$42,MAX($E34,2010)-2003,AL$28-2003)),0))</f>
        <v>1.3076355999939411</v>
      </c>
      <c r="AM34" s="118">
        <f>IF($C34="TD",INDEX('4. CPI-tabel'!$D$20:$Z$42,$E34-2003,AM$28-2003),
IF(AM$28&gt;=$E34,MAX(1,INDEX('4. CPI-tabel'!$D$20:$Z$42,MAX($E34,2010)-2003,AM$28-2003)),0))</f>
        <v>1.3076355999939411</v>
      </c>
      <c r="AO34" s="87">
        <f t="shared" si="5"/>
        <v>16245.337164360024</v>
      </c>
      <c r="AP34" s="87">
        <f t="shared" si="6"/>
        <v>16667.715930633385</v>
      </c>
      <c r="AQ34" s="87">
        <f t="shared" si="7"/>
        <v>17051.073397037952</v>
      </c>
      <c r="AR34" s="87">
        <f t="shared" si="8"/>
        <v>17528.503452155015</v>
      </c>
      <c r="AS34" s="87">
        <f t="shared" si="9"/>
        <v>17703.788486676563</v>
      </c>
      <c r="AT34" s="87">
        <f t="shared" si="10"/>
        <v>17845.418794569978</v>
      </c>
      <c r="AU34" s="87">
        <f t="shared" si="11"/>
        <v>17881.109632159118</v>
      </c>
      <c r="AV34" s="87">
        <f t="shared" si="12"/>
        <v>18131.445167009344</v>
      </c>
      <c r="AW34" s="87">
        <f t="shared" si="13"/>
        <v>18512.205515516536</v>
      </c>
      <c r="AX34" s="87">
        <f t="shared" si="14"/>
        <v>19030.547269950999</v>
      </c>
      <c r="AY34" s="87">
        <f t="shared" si="15"/>
        <v>19163.761100840657</v>
      </c>
      <c r="AZ34" s="87">
        <f t="shared" si="16"/>
        <v>22996.513321008788</v>
      </c>
      <c r="BA34" s="87">
        <f t="shared" si="17"/>
        <v>20788.848042191941</v>
      </c>
      <c r="BB34" s="87">
        <f t="shared" si="18"/>
        <v>18793.118630141515</v>
      </c>
      <c r="BC34" s="87">
        <f t="shared" si="19"/>
        <v>18628.266712333258</v>
      </c>
      <c r="BD34" s="87">
        <f t="shared" si="20"/>
        <v>18628.266712333258</v>
      </c>
    </row>
    <row r="35" spans="1:56" s="20" customFormat="1" x14ac:dyDescent="0.2">
      <c r="A35" s="41"/>
      <c r="B35" s="86">
        <f>'3. Investeringen'!B21</f>
        <v>7</v>
      </c>
      <c r="C35" s="86" t="str">
        <f>'3. Investeringen'!F21</f>
        <v>TD</v>
      </c>
      <c r="D35" s="86" t="str">
        <f>'3. Investeringen'!G21</f>
        <v>Nieuwe investeringen TD</v>
      </c>
      <c r="E35" s="121">
        <f>'3. Investeringen'!K21</f>
        <v>2005</v>
      </c>
      <c r="G35" s="86">
        <f>'7. Nominale afschrijvingen'!R24</f>
        <v>-317.75700934579442</v>
      </c>
      <c r="H35" s="86">
        <f>'7. Nominale afschrijvingen'!S24</f>
        <v>-317.75700934579442</v>
      </c>
      <c r="I35" s="86">
        <f>'7. Nominale afschrijvingen'!T24</f>
        <v>-317.75700934579442</v>
      </c>
      <c r="J35" s="86">
        <f>'7. Nominale afschrijvingen'!U24</f>
        <v>-317.75700934579442</v>
      </c>
      <c r="K35" s="86">
        <f>'7. Nominale afschrijvingen'!V24</f>
        <v>-317.75700934579442</v>
      </c>
      <c r="L35" s="86">
        <f>'7. Nominale afschrijvingen'!W24</f>
        <v>-317.75700934579442</v>
      </c>
      <c r="M35" s="86">
        <f>'7. Nominale afschrijvingen'!X24</f>
        <v>-317.75700934579442</v>
      </c>
      <c r="N35" s="86">
        <f>'7. Nominale afschrijvingen'!Y24</f>
        <v>-317.75700934579442</v>
      </c>
      <c r="O35" s="86">
        <f>'7. Nominale afschrijvingen'!Z24</f>
        <v>-317.75700934579442</v>
      </c>
      <c r="P35" s="86">
        <f>'7. Nominale afschrijvingen'!AA24</f>
        <v>-317.75700934579442</v>
      </c>
      <c r="Q35" s="86">
        <f>'7. Nominale afschrijvingen'!AB24</f>
        <v>-317.75700934579442</v>
      </c>
      <c r="R35" s="86">
        <f>'7. Nominale afschrijvingen'!AC24</f>
        <v>-381.30841121495331</v>
      </c>
      <c r="S35" s="86">
        <f>'7. Nominale afschrijvingen'!AD24</f>
        <v>-369.42347372253914</v>
      </c>
      <c r="T35" s="86">
        <f>'7. Nominale afschrijvingen'!AE24</f>
        <v>-357.90897584027817</v>
      </c>
      <c r="U35" s="86">
        <f>'7. Nominale afschrijvingen'!AF24</f>
        <v>-346.75337139850325</v>
      </c>
      <c r="V35" s="86">
        <f>'7. Nominale afschrijvingen'!AG24</f>
        <v>-335.94547410816028</v>
      </c>
      <c r="W35" s="40"/>
      <c r="X35" s="118">
        <f>IF($C35="TD",INDEX('4. CPI-tabel'!$D$20:$Z$42,$E35-2003,X$28-2003),
IF(X$28&gt;=$E35,MAX(1,INDEX('4. CPI-tabel'!$D$20:$Z$42,MAX($E35,2010)-2003,X$28-2003)),0))</f>
        <v>1.0964366931991631</v>
      </c>
      <c r="Y35" s="118">
        <f>IF($C35="TD",INDEX('4. CPI-tabel'!$D$20:$Z$42,$E35-2003,Y$28-2003),
IF(Y$28&gt;=$E35,MAX(1,INDEX('4. CPI-tabel'!$D$20:$Z$42,MAX($E35,2010)-2003,Y$28-2003)),0))</f>
        <v>1.1249440472223413</v>
      </c>
      <c r="Z35" s="118">
        <f>IF($C35="TD",INDEX('4. CPI-tabel'!$D$20:$Z$42,$E35-2003,Z$28-2003),
IF(Z$28&gt;=$E35,MAX(1,INDEX('4. CPI-tabel'!$D$20:$Z$42,MAX($E35,2010)-2003,Z$28-2003)),0))</f>
        <v>1.1508177603084551</v>
      </c>
      <c r="AA35" s="118">
        <f>IF($C35="TD",INDEX('4. CPI-tabel'!$D$20:$Z$42,$E35-2003,AA$28-2003),
IF(AA$28&gt;=$E35,MAX(1,INDEX('4. CPI-tabel'!$D$20:$Z$42,MAX($E35,2010)-2003,AA$28-2003)),0))</f>
        <v>1.1830406575970918</v>
      </c>
      <c r="AB35" s="118">
        <f>IF($C35="TD",INDEX('4. CPI-tabel'!$D$20:$Z$42,$E35-2003,AB$28-2003),
IF(AB$28&gt;=$E35,MAX(1,INDEX('4. CPI-tabel'!$D$20:$Z$42,MAX($E35,2010)-2003,AB$28-2003)),0))</f>
        <v>1.1948710641730627</v>
      </c>
      <c r="AC35" s="118">
        <f>IF($C35="TD",INDEX('4. CPI-tabel'!$D$20:$Z$42,$E35-2003,AC$28-2003),
IF(AC$28&gt;=$E35,MAX(1,INDEX('4. CPI-tabel'!$D$20:$Z$42,MAX($E35,2010)-2003,AC$28-2003)),0))</f>
        <v>1.2044300326864472</v>
      </c>
      <c r="AD35" s="118">
        <f>IF($C35="TD",INDEX('4. CPI-tabel'!$D$20:$Z$42,$E35-2003,AD$28-2003),
IF(AD$28&gt;=$E35,MAX(1,INDEX('4. CPI-tabel'!$D$20:$Z$42,MAX($E35,2010)-2003,AD$28-2003)),0))</f>
        <v>1.2068388927518201</v>
      </c>
      <c r="AE35" s="118">
        <f>IF($C35="TD",INDEX('4. CPI-tabel'!$D$20:$Z$42,$E35-2003,AE$28-2003),
IF(AE$28&gt;=$E35,MAX(1,INDEX('4. CPI-tabel'!$D$20:$Z$42,MAX($E35,2010)-2003,AE$28-2003)),0))</f>
        <v>1.2237346372503457</v>
      </c>
      <c r="AF35" s="118">
        <f>IF($C35="TD",INDEX('4. CPI-tabel'!$D$20:$Z$42,$E35-2003,AF$28-2003),
IF(AF$28&gt;=$E35,MAX(1,INDEX('4. CPI-tabel'!$D$20:$Z$42,MAX($E35,2010)-2003,AF$28-2003)),0))</f>
        <v>1.2494330646326028</v>
      </c>
      <c r="AG35" s="118">
        <f>IF($C35="TD",INDEX('4. CPI-tabel'!$D$20:$Z$42,$E35-2003,AG$28-2003),
IF(AG$28&gt;=$E35,MAX(1,INDEX('4. CPI-tabel'!$D$20:$Z$42,MAX($E35,2010)-2003,AG$28-2003)),0))</f>
        <v>1.2844171904423158</v>
      </c>
      <c r="AH35" s="118">
        <f>IF($C35="TD",INDEX('4. CPI-tabel'!$D$20:$Z$42,$E35-2003,AH$28-2003),
IF(AH$28&gt;=$E35,MAX(1,INDEX('4. CPI-tabel'!$D$20:$Z$42,MAX($E35,2010)-2003,AH$28-2003)),0))</f>
        <v>1.2934081107754118</v>
      </c>
      <c r="AI35" s="118">
        <f>IF($C35="TD",INDEX('4. CPI-tabel'!$D$20:$Z$42,$E35-2003,AI$28-2003),
IF(AI$28&gt;=$E35,MAX(1,INDEX('4. CPI-tabel'!$D$20:$Z$42,MAX($E35,2010)-2003,AI$28-2003)),0))</f>
        <v>1.2934081107754118</v>
      </c>
      <c r="AJ35" s="118">
        <f>IF($C35="TD",INDEX('4. CPI-tabel'!$D$20:$Z$42,$E35-2003,AJ$28-2003),
IF(AJ$28&gt;=$E35,MAX(1,INDEX('4. CPI-tabel'!$D$20:$Z$42,MAX($E35,2010)-2003,AJ$28-2003)),0))</f>
        <v>1.2934081107754118</v>
      </c>
      <c r="AK35" s="118">
        <f>IF($C35="TD",INDEX('4. CPI-tabel'!$D$20:$Z$42,$E35-2003,AK$28-2003),
IF(AK$28&gt;=$E35,MAX(1,INDEX('4. CPI-tabel'!$D$20:$Z$42,MAX($E35,2010)-2003,AK$28-2003)),0))</f>
        <v>1.2934081107754118</v>
      </c>
      <c r="AL35" s="118">
        <f>IF($C35="TD",INDEX('4. CPI-tabel'!$D$20:$Z$42,$E35-2003,AL$28-2003),
IF(AL$28&gt;=$E35,MAX(1,INDEX('4. CPI-tabel'!$D$20:$Z$42,MAX($E35,2010)-2003,AL$28-2003)),0))</f>
        <v>1.2934081107754118</v>
      </c>
      <c r="AM35" s="118">
        <f>IF($C35="TD",INDEX('4. CPI-tabel'!$D$20:$Z$42,$E35-2003,AM$28-2003),
IF(AM$28&gt;=$E35,MAX(1,INDEX('4. CPI-tabel'!$D$20:$Z$42,MAX($E35,2010)-2003,AM$28-2003)),0))</f>
        <v>1.2934081107754118</v>
      </c>
      <c r="AO35" s="87">
        <f t="shared" si="5"/>
        <v>-348.4004445679584</v>
      </c>
      <c r="AP35" s="87">
        <f t="shared" si="6"/>
        <v>-357.45885612672532</v>
      </c>
      <c r="AQ35" s="87">
        <f t="shared" si="7"/>
        <v>-365.68040981763994</v>
      </c>
      <c r="AR35" s="87">
        <f t="shared" si="8"/>
        <v>-375.91946129253387</v>
      </c>
      <c r="AS35" s="87">
        <f t="shared" si="9"/>
        <v>-379.67865590545921</v>
      </c>
      <c r="AT35" s="87">
        <f t="shared" si="10"/>
        <v>-382.71608515270287</v>
      </c>
      <c r="AU35" s="87">
        <f t="shared" si="11"/>
        <v>-383.48151732300829</v>
      </c>
      <c r="AV35" s="87">
        <f t="shared" si="12"/>
        <v>-388.85025856553045</v>
      </c>
      <c r="AW35" s="87">
        <f t="shared" si="13"/>
        <v>-397.01611399540656</v>
      </c>
      <c r="AX35" s="87">
        <f t="shared" si="14"/>
        <v>-408.13256518727798</v>
      </c>
      <c r="AY35" s="87">
        <f t="shared" si="15"/>
        <v>-410.98949314358885</v>
      </c>
      <c r="AZ35" s="87">
        <f t="shared" si="16"/>
        <v>-493.18739177230663</v>
      </c>
      <c r="BA35" s="87">
        <f t="shared" si="17"/>
        <v>-477.81531722355936</v>
      </c>
      <c r="BB35" s="87">
        <f t="shared" si="18"/>
        <v>-462.92237227113674</v>
      </c>
      <c r="BC35" s="87">
        <f t="shared" si="19"/>
        <v>-448.49362300554282</v>
      </c>
      <c r="BD35" s="87">
        <f t="shared" si="20"/>
        <v>-434.51460098978561</v>
      </c>
    </row>
    <row r="36" spans="1:56" s="20" customFormat="1" x14ac:dyDescent="0.2">
      <c r="A36" s="41"/>
      <c r="B36" s="86">
        <f>'3. Investeringen'!B22</f>
        <v>8</v>
      </c>
      <c r="C36" s="86" t="str">
        <f>'3. Investeringen'!F22</f>
        <v>TD</v>
      </c>
      <c r="D36" s="86" t="str">
        <f>'3. Investeringen'!G22</f>
        <v>Nieuwe investeringen TD</v>
      </c>
      <c r="E36" s="121">
        <f>'3. Investeringen'!K22</f>
        <v>2005</v>
      </c>
      <c r="G36" s="86">
        <f>'7. Nominale afschrijvingen'!R25</f>
        <v>8482.7586206896558</v>
      </c>
      <c r="H36" s="86">
        <f>'7. Nominale afschrijvingen'!S25</f>
        <v>8482.758620689654</v>
      </c>
      <c r="I36" s="86">
        <f>'7. Nominale afschrijvingen'!T25</f>
        <v>8482.758620689654</v>
      </c>
      <c r="J36" s="86">
        <f>'7. Nominale afschrijvingen'!U25</f>
        <v>8482.758620689654</v>
      </c>
      <c r="K36" s="86">
        <f>'7. Nominale afschrijvingen'!V25</f>
        <v>8482.758620689654</v>
      </c>
      <c r="L36" s="86">
        <f>'7. Nominale afschrijvingen'!W25</f>
        <v>8482.758620689654</v>
      </c>
      <c r="M36" s="86">
        <f>'7. Nominale afschrijvingen'!X25</f>
        <v>8482.758620689654</v>
      </c>
      <c r="N36" s="86">
        <f>'7. Nominale afschrijvingen'!Y25</f>
        <v>8482.758620689654</v>
      </c>
      <c r="O36" s="86">
        <f>'7. Nominale afschrijvingen'!Z25</f>
        <v>8482.758620689654</v>
      </c>
      <c r="P36" s="86">
        <f>'7. Nominale afschrijvingen'!AA25</f>
        <v>8482.758620689654</v>
      </c>
      <c r="Q36" s="86">
        <f>'7. Nominale afschrijvingen'!AB25</f>
        <v>8482.758620689654</v>
      </c>
      <c r="R36" s="86">
        <f>'7. Nominale afschrijvingen'!AC25</f>
        <v>10179.310344827587</v>
      </c>
      <c r="S36" s="86">
        <f>'7. Nominale afschrijvingen'!AD25</f>
        <v>9750.7078039927401</v>
      </c>
      <c r="T36" s="86">
        <f>'7. Nominale afschrijvingen'!AE25</f>
        <v>9340.1516859298881</v>
      </c>
      <c r="U36" s="86">
        <f>'7. Nominale afschrijvingen'!AF25</f>
        <v>8946.8821412591569</v>
      </c>
      <c r="V36" s="86">
        <f>'7. Nominale afschrijvingen'!AG25</f>
        <v>8570.1713142587723</v>
      </c>
      <c r="W36" s="40"/>
      <c r="X36" s="118">
        <f>IF($C36="TD",INDEX('4. CPI-tabel'!$D$20:$Z$42,$E36-2003,X$28-2003),
IF(X$28&gt;=$E36,MAX(1,INDEX('4. CPI-tabel'!$D$20:$Z$42,MAX($E36,2010)-2003,X$28-2003)),0))</f>
        <v>1.0964366931991631</v>
      </c>
      <c r="Y36" s="118">
        <f>IF($C36="TD",INDEX('4. CPI-tabel'!$D$20:$Z$42,$E36-2003,Y$28-2003),
IF(Y$28&gt;=$E36,MAX(1,INDEX('4. CPI-tabel'!$D$20:$Z$42,MAX($E36,2010)-2003,Y$28-2003)),0))</f>
        <v>1.1249440472223413</v>
      </c>
      <c r="Z36" s="118">
        <f>IF($C36="TD",INDEX('4. CPI-tabel'!$D$20:$Z$42,$E36-2003,Z$28-2003),
IF(Z$28&gt;=$E36,MAX(1,INDEX('4. CPI-tabel'!$D$20:$Z$42,MAX($E36,2010)-2003,Z$28-2003)),0))</f>
        <v>1.1508177603084551</v>
      </c>
      <c r="AA36" s="118">
        <f>IF($C36="TD",INDEX('4. CPI-tabel'!$D$20:$Z$42,$E36-2003,AA$28-2003),
IF(AA$28&gt;=$E36,MAX(1,INDEX('4. CPI-tabel'!$D$20:$Z$42,MAX($E36,2010)-2003,AA$28-2003)),0))</f>
        <v>1.1830406575970918</v>
      </c>
      <c r="AB36" s="118">
        <f>IF($C36="TD",INDEX('4. CPI-tabel'!$D$20:$Z$42,$E36-2003,AB$28-2003),
IF(AB$28&gt;=$E36,MAX(1,INDEX('4. CPI-tabel'!$D$20:$Z$42,MAX($E36,2010)-2003,AB$28-2003)),0))</f>
        <v>1.1948710641730627</v>
      </c>
      <c r="AC36" s="118">
        <f>IF($C36="TD",INDEX('4. CPI-tabel'!$D$20:$Z$42,$E36-2003,AC$28-2003),
IF(AC$28&gt;=$E36,MAX(1,INDEX('4. CPI-tabel'!$D$20:$Z$42,MAX($E36,2010)-2003,AC$28-2003)),0))</f>
        <v>1.2044300326864472</v>
      </c>
      <c r="AD36" s="118">
        <f>IF($C36="TD",INDEX('4. CPI-tabel'!$D$20:$Z$42,$E36-2003,AD$28-2003),
IF(AD$28&gt;=$E36,MAX(1,INDEX('4. CPI-tabel'!$D$20:$Z$42,MAX($E36,2010)-2003,AD$28-2003)),0))</f>
        <v>1.2068388927518201</v>
      </c>
      <c r="AE36" s="118">
        <f>IF($C36="TD",INDEX('4. CPI-tabel'!$D$20:$Z$42,$E36-2003,AE$28-2003),
IF(AE$28&gt;=$E36,MAX(1,INDEX('4. CPI-tabel'!$D$20:$Z$42,MAX($E36,2010)-2003,AE$28-2003)),0))</f>
        <v>1.2237346372503457</v>
      </c>
      <c r="AF36" s="118">
        <f>IF($C36="TD",INDEX('4. CPI-tabel'!$D$20:$Z$42,$E36-2003,AF$28-2003),
IF(AF$28&gt;=$E36,MAX(1,INDEX('4. CPI-tabel'!$D$20:$Z$42,MAX($E36,2010)-2003,AF$28-2003)),0))</f>
        <v>1.2494330646326028</v>
      </c>
      <c r="AG36" s="118">
        <f>IF($C36="TD",INDEX('4. CPI-tabel'!$D$20:$Z$42,$E36-2003,AG$28-2003),
IF(AG$28&gt;=$E36,MAX(1,INDEX('4. CPI-tabel'!$D$20:$Z$42,MAX($E36,2010)-2003,AG$28-2003)),0))</f>
        <v>1.2844171904423158</v>
      </c>
      <c r="AH36" s="118">
        <f>IF($C36="TD",INDEX('4. CPI-tabel'!$D$20:$Z$42,$E36-2003,AH$28-2003),
IF(AH$28&gt;=$E36,MAX(1,INDEX('4. CPI-tabel'!$D$20:$Z$42,MAX($E36,2010)-2003,AH$28-2003)),0))</f>
        <v>1.2934081107754118</v>
      </c>
      <c r="AI36" s="118">
        <f>IF($C36="TD",INDEX('4. CPI-tabel'!$D$20:$Z$42,$E36-2003,AI$28-2003),
IF(AI$28&gt;=$E36,MAX(1,INDEX('4. CPI-tabel'!$D$20:$Z$42,MAX($E36,2010)-2003,AI$28-2003)),0))</f>
        <v>1.2934081107754118</v>
      </c>
      <c r="AJ36" s="118">
        <f>IF($C36="TD",INDEX('4. CPI-tabel'!$D$20:$Z$42,$E36-2003,AJ$28-2003),
IF(AJ$28&gt;=$E36,MAX(1,INDEX('4. CPI-tabel'!$D$20:$Z$42,MAX($E36,2010)-2003,AJ$28-2003)),0))</f>
        <v>1.2934081107754118</v>
      </c>
      <c r="AK36" s="118">
        <f>IF($C36="TD",INDEX('4. CPI-tabel'!$D$20:$Z$42,$E36-2003,AK$28-2003),
IF(AK$28&gt;=$E36,MAX(1,INDEX('4. CPI-tabel'!$D$20:$Z$42,MAX($E36,2010)-2003,AK$28-2003)),0))</f>
        <v>1.2934081107754118</v>
      </c>
      <c r="AL36" s="118">
        <f>IF($C36="TD",INDEX('4. CPI-tabel'!$D$20:$Z$42,$E36-2003,AL$28-2003),
IF(AL$28&gt;=$E36,MAX(1,INDEX('4. CPI-tabel'!$D$20:$Z$42,MAX($E36,2010)-2003,AL$28-2003)),0))</f>
        <v>1.2934081107754118</v>
      </c>
      <c r="AM36" s="118">
        <f>IF($C36="TD",INDEX('4. CPI-tabel'!$D$20:$Z$42,$E36-2003,AM$28-2003),
IF(AM$28&gt;=$E36,MAX(1,INDEX('4. CPI-tabel'!$D$20:$Z$42,MAX($E36,2010)-2003,AM$28-2003)),0))</f>
        <v>1.2934081107754118</v>
      </c>
      <c r="AO36" s="87">
        <f t="shared" si="5"/>
        <v>9300.8078112756612</v>
      </c>
      <c r="AP36" s="87">
        <f t="shared" si="6"/>
        <v>9542.6288143688253</v>
      </c>
      <c r="AQ36" s="87">
        <f t="shared" si="7"/>
        <v>9762.1092770993073</v>
      </c>
      <c r="AR36" s="87">
        <f t="shared" si="8"/>
        <v>10035.448336858088</v>
      </c>
      <c r="AS36" s="87">
        <f t="shared" si="9"/>
        <v>10135.802820226669</v>
      </c>
      <c r="AT36" s="87">
        <f t="shared" si="10"/>
        <v>10216.889242788482</v>
      </c>
      <c r="AU36" s="87">
        <f t="shared" si="11"/>
        <v>10237.323021274058</v>
      </c>
      <c r="AV36" s="87">
        <f t="shared" si="12"/>
        <v>10380.645543571896</v>
      </c>
      <c r="AW36" s="87">
        <f t="shared" si="13"/>
        <v>10598.639099986905</v>
      </c>
      <c r="AX36" s="87">
        <f t="shared" si="14"/>
        <v>10895.40099478654</v>
      </c>
      <c r="AY36" s="87">
        <f t="shared" si="15"/>
        <v>10971.668801750044</v>
      </c>
      <c r="AZ36" s="87">
        <f t="shared" si="16"/>
        <v>13166.002562100055</v>
      </c>
      <c r="BA36" s="87">
        <f t="shared" si="17"/>
        <v>12611.644559485314</v>
      </c>
      <c r="BB36" s="87">
        <f t="shared" si="18"/>
        <v>12080.627946454355</v>
      </c>
      <c r="BC36" s="87">
        <f t="shared" si="19"/>
        <v>11571.969927656277</v>
      </c>
      <c r="BD36" s="87">
        <f t="shared" si="20"/>
        <v>11084.729088597067</v>
      </c>
    </row>
    <row r="37" spans="1:56" s="20" customFormat="1" x14ac:dyDescent="0.2">
      <c r="A37" s="41"/>
      <c r="B37" s="86">
        <f>'3. Investeringen'!B23</f>
        <v>9</v>
      </c>
      <c r="C37" s="86" t="str">
        <f>'3. Investeringen'!F23</f>
        <v>TD</v>
      </c>
      <c r="D37" s="86" t="str">
        <f>'3. Investeringen'!G23</f>
        <v>Nieuwe investeringen TD</v>
      </c>
      <c r="E37" s="121">
        <f>'3. Investeringen'!K23</f>
        <v>2005</v>
      </c>
      <c r="G37" s="86">
        <f>'7. Nominale afschrijvingen'!R26</f>
        <v>3684.2105263157896</v>
      </c>
      <c r="H37" s="86">
        <f>'7. Nominale afschrijvingen'!S26</f>
        <v>3684.2105263157896</v>
      </c>
      <c r="I37" s="86">
        <f>'7. Nominale afschrijvingen'!T26</f>
        <v>3684.2105263157896</v>
      </c>
      <c r="J37" s="86">
        <f>'7. Nominale afschrijvingen'!U26</f>
        <v>3684.2105263157896</v>
      </c>
      <c r="K37" s="86">
        <f>'7. Nominale afschrijvingen'!V26</f>
        <v>3684.2105263157896</v>
      </c>
      <c r="L37" s="86">
        <f>'7. Nominale afschrijvingen'!W26</f>
        <v>3684.2105263157896</v>
      </c>
      <c r="M37" s="86">
        <f>'7. Nominale afschrijvingen'!X26</f>
        <v>3684.2105263157896</v>
      </c>
      <c r="N37" s="86">
        <f>'7. Nominale afschrijvingen'!Y26</f>
        <v>3684.2105263157896</v>
      </c>
      <c r="O37" s="86">
        <f>'7. Nominale afschrijvingen'!Z26</f>
        <v>3684.2105263157896</v>
      </c>
      <c r="P37" s="86">
        <f>'7. Nominale afschrijvingen'!AA26</f>
        <v>3684.2105263157896</v>
      </c>
      <c r="Q37" s="86">
        <f>'7. Nominale afschrijvingen'!AB26</f>
        <v>3684.2105263157896</v>
      </c>
      <c r="R37" s="86">
        <f>'7. Nominale afschrijvingen'!AC26</f>
        <v>4421.0526315789475</v>
      </c>
      <c r="S37" s="86">
        <f>'7. Nominale afschrijvingen'!AD26</f>
        <v>4028.0701754385968</v>
      </c>
      <c r="T37" s="86">
        <f>'7. Nominale afschrijvingen'!AE26</f>
        <v>3670.0194931773885</v>
      </c>
      <c r="U37" s="86">
        <f>'7. Nominale afschrijvingen'!AF26</f>
        <v>3582.638076673165</v>
      </c>
      <c r="V37" s="86">
        <f>'7. Nominale afschrijvingen'!AG26</f>
        <v>3582.638076673165</v>
      </c>
      <c r="W37" s="40"/>
      <c r="X37" s="118">
        <f>IF($C37="TD",INDEX('4. CPI-tabel'!$D$20:$Z$42,$E37-2003,X$28-2003),
IF(X$28&gt;=$E37,MAX(1,INDEX('4. CPI-tabel'!$D$20:$Z$42,MAX($E37,2010)-2003,X$28-2003)),0))</f>
        <v>1.0964366931991631</v>
      </c>
      <c r="Y37" s="118">
        <f>IF($C37="TD",INDEX('4. CPI-tabel'!$D$20:$Z$42,$E37-2003,Y$28-2003),
IF(Y$28&gt;=$E37,MAX(1,INDEX('4. CPI-tabel'!$D$20:$Z$42,MAX($E37,2010)-2003,Y$28-2003)),0))</f>
        <v>1.1249440472223413</v>
      </c>
      <c r="Z37" s="118">
        <f>IF($C37="TD",INDEX('4. CPI-tabel'!$D$20:$Z$42,$E37-2003,Z$28-2003),
IF(Z$28&gt;=$E37,MAX(1,INDEX('4. CPI-tabel'!$D$20:$Z$42,MAX($E37,2010)-2003,Z$28-2003)),0))</f>
        <v>1.1508177603084551</v>
      </c>
      <c r="AA37" s="118">
        <f>IF($C37="TD",INDEX('4. CPI-tabel'!$D$20:$Z$42,$E37-2003,AA$28-2003),
IF(AA$28&gt;=$E37,MAX(1,INDEX('4. CPI-tabel'!$D$20:$Z$42,MAX($E37,2010)-2003,AA$28-2003)),0))</f>
        <v>1.1830406575970918</v>
      </c>
      <c r="AB37" s="118">
        <f>IF($C37="TD",INDEX('4. CPI-tabel'!$D$20:$Z$42,$E37-2003,AB$28-2003),
IF(AB$28&gt;=$E37,MAX(1,INDEX('4. CPI-tabel'!$D$20:$Z$42,MAX($E37,2010)-2003,AB$28-2003)),0))</f>
        <v>1.1948710641730627</v>
      </c>
      <c r="AC37" s="118">
        <f>IF($C37="TD",INDEX('4. CPI-tabel'!$D$20:$Z$42,$E37-2003,AC$28-2003),
IF(AC$28&gt;=$E37,MAX(1,INDEX('4. CPI-tabel'!$D$20:$Z$42,MAX($E37,2010)-2003,AC$28-2003)),0))</f>
        <v>1.2044300326864472</v>
      </c>
      <c r="AD37" s="118">
        <f>IF($C37="TD",INDEX('4. CPI-tabel'!$D$20:$Z$42,$E37-2003,AD$28-2003),
IF(AD$28&gt;=$E37,MAX(1,INDEX('4. CPI-tabel'!$D$20:$Z$42,MAX($E37,2010)-2003,AD$28-2003)),0))</f>
        <v>1.2068388927518201</v>
      </c>
      <c r="AE37" s="118">
        <f>IF($C37="TD",INDEX('4. CPI-tabel'!$D$20:$Z$42,$E37-2003,AE$28-2003),
IF(AE$28&gt;=$E37,MAX(1,INDEX('4. CPI-tabel'!$D$20:$Z$42,MAX($E37,2010)-2003,AE$28-2003)),0))</f>
        <v>1.2237346372503457</v>
      </c>
      <c r="AF37" s="118">
        <f>IF($C37="TD",INDEX('4. CPI-tabel'!$D$20:$Z$42,$E37-2003,AF$28-2003),
IF(AF$28&gt;=$E37,MAX(1,INDEX('4. CPI-tabel'!$D$20:$Z$42,MAX($E37,2010)-2003,AF$28-2003)),0))</f>
        <v>1.2494330646326028</v>
      </c>
      <c r="AG37" s="118">
        <f>IF($C37="TD",INDEX('4. CPI-tabel'!$D$20:$Z$42,$E37-2003,AG$28-2003),
IF(AG$28&gt;=$E37,MAX(1,INDEX('4. CPI-tabel'!$D$20:$Z$42,MAX($E37,2010)-2003,AG$28-2003)),0))</f>
        <v>1.2844171904423158</v>
      </c>
      <c r="AH37" s="118">
        <f>IF($C37="TD",INDEX('4. CPI-tabel'!$D$20:$Z$42,$E37-2003,AH$28-2003),
IF(AH$28&gt;=$E37,MAX(1,INDEX('4. CPI-tabel'!$D$20:$Z$42,MAX($E37,2010)-2003,AH$28-2003)),0))</f>
        <v>1.2934081107754118</v>
      </c>
      <c r="AI37" s="118">
        <f>IF($C37="TD",INDEX('4. CPI-tabel'!$D$20:$Z$42,$E37-2003,AI$28-2003),
IF(AI$28&gt;=$E37,MAX(1,INDEX('4. CPI-tabel'!$D$20:$Z$42,MAX($E37,2010)-2003,AI$28-2003)),0))</f>
        <v>1.2934081107754118</v>
      </c>
      <c r="AJ37" s="118">
        <f>IF($C37="TD",INDEX('4. CPI-tabel'!$D$20:$Z$42,$E37-2003,AJ$28-2003),
IF(AJ$28&gt;=$E37,MAX(1,INDEX('4. CPI-tabel'!$D$20:$Z$42,MAX($E37,2010)-2003,AJ$28-2003)),0))</f>
        <v>1.2934081107754118</v>
      </c>
      <c r="AK37" s="118">
        <f>IF($C37="TD",INDEX('4. CPI-tabel'!$D$20:$Z$42,$E37-2003,AK$28-2003),
IF(AK$28&gt;=$E37,MAX(1,INDEX('4. CPI-tabel'!$D$20:$Z$42,MAX($E37,2010)-2003,AK$28-2003)),0))</f>
        <v>1.2934081107754118</v>
      </c>
      <c r="AL37" s="118">
        <f>IF($C37="TD",INDEX('4. CPI-tabel'!$D$20:$Z$42,$E37-2003,AL$28-2003),
IF(AL$28&gt;=$E37,MAX(1,INDEX('4. CPI-tabel'!$D$20:$Z$42,MAX($E37,2010)-2003,AL$28-2003)),0))</f>
        <v>1.2934081107754118</v>
      </c>
      <c r="AM37" s="118">
        <f>IF($C37="TD",INDEX('4. CPI-tabel'!$D$20:$Z$42,$E37-2003,AM$28-2003),
IF(AM$28&gt;=$E37,MAX(1,INDEX('4. CPI-tabel'!$D$20:$Z$42,MAX($E37,2010)-2003,AM$28-2003)),0))</f>
        <v>1.2934081107754118</v>
      </c>
      <c r="AO37" s="87">
        <f t="shared" si="5"/>
        <v>4039.503606523233</v>
      </c>
      <c r="AP37" s="87">
        <f t="shared" si="6"/>
        <v>4144.5307002928366</v>
      </c>
      <c r="AQ37" s="87">
        <f t="shared" si="7"/>
        <v>4239.8549063995715</v>
      </c>
      <c r="AR37" s="87">
        <f t="shared" si="8"/>
        <v>4358.5708437787589</v>
      </c>
      <c r="AS37" s="87">
        <f t="shared" si="9"/>
        <v>4402.1565522165465</v>
      </c>
      <c r="AT37" s="87">
        <f t="shared" si="10"/>
        <v>4437.3738046342796</v>
      </c>
      <c r="AU37" s="87">
        <f t="shared" si="11"/>
        <v>4446.2485522435481</v>
      </c>
      <c r="AV37" s="87">
        <f t="shared" si="12"/>
        <v>4508.496031974958</v>
      </c>
      <c r="AW37" s="87">
        <f t="shared" si="13"/>
        <v>4603.1744486464313</v>
      </c>
      <c r="AX37" s="87">
        <f t="shared" si="14"/>
        <v>4732.0633332085317</v>
      </c>
      <c r="AY37" s="87">
        <f t="shared" si="15"/>
        <v>4765.1877765409909</v>
      </c>
      <c r="AZ37" s="87">
        <f t="shared" si="16"/>
        <v>5718.2253318491894</v>
      </c>
      <c r="BA37" s="87">
        <f t="shared" si="17"/>
        <v>5209.9386356848172</v>
      </c>
      <c r="BB37" s="87">
        <f t="shared" si="18"/>
        <v>4746.8329791795004</v>
      </c>
      <c r="BC37" s="87">
        <f t="shared" si="19"/>
        <v>4633.8131463418931</v>
      </c>
      <c r="BD37" s="87">
        <f t="shared" si="20"/>
        <v>4633.8131463418931</v>
      </c>
    </row>
    <row r="38" spans="1:56" s="20" customFormat="1" x14ac:dyDescent="0.2">
      <c r="A38" s="41"/>
      <c r="B38" s="86">
        <f>'3. Investeringen'!B24</f>
        <v>10</v>
      </c>
      <c r="C38" s="86" t="str">
        <f>'3. Investeringen'!F24</f>
        <v>TD</v>
      </c>
      <c r="D38" s="86" t="str">
        <f>'3. Investeringen'!G24</f>
        <v>Nieuwe investeringen TD</v>
      </c>
      <c r="E38" s="121">
        <f>'3. Investeringen'!K24</f>
        <v>2006</v>
      </c>
      <c r="G38" s="86">
        <f>'7. Nominale afschrijvingen'!R27</f>
        <v>-2146.788990825688</v>
      </c>
      <c r="H38" s="86">
        <f>'7. Nominale afschrijvingen'!S27</f>
        <v>-2146.788990825688</v>
      </c>
      <c r="I38" s="86">
        <f>'7. Nominale afschrijvingen'!T27</f>
        <v>-2146.788990825688</v>
      </c>
      <c r="J38" s="86">
        <f>'7. Nominale afschrijvingen'!U27</f>
        <v>-2146.788990825688</v>
      </c>
      <c r="K38" s="86">
        <f>'7. Nominale afschrijvingen'!V27</f>
        <v>-2146.788990825688</v>
      </c>
      <c r="L38" s="86">
        <f>'7. Nominale afschrijvingen'!W27</f>
        <v>-2146.788990825688</v>
      </c>
      <c r="M38" s="86">
        <f>'7. Nominale afschrijvingen'!X27</f>
        <v>-2146.788990825688</v>
      </c>
      <c r="N38" s="86">
        <f>'7. Nominale afschrijvingen'!Y27</f>
        <v>-2146.788990825688</v>
      </c>
      <c r="O38" s="86">
        <f>'7. Nominale afschrijvingen'!Z27</f>
        <v>-2146.788990825688</v>
      </c>
      <c r="P38" s="86">
        <f>'7. Nominale afschrijvingen'!AA27</f>
        <v>-2146.788990825688</v>
      </c>
      <c r="Q38" s="86">
        <f>'7. Nominale afschrijvingen'!AB27</f>
        <v>-2146.788990825688</v>
      </c>
      <c r="R38" s="86">
        <f>'7. Nominale afschrijvingen'!AC27</f>
        <v>-2576.1467889908254</v>
      </c>
      <c r="S38" s="86">
        <f>'7. Nominale afschrijvingen'!AD27</f>
        <v>-2497.8841017303448</v>
      </c>
      <c r="T38" s="86">
        <f>'7. Nominale afschrijvingen'!AE27</f>
        <v>-2421.9990150954986</v>
      </c>
      <c r="U38" s="86">
        <f>'7. Nominale afschrijvingen'!AF27</f>
        <v>-2348.4192981812052</v>
      </c>
      <c r="V38" s="86">
        <f>'7. Nominale afschrijvingen'!AG27</f>
        <v>-2277.0749144389911</v>
      </c>
      <c r="W38" s="40"/>
      <c r="X38" s="118">
        <f>IF($C38="TD",INDEX('4. CPI-tabel'!$D$20:$Z$42,$E38-2003,X$28-2003),
IF(X$28&gt;=$E38,MAX(1,INDEX('4. CPI-tabel'!$D$20:$Z$42,MAX($E38,2010)-2003,X$28-2003)),0))</f>
        <v>1.0770497968557597</v>
      </c>
      <c r="Y38" s="118">
        <f>IF($C38="TD",INDEX('4. CPI-tabel'!$D$20:$Z$42,$E38-2003,Y$28-2003),
IF(Y$28&gt;=$E38,MAX(1,INDEX('4. CPI-tabel'!$D$20:$Z$42,MAX($E38,2010)-2003,Y$28-2003)),0))</f>
        <v>1.1050530915740095</v>
      </c>
      <c r="Z38" s="118">
        <f>IF($C38="TD",INDEX('4. CPI-tabel'!$D$20:$Z$42,$E38-2003,Z$28-2003),
IF(Z$28&gt;=$E38,MAX(1,INDEX('4. CPI-tabel'!$D$20:$Z$42,MAX($E38,2010)-2003,Z$28-2003)),0))</f>
        <v>1.1304693126802117</v>
      </c>
      <c r="AA38" s="118">
        <f>IF($C38="TD",INDEX('4. CPI-tabel'!$D$20:$Z$42,$E38-2003,AA$28-2003),
IF(AA$28&gt;=$E38,MAX(1,INDEX('4. CPI-tabel'!$D$20:$Z$42,MAX($E38,2010)-2003,AA$28-2003)),0))</f>
        <v>1.1621224534352577</v>
      </c>
      <c r="AB38" s="118">
        <f>IF($C38="TD",INDEX('4. CPI-tabel'!$D$20:$Z$42,$E38-2003,AB$28-2003),
IF(AB$28&gt;=$E38,MAX(1,INDEX('4. CPI-tabel'!$D$20:$Z$42,MAX($E38,2010)-2003,AB$28-2003)),0))</f>
        <v>1.1737436779696102</v>
      </c>
      <c r="AC38" s="118">
        <f>IF($C38="TD",INDEX('4. CPI-tabel'!$D$20:$Z$42,$E38-2003,AC$28-2003),
IF(AC$28&gt;=$E38,MAX(1,INDEX('4. CPI-tabel'!$D$20:$Z$42,MAX($E38,2010)-2003,AC$28-2003)),0))</f>
        <v>1.183133627393367</v>
      </c>
      <c r="AD38" s="118">
        <f>IF($C38="TD",INDEX('4. CPI-tabel'!$D$20:$Z$42,$E38-2003,AD$28-2003),
IF(AD$28&gt;=$E38,MAX(1,INDEX('4. CPI-tabel'!$D$20:$Z$42,MAX($E38,2010)-2003,AD$28-2003)),0))</f>
        <v>1.1854998946481539</v>
      </c>
      <c r="AE38" s="118">
        <f>IF($C38="TD",INDEX('4. CPI-tabel'!$D$20:$Z$42,$E38-2003,AE$28-2003),
IF(AE$28&gt;=$E38,MAX(1,INDEX('4. CPI-tabel'!$D$20:$Z$42,MAX($E38,2010)-2003,AE$28-2003)),0))</f>
        <v>1.2020968931732281</v>
      </c>
      <c r="AF38" s="118">
        <f>IF($C38="TD",INDEX('4. CPI-tabel'!$D$20:$Z$42,$E38-2003,AF$28-2003),
IF(AF$28&gt;=$E38,MAX(1,INDEX('4. CPI-tabel'!$D$20:$Z$42,MAX($E38,2010)-2003,AF$28-2003)),0))</f>
        <v>1.2273409279298657</v>
      </c>
      <c r="AG38" s="118">
        <f>IF($C38="TD",INDEX('4. CPI-tabel'!$D$20:$Z$42,$E38-2003,AG$28-2003),
IF(AG$28&gt;=$E38,MAX(1,INDEX('4. CPI-tabel'!$D$20:$Z$42,MAX($E38,2010)-2003,AG$28-2003)),0))</f>
        <v>1.2617064739119019</v>
      </c>
      <c r="AH38" s="118">
        <f>IF($C38="TD",INDEX('4. CPI-tabel'!$D$20:$Z$42,$E38-2003,AH$28-2003),
IF(AH$28&gt;=$E38,MAX(1,INDEX('4. CPI-tabel'!$D$20:$Z$42,MAX($E38,2010)-2003,AH$28-2003)),0))</f>
        <v>1.270538419229285</v>
      </c>
      <c r="AI38" s="118">
        <f>IF($C38="TD",INDEX('4. CPI-tabel'!$D$20:$Z$42,$E38-2003,AI$28-2003),
IF(AI$28&gt;=$E38,MAX(1,INDEX('4. CPI-tabel'!$D$20:$Z$42,MAX($E38,2010)-2003,AI$28-2003)),0))</f>
        <v>1.270538419229285</v>
      </c>
      <c r="AJ38" s="118">
        <f>IF($C38="TD",INDEX('4. CPI-tabel'!$D$20:$Z$42,$E38-2003,AJ$28-2003),
IF(AJ$28&gt;=$E38,MAX(1,INDEX('4. CPI-tabel'!$D$20:$Z$42,MAX($E38,2010)-2003,AJ$28-2003)),0))</f>
        <v>1.270538419229285</v>
      </c>
      <c r="AK38" s="118">
        <f>IF($C38="TD",INDEX('4. CPI-tabel'!$D$20:$Z$42,$E38-2003,AK$28-2003),
IF(AK$28&gt;=$E38,MAX(1,INDEX('4. CPI-tabel'!$D$20:$Z$42,MAX($E38,2010)-2003,AK$28-2003)),0))</f>
        <v>1.270538419229285</v>
      </c>
      <c r="AL38" s="118">
        <f>IF($C38="TD",INDEX('4. CPI-tabel'!$D$20:$Z$42,$E38-2003,AL$28-2003),
IF(AL$28&gt;=$E38,MAX(1,INDEX('4. CPI-tabel'!$D$20:$Z$42,MAX($E38,2010)-2003,AL$28-2003)),0))</f>
        <v>1.270538419229285</v>
      </c>
      <c r="AM38" s="118">
        <f>IF($C38="TD",INDEX('4. CPI-tabel'!$D$20:$Z$42,$E38-2003,AM$28-2003),
IF(AM$28&gt;=$E38,MAX(1,INDEX('4. CPI-tabel'!$D$20:$Z$42,MAX($E38,2010)-2003,AM$28-2003)),0))</f>
        <v>1.270538419229285</v>
      </c>
      <c r="AO38" s="87">
        <f t="shared" si="5"/>
        <v>-2312.1986464609886</v>
      </c>
      <c r="AP38" s="87">
        <f t="shared" si="6"/>
        <v>-2372.3158112689744</v>
      </c>
      <c r="AQ38" s="87">
        <f t="shared" si="7"/>
        <v>-2426.8790749281607</v>
      </c>
      <c r="AR38" s="87">
        <f t="shared" si="8"/>
        <v>-2494.8316890261494</v>
      </c>
      <c r="AS38" s="87">
        <f t="shared" si="9"/>
        <v>-2519.7800059164106</v>
      </c>
      <c r="AT38" s="87">
        <f t="shared" si="10"/>
        <v>-2539.9382459637418</v>
      </c>
      <c r="AU38" s="87">
        <f t="shared" si="11"/>
        <v>-2545.0181224556695</v>
      </c>
      <c r="AV38" s="87">
        <f t="shared" si="12"/>
        <v>-2580.6483761700492</v>
      </c>
      <c r="AW38" s="87">
        <f t="shared" si="13"/>
        <v>-2634.8419920696197</v>
      </c>
      <c r="AX38" s="87">
        <f t="shared" si="14"/>
        <v>-2708.6175678475693</v>
      </c>
      <c r="AY38" s="87">
        <f t="shared" si="15"/>
        <v>-2727.5778908225016</v>
      </c>
      <c r="AZ38" s="87">
        <f t="shared" si="16"/>
        <v>-3273.0934689870019</v>
      </c>
      <c r="BA38" s="87">
        <f t="shared" si="17"/>
        <v>-3173.6577180304348</v>
      </c>
      <c r="BB38" s="87">
        <f t="shared" si="18"/>
        <v>-3077.24280001432</v>
      </c>
      <c r="BC38" s="87">
        <f t="shared" si="19"/>
        <v>-2983.7569427986955</v>
      </c>
      <c r="BD38" s="87">
        <f t="shared" si="20"/>
        <v>-2893.1111622579751</v>
      </c>
    </row>
    <row r="39" spans="1:56" s="20" customFormat="1" x14ac:dyDescent="0.2">
      <c r="A39" s="41"/>
      <c r="B39" s="86">
        <f>'3. Investeringen'!B25</f>
        <v>11</v>
      </c>
      <c r="C39" s="86" t="str">
        <f>'3. Investeringen'!F25</f>
        <v>TD</v>
      </c>
      <c r="D39" s="86" t="str">
        <f>'3. Investeringen'!G25</f>
        <v>Nieuwe investeringen TD</v>
      </c>
      <c r="E39" s="121">
        <f>'3. Investeringen'!K25</f>
        <v>2006</v>
      </c>
      <c r="G39" s="86">
        <f>'7. Nominale afschrijvingen'!R28</f>
        <v>8516.8539325842703</v>
      </c>
      <c r="H39" s="86">
        <f>'7. Nominale afschrijvingen'!S28</f>
        <v>8516.8539325842703</v>
      </c>
      <c r="I39" s="86">
        <f>'7. Nominale afschrijvingen'!T28</f>
        <v>8516.8539325842703</v>
      </c>
      <c r="J39" s="86">
        <f>'7. Nominale afschrijvingen'!U28</f>
        <v>8516.8539325842703</v>
      </c>
      <c r="K39" s="86">
        <f>'7. Nominale afschrijvingen'!V28</f>
        <v>8516.8539325842703</v>
      </c>
      <c r="L39" s="86">
        <f>'7. Nominale afschrijvingen'!W28</f>
        <v>8516.8539325842703</v>
      </c>
      <c r="M39" s="86">
        <f>'7. Nominale afschrijvingen'!X28</f>
        <v>8516.8539325842703</v>
      </c>
      <c r="N39" s="86">
        <f>'7. Nominale afschrijvingen'!Y28</f>
        <v>8516.8539325842703</v>
      </c>
      <c r="O39" s="86">
        <f>'7. Nominale afschrijvingen'!Z28</f>
        <v>8516.8539325842703</v>
      </c>
      <c r="P39" s="86">
        <f>'7. Nominale afschrijvingen'!AA28</f>
        <v>8516.8539325842703</v>
      </c>
      <c r="Q39" s="86">
        <f>'7. Nominale afschrijvingen'!AB28</f>
        <v>8516.8539325842703</v>
      </c>
      <c r="R39" s="86">
        <f>'7. Nominale afschrijvingen'!AC28</f>
        <v>10220.224719101121</v>
      </c>
      <c r="S39" s="86">
        <f>'7. Nominale afschrijvingen'!AD28</f>
        <v>9804.4867644258211</v>
      </c>
      <c r="T39" s="86">
        <f>'7. Nominale afschrijvingen'!AE28</f>
        <v>9405.6601841779921</v>
      </c>
      <c r="U39" s="86">
        <f>'7. Nominale afschrijvingen'!AF28</f>
        <v>9023.0570580419371</v>
      </c>
      <c r="V39" s="86">
        <f>'7. Nominale afschrijvingen'!AG28</f>
        <v>8656.0174489012479</v>
      </c>
      <c r="W39" s="40"/>
      <c r="X39" s="118">
        <f>IF($C39="TD",INDEX('4. CPI-tabel'!$D$20:$Z$42,$E39-2003,X$28-2003),
IF(X$28&gt;=$E39,MAX(1,INDEX('4. CPI-tabel'!$D$20:$Z$42,MAX($E39,2010)-2003,X$28-2003)),0))</f>
        <v>1.0770497968557597</v>
      </c>
      <c r="Y39" s="118">
        <f>IF($C39="TD",INDEX('4. CPI-tabel'!$D$20:$Z$42,$E39-2003,Y$28-2003),
IF(Y$28&gt;=$E39,MAX(1,INDEX('4. CPI-tabel'!$D$20:$Z$42,MAX($E39,2010)-2003,Y$28-2003)),0))</f>
        <v>1.1050530915740095</v>
      </c>
      <c r="Z39" s="118">
        <f>IF($C39="TD",INDEX('4. CPI-tabel'!$D$20:$Z$42,$E39-2003,Z$28-2003),
IF(Z$28&gt;=$E39,MAX(1,INDEX('4. CPI-tabel'!$D$20:$Z$42,MAX($E39,2010)-2003,Z$28-2003)),0))</f>
        <v>1.1304693126802117</v>
      </c>
      <c r="AA39" s="118">
        <f>IF($C39="TD",INDEX('4. CPI-tabel'!$D$20:$Z$42,$E39-2003,AA$28-2003),
IF(AA$28&gt;=$E39,MAX(1,INDEX('4. CPI-tabel'!$D$20:$Z$42,MAX($E39,2010)-2003,AA$28-2003)),0))</f>
        <v>1.1621224534352577</v>
      </c>
      <c r="AB39" s="118">
        <f>IF($C39="TD",INDEX('4. CPI-tabel'!$D$20:$Z$42,$E39-2003,AB$28-2003),
IF(AB$28&gt;=$E39,MAX(1,INDEX('4. CPI-tabel'!$D$20:$Z$42,MAX($E39,2010)-2003,AB$28-2003)),0))</f>
        <v>1.1737436779696102</v>
      </c>
      <c r="AC39" s="118">
        <f>IF($C39="TD",INDEX('4. CPI-tabel'!$D$20:$Z$42,$E39-2003,AC$28-2003),
IF(AC$28&gt;=$E39,MAX(1,INDEX('4. CPI-tabel'!$D$20:$Z$42,MAX($E39,2010)-2003,AC$28-2003)),0))</f>
        <v>1.183133627393367</v>
      </c>
      <c r="AD39" s="118">
        <f>IF($C39="TD",INDEX('4. CPI-tabel'!$D$20:$Z$42,$E39-2003,AD$28-2003),
IF(AD$28&gt;=$E39,MAX(1,INDEX('4. CPI-tabel'!$D$20:$Z$42,MAX($E39,2010)-2003,AD$28-2003)),0))</f>
        <v>1.1854998946481539</v>
      </c>
      <c r="AE39" s="118">
        <f>IF($C39="TD",INDEX('4. CPI-tabel'!$D$20:$Z$42,$E39-2003,AE$28-2003),
IF(AE$28&gt;=$E39,MAX(1,INDEX('4. CPI-tabel'!$D$20:$Z$42,MAX($E39,2010)-2003,AE$28-2003)),0))</f>
        <v>1.2020968931732281</v>
      </c>
      <c r="AF39" s="118">
        <f>IF($C39="TD",INDEX('4. CPI-tabel'!$D$20:$Z$42,$E39-2003,AF$28-2003),
IF(AF$28&gt;=$E39,MAX(1,INDEX('4. CPI-tabel'!$D$20:$Z$42,MAX($E39,2010)-2003,AF$28-2003)),0))</f>
        <v>1.2273409279298657</v>
      </c>
      <c r="AG39" s="118">
        <f>IF($C39="TD",INDEX('4. CPI-tabel'!$D$20:$Z$42,$E39-2003,AG$28-2003),
IF(AG$28&gt;=$E39,MAX(1,INDEX('4. CPI-tabel'!$D$20:$Z$42,MAX($E39,2010)-2003,AG$28-2003)),0))</f>
        <v>1.2617064739119019</v>
      </c>
      <c r="AH39" s="118">
        <f>IF($C39="TD",INDEX('4. CPI-tabel'!$D$20:$Z$42,$E39-2003,AH$28-2003),
IF(AH$28&gt;=$E39,MAX(1,INDEX('4. CPI-tabel'!$D$20:$Z$42,MAX($E39,2010)-2003,AH$28-2003)),0))</f>
        <v>1.270538419229285</v>
      </c>
      <c r="AI39" s="118">
        <f>IF($C39="TD",INDEX('4. CPI-tabel'!$D$20:$Z$42,$E39-2003,AI$28-2003),
IF(AI$28&gt;=$E39,MAX(1,INDEX('4. CPI-tabel'!$D$20:$Z$42,MAX($E39,2010)-2003,AI$28-2003)),0))</f>
        <v>1.270538419229285</v>
      </c>
      <c r="AJ39" s="118">
        <f>IF($C39="TD",INDEX('4. CPI-tabel'!$D$20:$Z$42,$E39-2003,AJ$28-2003),
IF(AJ$28&gt;=$E39,MAX(1,INDEX('4. CPI-tabel'!$D$20:$Z$42,MAX($E39,2010)-2003,AJ$28-2003)),0))</f>
        <v>1.270538419229285</v>
      </c>
      <c r="AK39" s="118">
        <f>IF($C39="TD",INDEX('4. CPI-tabel'!$D$20:$Z$42,$E39-2003,AK$28-2003),
IF(AK$28&gt;=$E39,MAX(1,INDEX('4. CPI-tabel'!$D$20:$Z$42,MAX($E39,2010)-2003,AK$28-2003)),0))</f>
        <v>1.270538419229285</v>
      </c>
      <c r="AL39" s="118">
        <f>IF($C39="TD",INDEX('4. CPI-tabel'!$D$20:$Z$42,$E39-2003,AL$28-2003),
IF(AL$28&gt;=$E39,MAX(1,INDEX('4. CPI-tabel'!$D$20:$Z$42,MAX($E39,2010)-2003,AL$28-2003)),0))</f>
        <v>1.270538419229285</v>
      </c>
      <c r="AM39" s="118">
        <f>IF($C39="TD",INDEX('4. CPI-tabel'!$D$20:$Z$42,$E39-2003,AM$28-2003),
IF(AM$28&gt;=$E39,MAX(1,INDEX('4. CPI-tabel'!$D$20:$Z$42,MAX($E39,2010)-2003,AM$28-2003)),0))</f>
        <v>1.270538419229285</v>
      </c>
      <c r="AO39" s="87">
        <f t="shared" si="5"/>
        <v>9173.075797940066</v>
      </c>
      <c r="AP39" s="87">
        <f t="shared" si="6"/>
        <v>9411.575768686509</v>
      </c>
      <c r="AQ39" s="87">
        <f t="shared" si="7"/>
        <v>9628.0420113662985</v>
      </c>
      <c r="AR39" s="87">
        <f t="shared" si="8"/>
        <v>9897.6271876845549</v>
      </c>
      <c r="AS39" s="87">
        <f t="shared" si="9"/>
        <v>9996.6034595614001</v>
      </c>
      <c r="AT39" s="87">
        <f t="shared" si="10"/>
        <v>10076.576287237891</v>
      </c>
      <c r="AU39" s="87">
        <f t="shared" si="11"/>
        <v>10096.729439812367</v>
      </c>
      <c r="AV39" s="87">
        <f t="shared" si="12"/>
        <v>10238.08365196974</v>
      </c>
      <c r="AW39" s="87">
        <f t="shared" si="13"/>
        <v>10453.083408661105</v>
      </c>
      <c r="AX39" s="87">
        <f t="shared" si="14"/>
        <v>10745.769744103614</v>
      </c>
      <c r="AY39" s="87">
        <f t="shared" si="15"/>
        <v>10820.990132312338</v>
      </c>
      <c r="AZ39" s="87">
        <f t="shared" si="16"/>
        <v>12985.188158774801</v>
      </c>
      <c r="BA39" s="87">
        <f t="shared" si="17"/>
        <v>12456.97711502803</v>
      </c>
      <c r="BB39" s="87">
        <f t="shared" si="18"/>
        <v>11950.252622213331</v>
      </c>
      <c r="BC39" s="87">
        <f t="shared" si="19"/>
        <v>11464.140651140246</v>
      </c>
      <c r="BD39" s="87">
        <f t="shared" si="20"/>
        <v>10997.8027263481</v>
      </c>
    </row>
    <row r="40" spans="1:56" s="20" customFormat="1" x14ac:dyDescent="0.2">
      <c r="A40" s="41"/>
      <c r="B40" s="86">
        <f>'3. Investeringen'!B26</f>
        <v>12</v>
      </c>
      <c r="C40" s="86" t="str">
        <f>'3. Investeringen'!F26</f>
        <v>TD</v>
      </c>
      <c r="D40" s="86" t="str">
        <f>'3. Investeringen'!G26</f>
        <v>Nieuwe investeringen TD</v>
      </c>
      <c r="E40" s="121">
        <f>'3. Investeringen'!K26</f>
        <v>2006</v>
      </c>
      <c r="G40" s="86">
        <f>'7. Nominale afschrijvingen'!R29</f>
        <v>4101.6949152542375</v>
      </c>
      <c r="H40" s="86">
        <f>'7. Nominale afschrijvingen'!S29</f>
        <v>4101.6949152542375</v>
      </c>
      <c r="I40" s="86">
        <f>'7. Nominale afschrijvingen'!T29</f>
        <v>4101.6949152542375</v>
      </c>
      <c r="J40" s="86">
        <f>'7. Nominale afschrijvingen'!U29</f>
        <v>4101.6949152542375</v>
      </c>
      <c r="K40" s="86">
        <f>'7. Nominale afschrijvingen'!V29</f>
        <v>4101.6949152542375</v>
      </c>
      <c r="L40" s="86">
        <f>'7. Nominale afschrijvingen'!W29</f>
        <v>4101.6949152542375</v>
      </c>
      <c r="M40" s="86">
        <f>'7. Nominale afschrijvingen'!X29</f>
        <v>4101.6949152542375</v>
      </c>
      <c r="N40" s="86">
        <f>'7. Nominale afschrijvingen'!Y29</f>
        <v>4101.6949152542375</v>
      </c>
      <c r="O40" s="86">
        <f>'7. Nominale afschrijvingen'!Z29</f>
        <v>4101.6949152542375</v>
      </c>
      <c r="P40" s="86">
        <f>'7. Nominale afschrijvingen'!AA29</f>
        <v>4101.6949152542375</v>
      </c>
      <c r="Q40" s="86">
        <f>'7. Nominale afschrijvingen'!AB29</f>
        <v>4101.6949152542375</v>
      </c>
      <c r="R40" s="86">
        <f>'7. Nominale afschrijvingen'!AC29</f>
        <v>4922.0338983050851</v>
      </c>
      <c r="S40" s="86">
        <f>'7. Nominale afschrijvingen'!AD29</f>
        <v>4514.6931618936296</v>
      </c>
      <c r="T40" s="86">
        <f>'7. Nominale afschrijvingen'!AE29</f>
        <v>4141.0633829782955</v>
      </c>
      <c r="U40" s="86">
        <f>'7. Nominale afschrijvingen'!AF29</f>
        <v>3991.0248546095163</v>
      </c>
      <c r="V40" s="86">
        <f>'7. Nominale afschrijvingen'!AG29</f>
        <v>3991.0248546095163</v>
      </c>
      <c r="W40" s="40"/>
      <c r="X40" s="118">
        <f>IF($C40="TD",INDEX('4. CPI-tabel'!$D$20:$Z$42,$E40-2003,X$28-2003),
IF(X$28&gt;=$E40,MAX(1,INDEX('4. CPI-tabel'!$D$20:$Z$42,MAX($E40,2010)-2003,X$28-2003)),0))</f>
        <v>1.0770497968557597</v>
      </c>
      <c r="Y40" s="118">
        <f>IF($C40="TD",INDEX('4. CPI-tabel'!$D$20:$Z$42,$E40-2003,Y$28-2003),
IF(Y$28&gt;=$E40,MAX(1,INDEX('4. CPI-tabel'!$D$20:$Z$42,MAX($E40,2010)-2003,Y$28-2003)),0))</f>
        <v>1.1050530915740095</v>
      </c>
      <c r="Z40" s="118">
        <f>IF($C40="TD",INDEX('4. CPI-tabel'!$D$20:$Z$42,$E40-2003,Z$28-2003),
IF(Z$28&gt;=$E40,MAX(1,INDEX('4. CPI-tabel'!$D$20:$Z$42,MAX($E40,2010)-2003,Z$28-2003)),0))</f>
        <v>1.1304693126802117</v>
      </c>
      <c r="AA40" s="118">
        <f>IF($C40="TD",INDEX('4. CPI-tabel'!$D$20:$Z$42,$E40-2003,AA$28-2003),
IF(AA$28&gt;=$E40,MAX(1,INDEX('4. CPI-tabel'!$D$20:$Z$42,MAX($E40,2010)-2003,AA$28-2003)),0))</f>
        <v>1.1621224534352577</v>
      </c>
      <c r="AB40" s="118">
        <f>IF($C40="TD",INDEX('4. CPI-tabel'!$D$20:$Z$42,$E40-2003,AB$28-2003),
IF(AB$28&gt;=$E40,MAX(1,INDEX('4. CPI-tabel'!$D$20:$Z$42,MAX($E40,2010)-2003,AB$28-2003)),0))</f>
        <v>1.1737436779696102</v>
      </c>
      <c r="AC40" s="118">
        <f>IF($C40="TD",INDEX('4. CPI-tabel'!$D$20:$Z$42,$E40-2003,AC$28-2003),
IF(AC$28&gt;=$E40,MAX(1,INDEX('4. CPI-tabel'!$D$20:$Z$42,MAX($E40,2010)-2003,AC$28-2003)),0))</f>
        <v>1.183133627393367</v>
      </c>
      <c r="AD40" s="118">
        <f>IF($C40="TD",INDEX('4. CPI-tabel'!$D$20:$Z$42,$E40-2003,AD$28-2003),
IF(AD$28&gt;=$E40,MAX(1,INDEX('4. CPI-tabel'!$D$20:$Z$42,MAX($E40,2010)-2003,AD$28-2003)),0))</f>
        <v>1.1854998946481539</v>
      </c>
      <c r="AE40" s="118">
        <f>IF($C40="TD",INDEX('4. CPI-tabel'!$D$20:$Z$42,$E40-2003,AE$28-2003),
IF(AE$28&gt;=$E40,MAX(1,INDEX('4. CPI-tabel'!$D$20:$Z$42,MAX($E40,2010)-2003,AE$28-2003)),0))</f>
        <v>1.2020968931732281</v>
      </c>
      <c r="AF40" s="118">
        <f>IF($C40="TD",INDEX('4. CPI-tabel'!$D$20:$Z$42,$E40-2003,AF$28-2003),
IF(AF$28&gt;=$E40,MAX(1,INDEX('4. CPI-tabel'!$D$20:$Z$42,MAX($E40,2010)-2003,AF$28-2003)),0))</f>
        <v>1.2273409279298657</v>
      </c>
      <c r="AG40" s="118">
        <f>IF($C40="TD",INDEX('4. CPI-tabel'!$D$20:$Z$42,$E40-2003,AG$28-2003),
IF(AG$28&gt;=$E40,MAX(1,INDEX('4. CPI-tabel'!$D$20:$Z$42,MAX($E40,2010)-2003,AG$28-2003)),0))</f>
        <v>1.2617064739119019</v>
      </c>
      <c r="AH40" s="118">
        <f>IF($C40="TD",INDEX('4. CPI-tabel'!$D$20:$Z$42,$E40-2003,AH$28-2003),
IF(AH$28&gt;=$E40,MAX(1,INDEX('4. CPI-tabel'!$D$20:$Z$42,MAX($E40,2010)-2003,AH$28-2003)),0))</f>
        <v>1.270538419229285</v>
      </c>
      <c r="AI40" s="118">
        <f>IF($C40="TD",INDEX('4. CPI-tabel'!$D$20:$Z$42,$E40-2003,AI$28-2003),
IF(AI$28&gt;=$E40,MAX(1,INDEX('4. CPI-tabel'!$D$20:$Z$42,MAX($E40,2010)-2003,AI$28-2003)),0))</f>
        <v>1.270538419229285</v>
      </c>
      <c r="AJ40" s="118">
        <f>IF($C40="TD",INDEX('4. CPI-tabel'!$D$20:$Z$42,$E40-2003,AJ$28-2003),
IF(AJ$28&gt;=$E40,MAX(1,INDEX('4. CPI-tabel'!$D$20:$Z$42,MAX($E40,2010)-2003,AJ$28-2003)),0))</f>
        <v>1.270538419229285</v>
      </c>
      <c r="AK40" s="118">
        <f>IF($C40="TD",INDEX('4. CPI-tabel'!$D$20:$Z$42,$E40-2003,AK$28-2003),
IF(AK$28&gt;=$E40,MAX(1,INDEX('4. CPI-tabel'!$D$20:$Z$42,MAX($E40,2010)-2003,AK$28-2003)),0))</f>
        <v>1.270538419229285</v>
      </c>
      <c r="AL40" s="118">
        <f>IF($C40="TD",INDEX('4. CPI-tabel'!$D$20:$Z$42,$E40-2003,AL$28-2003),
IF(AL$28&gt;=$E40,MAX(1,INDEX('4. CPI-tabel'!$D$20:$Z$42,MAX($E40,2010)-2003,AL$28-2003)),0))</f>
        <v>1.270538419229285</v>
      </c>
      <c r="AM40" s="118">
        <f>IF($C40="TD",INDEX('4. CPI-tabel'!$D$20:$Z$42,$E40-2003,AM$28-2003),
IF(AM$28&gt;=$E40,MAX(1,INDEX('4. CPI-tabel'!$D$20:$Z$42,MAX($E40,2010)-2003,AM$28-2003)),0))</f>
        <v>1.270538419229285</v>
      </c>
      <c r="AO40" s="87">
        <f t="shared" si="5"/>
        <v>4417.7296752388793</v>
      </c>
      <c r="AP40" s="87">
        <f t="shared" si="6"/>
        <v>4532.5906467950899</v>
      </c>
      <c r="AQ40" s="87">
        <f t="shared" si="7"/>
        <v>4636.8402316713773</v>
      </c>
      <c r="AR40" s="87">
        <f t="shared" si="8"/>
        <v>4766.6717581581761</v>
      </c>
      <c r="AS40" s="87">
        <f t="shared" si="9"/>
        <v>4814.3384757397571</v>
      </c>
      <c r="AT40" s="87">
        <f t="shared" si="10"/>
        <v>4852.8531835456752</v>
      </c>
      <c r="AU40" s="87">
        <f t="shared" si="11"/>
        <v>4862.558889912767</v>
      </c>
      <c r="AV40" s="87">
        <f t="shared" si="12"/>
        <v>4930.6347143715457</v>
      </c>
      <c r="AW40" s="87">
        <f t="shared" si="13"/>
        <v>5034.1780433733475</v>
      </c>
      <c r="AX40" s="87">
        <f t="shared" si="14"/>
        <v>5175.1350285878016</v>
      </c>
      <c r="AY40" s="87">
        <f t="shared" si="15"/>
        <v>5211.3609737879151</v>
      </c>
      <c r="AZ40" s="87">
        <f t="shared" si="16"/>
        <v>6253.6331685454979</v>
      </c>
      <c r="BA40" s="87">
        <f t="shared" si="17"/>
        <v>5736.0911132175943</v>
      </c>
      <c r="BB40" s="87">
        <f t="shared" si="18"/>
        <v>5261.3801245375189</v>
      </c>
      <c r="BC40" s="87">
        <f t="shared" si="19"/>
        <v>5070.750409880362</v>
      </c>
      <c r="BD40" s="87">
        <f t="shared" si="20"/>
        <v>5070.750409880362</v>
      </c>
    </row>
    <row r="41" spans="1:56" s="20" customFormat="1" x14ac:dyDescent="0.2">
      <c r="A41" s="41"/>
      <c r="B41" s="86">
        <f>'3. Investeringen'!B27</f>
        <v>13</v>
      </c>
      <c r="C41" s="86" t="str">
        <f>'3. Investeringen'!F27</f>
        <v>TD</v>
      </c>
      <c r="D41" s="86" t="str">
        <f>'3. Investeringen'!G27</f>
        <v>Nieuwe investeringen TD</v>
      </c>
      <c r="E41" s="121">
        <f>'3. Investeringen'!K27</f>
        <v>2007</v>
      </c>
      <c r="G41" s="86">
        <f>'7. Nominale afschrijvingen'!R30</f>
        <v>12018.181818181818</v>
      </c>
      <c r="H41" s="86">
        <f>'7. Nominale afschrijvingen'!S30</f>
        <v>12018.18181818182</v>
      </c>
      <c r="I41" s="86">
        <f>'7. Nominale afschrijvingen'!T30</f>
        <v>12018.18181818182</v>
      </c>
      <c r="J41" s="86">
        <f>'7. Nominale afschrijvingen'!U30</f>
        <v>12018.18181818182</v>
      </c>
      <c r="K41" s="86">
        <f>'7. Nominale afschrijvingen'!V30</f>
        <v>12018.18181818182</v>
      </c>
      <c r="L41" s="86">
        <f>'7. Nominale afschrijvingen'!W30</f>
        <v>12018.18181818182</v>
      </c>
      <c r="M41" s="86">
        <f>'7. Nominale afschrijvingen'!X30</f>
        <v>12018.18181818182</v>
      </c>
      <c r="N41" s="86">
        <f>'7. Nominale afschrijvingen'!Y30</f>
        <v>12018.18181818182</v>
      </c>
      <c r="O41" s="86">
        <f>'7. Nominale afschrijvingen'!Z30</f>
        <v>12018.18181818182</v>
      </c>
      <c r="P41" s="86">
        <f>'7. Nominale afschrijvingen'!AA30</f>
        <v>12018.18181818182</v>
      </c>
      <c r="Q41" s="86">
        <f>'7. Nominale afschrijvingen'!AB30</f>
        <v>12018.18181818182</v>
      </c>
      <c r="R41" s="86">
        <f>'7. Nominale afschrijvingen'!AC30</f>
        <v>14421.81818181818</v>
      </c>
      <c r="S41" s="86">
        <f>'7. Nominale afschrijvingen'!AD30</f>
        <v>13994.505050505049</v>
      </c>
      <c r="T41" s="86">
        <f>'7. Nominale afschrijvingen'!AE30</f>
        <v>13579.853049008603</v>
      </c>
      <c r="U41" s="86">
        <f>'7. Nominale afschrijvingen'!AF30</f>
        <v>13177.487032741683</v>
      </c>
      <c r="V41" s="86">
        <f>'7. Nominale afschrijvingen'!AG30</f>
        <v>12787.042972512301</v>
      </c>
      <c r="W41" s="40"/>
      <c r="X41" s="118">
        <f>IF($C41="TD",INDEX('4. CPI-tabel'!$D$20:$Z$42,$E41-2003,X$28-2003),
IF(X$28&gt;=$E41,MAX(1,INDEX('4. CPI-tabel'!$D$20:$Z$42,MAX($E41,2010)-2003,X$28-2003)),0))</f>
        <v>1.0621792868399995</v>
      </c>
      <c r="Y41" s="118">
        <f>IF($C41="TD",INDEX('4. CPI-tabel'!$D$20:$Z$42,$E41-2003,Y$28-2003),
IF(Y$28&gt;=$E41,MAX(1,INDEX('4. CPI-tabel'!$D$20:$Z$42,MAX($E41,2010)-2003,Y$28-2003)),0))</f>
        <v>1.0897959482978394</v>
      </c>
      <c r="Z41" s="118">
        <f>IF($C41="TD",INDEX('4. CPI-tabel'!$D$20:$Z$42,$E41-2003,Z$28-2003),
IF(Z$28&gt;=$E41,MAX(1,INDEX('4. CPI-tabel'!$D$20:$Z$42,MAX($E41,2010)-2003,Z$28-2003)),0))</f>
        <v>1.1148612551086896</v>
      </c>
      <c r="AA41" s="118">
        <f>IF($C41="TD",INDEX('4. CPI-tabel'!$D$20:$Z$42,$E41-2003,AA$28-2003),
IF(AA$28&gt;=$E41,MAX(1,INDEX('4. CPI-tabel'!$D$20:$Z$42,MAX($E41,2010)-2003,AA$28-2003)),0))</f>
        <v>1.1460773702517328</v>
      </c>
      <c r="AB41" s="118">
        <f>IF($C41="TD",INDEX('4. CPI-tabel'!$D$20:$Z$42,$E41-2003,AB$28-2003),
IF(AB$28&gt;=$E41,MAX(1,INDEX('4. CPI-tabel'!$D$20:$Z$42,MAX($E41,2010)-2003,AB$28-2003)),0))</f>
        <v>1.1575381439542503</v>
      </c>
      <c r="AC41" s="118">
        <f>IF($C41="TD",INDEX('4. CPI-tabel'!$D$20:$Z$42,$E41-2003,AC$28-2003),
IF(AC$28&gt;=$E41,MAX(1,INDEX('4. CPI-tabel'!$D$20:$Z$42,MAX($E41,2010)-2003,AC$28-2003)),0))</f>
        <v>1.1667984491058843</v>
      </c>
      <c r="AD41" s="118">
        <f>IF($C41="TD",INDEX('4. CPI-tabel'!$D$20:$Z$42,$E41-2003,AD$28-2003),
IF(AD$28&gt;=$E41,MAX(1,INDEX('4. CPI-tabel'!$D$20:$Z$42,MAX($E41,2010)-2003,AD$28-2003)),0))</f>
        <v>1.1691320460040959</v>
      </c>
      <c r="AE41" s="118">
        <f>IF($C41="TD",INDEX('4. CPI-tabel'!$D$20:$Z$42,$E41-2003,AE$28-2003),
IF(AE$28&gt;=$E41,MAX(1,INDEX('4. CPI-tabel'!$D$20:$Z$42,MAX($E41,2010)-2003,AE$28-2003)),0))</f>
        <v>1.1854998946481532</v>
      </c>
      <c r="AF41" s="118">
        <f>IF($C41="TD",INDEX('4. CPI-tabel'!$D$20:$Z$42,$E41-2003,AF$28-2003),
IF(AF$28&gt;=$E41,MAX(1,INDEX('4. CPI-tabel'!$D$20:$Z$42,MAX($E41,2010)-2003,AF$28-2003)),0))</f>
        <v>1.2103953924357642</v>
      </c>
      <c r="AG41" s="118">
        <f>IF($C41="TD",INDEX('4. CPI-tabel'!$D$20:$Z$42,$E41-2003,AG$28-2003),
IF(AG$28&gt;=$E41,MAX(1,INDEX('4. CPI-tabel'!$D$20:$Z$42,MAX($E41,2010)-2003,AG$28-2003)),0))</f>
        <v>1.2442864634239656</v>
      </c>
      <c r="AH41" s="118">
        <f>IF($C41="TD",INDEX('4. CPI-tabel'!$D$20:$Z$42,$E41-2003,AH$28-2003),
IF(AH$28&gt;=$E41,MAX(1,INDEX('4. CPI-tabel'!$D$20:$Z$42,MAX($E41,2010)-2003,AH$28-2003)),0))</f>
        <v>1.2529964686679333</v>
      </c>
      <c r="AI41" s="118">
        <f>IF($C41="TD",INDEX('4. CPI-tabel'!$D$20:$Z$42,$E41-2003,AI$28-2003),
IF(AI$28&gt;=$E41,MAX(1,INDEX('4. CPI-tabel'!$D$20:$Z$42,MAX($E41,2010)-2003,AI$28-2003)),0))</f>
        <v>1.2529964686679333</v>
      </c>
      <c r="AJ41" s="118">
        <f>IF($C41="TD",INDEX('4. CPI-tabel'!$D$20:$Z$42,$E41-2003,AJ$28-2003),
IF(AJ$28&gt;=$E41,MAX(1,INDEX('4. CPI-tabel'!$D$20:$Z$42,MAX($E41,2010)-2003,AJ$28-2003)),0))</f>
        <v>1.2529964686679333</v>
      </c>
      <c r="AK41" s="118">
        <f>IF($C41="TD",INDEX('4. CPI-tabel'!$D$20:$Z$42,$E41-2003,AK$28-2003),
IF(AK$28&gt;=$E41,MAX(1,INDEX('4. CPI-tabel'!$D$20:$Z$42,MAX($E41,2010)-2003,AK$28-2003)),0))</f>
        <v>1.2529964686679333</v>
      </c>
      <c r="AL41" s="118">
        <f>IF($C41="TD",INDEX('4. CPI-tabel'!$D$20:$Z$42,$E41-2003,AL$28-2003),
IF(AL$28&gt;=$E41,MAX(1,INDEX('4. CPI-tabel'!$D$20:$Z$42,MAX($E41,2010)-2003,AL$28-2003)),0))</f>
        <v>1.2529964686679333</v>
      </c>
      <c r="AM41" s="118">
        <f>IF($C41="TD",INDEX('4. CPI-tabel'!$D$20:$Z$42,$E41-2003,AM$28-2003),
IF(AM$28&gt;=$E41,MAX(1,INDEX('4. CPI-tabel'!$D$20:$Z$42,MAX($E41,2010)-2003,AM$28-2003)),0))</f>
        <v>1.2529964686679333</v>
      </c>
      <c r="AO41" s="87">
        <f t="shared" si="5"/>
        <v>12765.463792749812</v>
      </c>
      <c r="AP41" s="87">
        <f t="shared" si="6"/>
        <v>13097.365851361308</v>
      </c>
      <c r="AQ41" s="87">
        <f t="shared" si="7"/>
        <v>13398.605265942617</v>
      </c>
      <c r="AR41" s="87">
        <f t="shared" si="8"/>
        <v>13773.76621338901</v>
      </c>
      <c r="AS41" s="87">
        <f t="shared" si="9"/>
        <v>13911.5038755229</v>
      </c>
      <c r="AT41" s="87">
        <f t="shared" si="10"/>
        <v>14022.795906527084</v>
      </c>
      <c r="AU41" s="87">
        <f t="shared" si="11"/>
        <v>14050.841498340136</v>
      </c>
      <c r="AV41" s="87">
        <f t="shared" si="12"/>
        <v>14247.553279316897</v>
      </c>
      <c r="AW41" s="87">
        <f t="shared" si="13"/>
        <v>14546.751898182551</v>
      </c>
      <c r="AX41" s="87">
        <f t="shared" si="14"/>
        <v>14954.060951331661</v>
      </c>
      <c r="AY41" s="87">
        <f t="shared" si="15"/>
        <v>15058.739377990983</v>
      </c>
      <c r="AZ41" s="87">
        <f t="shared" si="16"/>
        <v>18070.487253589174</v>
      </c>
      <c r="BA41" s="87">
        <f t="shared" si="17"/>
        <v>17535.065409038387</v>
      </c>
      <c r="BB41" s="87">
        <f t="shared" si="18"/>
        <v>17015.507915437247</v>
      </c>
      <c r="BC41" s="87">
        <f t="shared" si="19"/>
        <v>16511.344717942811</v>
      </c>
      <c r="BD41" s="87">
        <f t="shared" si="20"/>
        <v>16022.119689263027</v>
      </c>
    </row>
    <row r="42" spans="1:56" s="20" customFormat="1" x14ac:dyDescent="0.2">
      <c r="A42" s="41"/>
      <c r="B42" s="86">
        <f>'3. Investeringen'!B28</f>
        <v>14</v>
      </c>
      <c r="C42" s="86" t="str">
        <f>'3. Investeringen'!F28</f>
        <v>TD</v>
      </c>
      <c r="D42" s="86" t="str">
        <f>'3. Investeringen'!G28</f>
        <v>Nieuwe investeringen TD</v>
      </c>
      <c r="E42" s="121">
        <f>'3. Investeringen'!K28</f>
        <v>2007</v>
      </c>
      <c r="G42" s="86">
        <f>'7. Nominale afschrijvingen'!R31</f>
        <v>11755.555555555557</v>
      </c>
      <c r="H42" s="86">
        <f>'7. Nominale afschrijvingen'!S31</f>
        <v>11755.555555555555</v>
      </c>
      <c r="I42" s="86">
        <f>'7. Nominale afschrijvingen'!T31</f>
        <v>11755.555555555555</v>
      </c>
      <c r="J42" s="86">
        <f>'7. Nominale afschrijvingen'!U31</f>
        <v>11755.555555555555</v>
      </c>
      <c r="K42" s="86">
        <f>'7. Nominale afschrijvingen'!V31</f>
        <v>11755.555555555555</v>
      </c>
      <c r="L42" s="86">
        <f>'7. Nominale afschrijvingen'!W31</f>
        <v>11755.555555555555</v>
      </c>
      <c r="M42" s="86">
        <f>'7. Nominale afschrijvingen'!X31</f>
        <v>11755.555555555555</v>
      </c>
      <c r="N42" s="86">
        <f>'7. Nominale afschrijvingen'!Y31</f>
        <v>11755.555555555555</v>
      </c>
      <c r="O42" s="86">
        <f>'7. Nominale afschrijvingen'!Z31</f>
        <v>11755.555555555555</v>
      </c>
      <c r="P42" s="86">
        <f>'7. Nominale afschrijvingen'!AA31</f>
        <v>11755.555555555555</v>
      </c>
      <c r="Q42" s="86">
        <f>'7. Nominale afschrijvingen'!AB31</f>
        <v>11755.555555555555</v>
      </c>
      <c r="R42" s="86">
        <f>'7. Nominale afschrijvingen'!AC31</f>
        <v>14106.666666666666</v>
      </c>
      <c r="S42" s="86">
        <f>'7. Nominale afschrijvingen'!AD31</f>
        <v>13551.650273224042</v>
      </c>
      <c r="T42" s="86">
        <f>'7. Nominale afschrijvingen'!AE31</f>
        <v>13018.470590343095</v>
      </c>
      <c r="U42" s="86">
        <f>'7. Nominale afschrijvingen'!AF31</f>
        <v>12506.268468755825</v>
      </c>
      <c r="V42" s="86">
        <f>'7. Nominale afschrijvingen'!AG31</f>
        <v>12014.218561788382</v>
      </c>
      <c r="W42" s="40"/>
      <c r="X42" s="118">
        <f>IF($C42="TD",INDEX('4. CPI-tabel'!$D$20:$Z$42,$E42-2003,X$28-2003),
IF(X$28&gt;=$E42,MAX(1,INDEX('4. CPI-tabel'!$D$20:$Z$42,MAX($E42,2010)-2003,X$28-2003)),0))</f>
        <v>1.0621792868399995</v>
      </c>
      <c r="Y42" s="118">
        <f>IF($C42="TD",INDEX('4. CPI-tabel'!$D$20:$Z$42,$E42-2003,Y$28-2003),
IF(Y$28&gt;=$E42,MAX(1,INDEX('4. CPI-tabel'!$D$20:$Z$42,MAX($E42,2010)-2003,Y$28-2003)),0))</f>
        <v>1.0897959482978394</v>
      </c>
      <c r="Z42" s="118">
        <f>IF($C42="TD",INDEX('4. CPI-tabel'!$D$20:$Z$42,$E42-2003,Z$28-2003),
IF(Z$28&gt;=$E42,MAX(1,INDEX('4. CPI-tabel'!$D$20:$Z$42,MAX($E42,2010)-2003,Z$28-2003)),0))</f>
        <v>1.1148612551086896</v>
      </c>
      <c r="AA42" s="118">
        <f>IF($C42="TD",INDEX('4. CPI-tabel'!$D$20:$Z$42,$E42-2003,AA$28-2003),
IF(AA$28&gt;=$E42,MAX(1,INDEX('4. CPI-tabel'!$D$20:$Z$42,MAX($E42,2010)-2003,AA$28-2003)),0))</f>
        <v>1.1460773702517328</v>
      </c>
      <c r="AB42" s="118">
        <f>IF($C42="TD",INDEX('4. CPI-tabel'!$D$20:$Z$42,$E42-2003,AB$28-2003),
IF(AB$28&gt;=$E42,MAX(1,INDEX('4. CPI-tabel'!$D$20:$Z$42,MAX($E42,2010)-2003,AB$28-2003)),0))</f>
        <v>1.1575381439542503</v>
      </c>
      <c r="AC42" s="118">
        <f>IF($C42="TD",INDEX('4. CPI-tabel'!$D$20:$Z$42,$E42-2003,AC$28-2003),
IF(AC$28&gt;=$E42,MAX(1,INDEX('4. CPI-tabel'!$D$20:$Z$42,MAX($E42,2010)-2003,AC$28-2003)),0))</f>
        <v>1.1667984491058843</v>
      </c>
      <c r="AD42" s="118">
        <f>IF($C42="TD",INDEX('4. CPI-tabel'!$D$20:$Z$42,$E42-2003,AD$28-2003),
IF(AD$28&gt;=$E42,MAX(1,INDEX('4. CPI-tabel'!$D$20:$Z$42,MAX($E42,2010)-2003,AD$28-2003)),0))</f>
        <v>1.1691320460040959</v>
      </c>
      <c r="AE42" s="118">
        <f>IF($C42="TD",INDEX('4. CPI-tabel'!$D$20:$Z$42,$E42-2003,AE$28-2003),
IF(AE$28&gt;=$E42,MAX(1,INDEX('4. CPI-tabel'!$D$20:$Z$42,MAX($E42,2010)-2003,AE$28-2003)),0))</f>
        <v>1.1854998946481532</v>
      </c>
      <c r="AF42" s="118">
        <f>IF($C42="TD",INDEX('4. CPI-tabel'!$D$20:$Z$42,$E42-2003,AF$28-2003),
IF(AF$28&gt;=$E42,MAX(1,INDEX('4. CPI-tabel'!$D$20:$Z$42,MAX($E42,2010)-2003,AF$28-2003)),0))</f>
        <v>1.2103953924357642</v>
      </c>
      <c r="AG42" s="118">
        <f>IF($C42="TD",INDEX('4. CPI-tabel'!$D$20:$Z$42,$E42-2003,AG$28-2003),
IF(AG$28&gt;=$E42,MAX(1,INDEX('4. CPI-tabel'!$D$20:$Z$42,MAX($E42,2010)-2003,AG$28-2003)),0))</f>
        <v>1.2442864634239656</v>
      </c>
      <c r="AH42" s="118">
        <f>IF($C42="TD",INDEX('4. CPI-tabel'!$D$20:$Z$42,$E42-2003,AH$28-2003),
IF(AH$28&gt;=$E42,MAX(1,INDEX('4. CPI-tabel'!$D$20:$Z$42,MAX($E42,2010)-2003,AH$28-2003)),0))</f>
        <v>1.2529964686679333</v>
      </c>
      <c r="AI42" s="118">
        <f>IF($C42="TD",INDEX('4. CPI-tabel'!$D$20:$Z$42,$E42-2003,AI$28-2003),
IF(AI$28&gt;=$E42,MAX(1,INDEX('4. CPI-tabel'!$D$20:$Z$42,MAX($E42,2010)-2003,AI$28-2003)),0))</f>
        <v>1.2529964686679333</v>
      </c>
      <c r="AJ42" s="118">
        <f>IF($C42="TD",INDEX('4. CPI-tabel'!$D$20:$Z$42,$E42-2003,AJ$28-2003),
IF(AJ$28&gt;=$E42,MAX(1,INDEX('4. CPI-tabel'!$D$20:$Z$42,MAX($E42,2010)-2003,AJ$28-2003)),0))</f>
        <v>1.2529964686679333</v>
      </c>
      <c r="AK42" s="118">
        <f>IF($C42="TD",INDEX('4. CPI-tabel'!$D$20:$Z$42,$E42-2003,AK$28-2003),
IF(AK$28&gt;=$E42,MAX(1,INDEX('4. CPI-tabel'!$D$20:$Z$42,MAX($E42,2010)-2003,AK$28-2003)),0))</f>
        <v>1.2529964686679333</v>
      </c>
      <c r="AL42" s="118">
        <f>IF($C42="TD",INDEX('4. CPI-tabel'!$D$20:$Z$42,$E42-2003,AL$28-2003),
IF(AL$28&gt;=$E42,MAX(1,INDEX('4. CPI-tabel'!$D$20:$Z$42,MAX($E42,2010)-2003,AL$28-2003)),0))</f>
        <v>1.2529964686679333</v>
      </c>
      <c r="AM42" s="118">
        <f>IF($C42="TD",INDEX('4. CPI-tabel'!$D$20:$Z$42,$E42-2003,AM$28-2003),
IF(AM$28&gt;=$E42,MAX(1,INDEX('4. CPI-tabel'!$D$20:$Z$42,MAX($E42,2010)-2003,AM$28-2003)),0))</f>
        <v>1.2529964686679333</v>
      </c>
      <c r="AO42" s="87">
        <f t="shared" si="5"/>
        <v>12486.507616407995</v>
      </c>
      <c r="AP42" s="87">
        <f t="shared" si="6"/>
        <v>12811.1568144346</v>
      </c>
      <c r="AQ42" s="87">
        <f t="shared" si="7"/>
        <v>13105.813421166595</v>
      </c>
      <c r="AR42" s="87">
        <f t="shared" si="8"/>
        <v>13472.776196959259</v>
      </c>
      <c r="AS42" s="87">
        <f t="shared" si="9"/>
        <v>13607.503958928852</v>
      </c>
      <c r="AT42" s="87">
        <f t="shared" si="10"/>
        <v>13716.363990600283</v>
      </c>
      <c r="AU42" s="87">
        <f t="shared" si="11"/>
        <v>13743.796718581481</v>
      </c>
      <c r="AV42" s="87">
        <f t="shared" si="12"/>
        <v>13936.209872641622</v>
      </c>
      <c r="AW42" s="87">
        <f t="shared" si="13"/>
        <v>14228.870279967094</v>
      </c>
      <c r="AX42" s="87">
        <f t="shared" si="14"/>
        <v>14627.278647806173</v>
      </c>
      <c r="AY42" s="87">
        <f t="shared" si="15"/>
        <v>14729.669598340815</v>
      </c>
      <c r="AZ42" s="87">
        <f t="shared" si="16"/>
        <v>17675.603518008978</v>
      </c>
      <c r="BA42" s="87">
        <f t="shared" si="17"/>
        <v>16980.169936972557</v>
      </c>
      <c r="BB42" s="87">
        <f t="shared" si="18"/>
        <v>16312.097677157244</v>
      </c>
      <c r="BC42" s="87">
        <f t="shared" si="19"/>
        <v>15670.31022756417</v>
      </c>
      <c r="BD42" s="87">
        <f t="shared" si="20"/>
        <v>15053.77343172558</v>
      </c>
    </row>
    <row r="43" spans="1:56" s="20" customFormat="1" x14ac:dyDescent="0.2">
      <c r="A43" s="41"/>
      <c r="B43" s="86">
        <f>'3. Investeringen'!B29</f>
        <v>15</v>
      </c>
      <c r="C43" s="86" t="str">
        <f>'3. Investeringen'!F29</f>
        <v>TD</v>
      </c>
      <c r="D43" s="86" t="str">
        <f>'3. Investeringen'!G29</f>
        <v>Nieuwe investeringen TD</v>
      </c>
      <c r="E43" s="121">
        <f>'3. Investeringen'!K29</f>
        <v>2007</v>
      </c>
      <c r="G43" s="86">
        <f>'7. Nominale afschrijvingen'!R32</f>
        <v>4933.333333333333</v>
      </c>
      <c r="H43" s="86">
        <f>'7. Nominale afschrijvingen'!S32</f>
        <v>4933.333333333333</v>
      </c>
      <c r="I43" s="86">
        <f>'7. Nominale afschrijvingen'!T32</f>
        <v>4933.333333333333</v>
      </c>
      <c r="J43" s="86">
        <f>'7. Nominale afschrijvingen'!U32</f>
        <v>4933.333333333333</v>
      </c>
      <c r="K43" s="86">
        <f>'7. Nominale afschrijvingen'!V32</f>
        <v>4933.333333333333</v>
      </c>
      <c r="L43" s="86">
        <f>'7. Nominale afschrijvingen'!W32</f>
        <v>4933.333333333333</v>
      </c>
      <c r="M43" s="86">
        <f>'7. Nominale afschrijvingen'!X32</f>
        <v>4933.333333333333</v>
      </c>
      <c r="N43" s="86">
        <f>'7. Nominale afschrijvingen'!Y32</f>
        <v>4933.333333333333</v>
      </c>
      <c r="O43" s="86">
        <f>'7. Nominale afschrijvingen'!Z32</f>
        <v>4933.333333333333</v>
      </c>
      <c r="P43" s="86">
        <f>'7. Nominale afschrijvingen'!AA32</f>
        <v>4933.333333333333</v>
      </c>
      <c r="Q43" s="86">
        <f>'7. Nominale afschrijvingen'!AB32</f>
        <v>4933.333333333333</v>
      </c>
      <c r="R43" s="86">
        <f>'7. Nominale afschrijvingen'!AC32</f>
        <v>5919.9999999999991</v>
      </c>
      <c r="S43" s="86">
        <f>'7. Nominale afschrijvingen'!AD32</f>
        <v>5461.6774193548381</v>
      </c>
      <c r="T43" s="86">
        <f>'7. Nominale afschrijvingen'!AE32</f>
        <v>5038.8378772112374</v>
      </c>
      <c r="U43" s="86">
        <f>'7. Nominale afschrijvingen'!AF32</f>
        <v>4803.6921096080459</v>
      </c>
      <c r="V43" s="86">
        <f>'7. Nominale afschrijvingen'!AG32</f>
        <v>4803.6921096080459</v>
      </c>
      <c r="W43" s="40"/>
      <c r="X43" s="118">
        <f>IF($C43="TD",INDEX('4. CPI-tabel'!$D$20:$Z$42,$E43-2003,X$28-2003),
IF(X$28&gt;=$E43,MAX(1,INDEX('4. CPI-tabel'!$D$20:$Z$42,MAX($E43,2010)-2003,X$28-2003)),0))</f>
        <v>1.0621792868399995</v>
      </c>
      <c r="Y43" s="118">
        <f>IF($C43="TD",INDEX('4. CPI-tabel'!$D$20:$Z$42,$E43-2003,Y$28-2003),
IF(Y$28&gt;=$E43,MAX(1,INDEX('4. CPI-tabel'!$D$20:$Z$42,MAX($E43,2010)-2003,Y$28-2003)),0))</f>
        <v>1.0897959482978394</v>
      </c>
      <c r="Z43" s="118">
        <f>IF($C43="TD",INDEX('4. CPI-tabel'!$D$20:$Z$42,$E43-2003,Z$28-2003),
IF(Z$28&gt;=$E43,MAX(1,INDEX('4. CPI-tabel'!$D$20:$Z$42,MAX($E43,2010)-2003,Z$28-2003)),0))</f>
        <v>1.1148612551086896</v>
      </c>
      <c r="AA43" s="118">
        <f>IF($C43="TD",INDEX('4. CPI-tabel'!$D$20:$Z$42,$E43-2003,AA$28-2003),
IF(AA$28&gt;=$E43,MAX(1,INDEX('4. CPI-tabel'!$D$20:$Z$42,MAX($E43,2010)-2003,AA$28-2003)),0))</f>
        <v>1.1460773702517328</v>
      </c>
      <c r="AB43" s="118">
        <f>IF($C43="TD",INDEX('4. CPI-tabel'!$D$20:$Z$42,$E43-2003,AB$28-2003),
IF(AB$28&gt;=$E43,MAX(1,INDEX('4. CPI-tabel'!$D$20:$Z$42,MAX($E43,2010)-2003,AB$28-2003)),0))</f>
        <v>1.1575381439542503</v>
      </c>
      <c r="AC43" s="118">
        <f>IF($C43="TD",INDEX('4. CPI-tabel'!$D$20:$Z$42,$E43-2003,AC$28-2003),
IF(AC$28&gt;=$E43,MAX(1,INDEX('4. CPI-tabel'!$D$20:$Z$42,MAX($E43,2010)-2003,AC$28-2003)),0))</f>
        <v>1.1667984491058843</v>
      </c>
      <c r="AD43" s="118">
        <f>IF($C43="TD",INDEX('4. CPI-tabel'!$D$20:$Z$42,$E43-2003,AD$28-2003),
IF(AD$28&gt;=$E43,MAX(1,INDEX('4. CPI-tabel'!$D$20:$Z$42,MAX($E43,2010)-2003,AD$28-2003)),0))</f>
        <v>1.1691320460040959</v>
      </c>
      <c r="AE43" s="118">
        <f>IF($C43="TD",INDEX('4. CPI-tabel'!$D$20:$Z$42,$E43-2003,AE$28-2003),
IF(AE$28&gt;=$E43,MAX(1,INDEX('4. CPI-tabel'!$D$20:$Z$42,MAX($E43,2010)-2003,AE$28-2003)),0))</f>
        <v>1.1854998946481532</v>
      </c>
      <c r="AF43" s="118">
        <f>IF($C43="TD",INDEX('4. CPI-tabel'!$D$20:$Z$42,$E43-2003,AF$28-2003),
IF(AF$28&gt;=$E43,MAX(1,INDEX('4. CPI-tabel'!$D$20:$Z$42,MAX($E43,2010)-2003,AF$28-2003)),0))</f>
        <v>1.2103953924357642</v>
      </c>
      <c r="AG43" s="118">
        <f>IF($C43="TD",INDEX('4. CPI-tabel'!$D$20:$Z$42,$E43-2003,AG$28-2003),
IF(AG$28&gt;=$E43,MAX(1,INDEX('4. CPI-tabel'!$D$20:$Z$42,MAX($E43,2010)-2003,AG$28-2003)),0))</f>
        <v>1.2442864634239656</v>
      </c>
      <c r="AH43" s="118">
        <f>IF($C43="TD",INDEX('4. CPI-tabel'!$D$20:$Z$42,$E43-2003,AH$28-2003),
IF(AH$28&gt;=$E43,MAX(1,INDEX('4. CPI-tabel'!$D$20:$Z$42,MAX($E43,2010)-2003,AH$28-2003)),0))</f>
        <v>1.2529964686679333</v>
      </c>
      <c r="AI43" s="118">
        <f>IF($C43="TD",INDEX('4. CPI-tabel'!$D$20:$Z$42,$E43-2003,AI$28-2003),
IF(AI$28&gt;=$E43,MAX(1,INDEX('4. CPI-tabel'!$D$20:$Z$42,MAX($E43,2010)-2003,AI$28-2003)),0))</f>
        <v>1.2529964686679333</v>
      </c>
      <c r="AJ43" s="118">
        <f>IF($C43="TD",INDEX('4. CPI-tabel'!$D$20:$Z$42,$E43-2003,AJ$28-2003),
IF(AJ$28&gt;=$E43,MAX(1,INDEX('4. CPI-tabel'!$D$20:$Z$42,MAX($E43,2010)-2003,AJ$28-2003)),0))</f>
        <v>1.2529964686679333</v>
      </c>
      <c r="AK43" s="118">
        <f>IF($C43="TD",INDEX('4. CPI-tabel'!$D$20:$Z$42,$E43-2003,AK$28-2003),
IF(AK$28&gt;=$E43,MAX(1,INDEX('4. CPI-tabel'!$D$20:$Z$42,MAX($E43,2010)-2003,AK$28-2003)),0))</f>
        <v>1.2529964686679333</v>
      </c>
      <c r="AL43" s="118">
        <f>IF($C43="TD",INDEX('4. CPI-tabel'!$D$20:$Z$42,$E43-2003,AL$28-2003),
IF(AL$28&gt;=$E43,MAX(1,INDEX('4. CPI-tabel'!$D$20:$Z$42,MAX($E43,2010)-2003,AL$28-2003)),0))</f>
        <v>1.2529964686679333</v>
      </c>
      <c r="AM43" s="118">
        <f>IF($C43="TD",INDEX('4. CPI-tabel'!$D$20:$Z$42,$E43-2003,AM$28-2003),
IF(AM$28&gt;=$E43,MAX(1,INDEX('4. CPI-tabel'!$D$20:$Z$42,MAX($E43,2010)-2003,AM$28-2003)),0))</f>
        <v>1.2529964686679333</v>
      </c>
      <c r="AO43" s="87">
        <f t="shared" si="5"/>
        <v>5240.0844817439975</v>
      </c>
      <c r="AP43" s="87">
        <f t="shared" si="6"/>
        <v>5376.3266782693408</v>
      </c>
      <c r="AQ43" s="87">
        <f t="shared" si="7"/>
        <v>5499.9821918695352</v>
      </c>
      <c r="AR43" s="87">
        <f t="shared" si="8"/>
        <v>5653.9816932418817</v>
      </c>
      <c r="AS43" s="87">
        <f t="shared" si="9"/>
        <v>5710.5215101743006</v>
      </c>
      <c r="AT43" s="87">
        <f t="shared" si="10"/>
        <v>5756.2056822556951</v>
      </c>
      <c r="AU43" s="87">
        <f t="shared" si="11"/>
        <v>5767.7180936202058</v>
      </c>
      <c r="AV43" s="87">
        <f t="shared" si="12"/>
        <v>5848.4661469308885</v>
      </c>
      <c r="AW43" s="87">
        <f t="shared" si="13"/>
        <v>5971.2839360164362</v>
      </c>
      <c r="AX43" s="87">
        <f t="shared" si="14"/>
        <v>6138.4798862248972</v>
      </c>
      <c r="AY43" s="87">
        <f t="shared" si="15"/>
        <v>6181.4492454284709</v>
      </c>
      <c r="AZ43" s="87">
        <f t="shared" si="16"/>
        <v>7417.7390945141642</v>
      </c>
      <c r="BA43" s="87">
        <f t="shared" si="17"/>
        <v>6843.4625194550035</v>
      </c>
      <c r="BB43" s="87">
        <f t="shared" si="18"/>
        <v>6313.6460663359057</v>
      </c>
      <c r="BC43" s="87">
        <f t="shared" si="19"/>
        <v>6019.0092499068969</v>
      </c>
      <c r="BD43" s="87">
        <f t="shared" si="20"/>
        <v>6019.0092499068969</v>
      </c>
    </row>
    <row r="44" spans="1:56" s="20" customFormat="1" x14ac:dyDescent="0.2">
      <c r="A44" s="41"/>
      <c r="B44" s="86">
        <f>'3. Investeringen'!B30</f>
        <v>16</v>
      </c>
      <c r="C44" s="86" t="str">
        <f>'3. Investeringen'!F30</f>
        <v>TD</v>
      </c>
      <c r="D44" s="86" t="str">
        <f>'3. Investeringen'!G30</f>
        <v>Nieuwe investeringen TD</v>
      </c>
      <c r="E44" s="121">
        <f>'3. Investeringen'!K30</f>
        <v>2008</v>
      </c>
      <c r="G44" s="86">
        <f>'7. Nominale afschrijvingen'!R33</f>
        <v>11163.636363636364</v>
      </c>
      <c r="H44" s="86">
        <f>'7. Nominale afschrijvingen'!S33</f>
        <v>11163.636363636364</v>
      </c>
      <c r="I44" s="86">
        <f>'7. Nominale afschrijvingen'!T33</f>
        <v>11163.636363636364</v>
      </c>
      <c r="J44" s="86">
        <f>'7. Nominale afschrijvingen'!U33</f>
        <v>11163.636363636364</v>
      </c>
      <c r="K44" s="86">
        <f>'7. Nominale afschrijvingen'!V33</f>
        <v>11163.636363636364</v>
      </c>
      <c r="L44" s="86">
        <f>'7. Nominale afschrijvingen'!W33</f>
        <v>11163.636363636364</v>
      </c>
      <c r="M44" s="86">
        <f>'7. Nominale afschrijvingen'!X33</f>
        <v>11163.636363636364</v>
      </c>
      <c r="N44" s="86">
        <f>'7. Nominale afschrijvingen'!Y33</f>
        <v>11163.636363636364</v>
      </c>
      <c r="O44" s="86">
        <f>'7. Nominale afschrijvingen'!Z33</f>
        <v>11163.636363636364</v>
      </c>
      <c r="P44" s="86">
        <f>'7. Nominale afschrijvingen'!AA33</f>
        <v>11163.636363636364</v>
      </c>
      <c r="Q44" s="86">
        <f>'7. Nominale afschrijvingen'!AB33</f>
        <v>11163.636363636364</v>
      </c>
      <c r="R44" s="86">
        <f>'7. Nominale afschrijvingen'!AC33</f>
        <v>13396.363636363634</v>
      </c>
      <c r="S44" s="86">
        <f>'7. Nominale afschrijvingen'!AD33</f>
        <v>13008.998904709746</v>
      </c>
      <c r="T44" s="86">
        <f>'7. Nominale afschrijvingen'!AE33</f>
        <v>12632.835080959101</v>
      </c>
      <c r="U44" s="86">
        <f>'7. Nominale afschrijvingen'!AF33</f>
        <v>12267.548283437394</v>
      </c>
      <c r="V44" s="86">
        <f>'7. Nominale afschrijvingen'!AG33</f>
        <v>11912.823995723542</v>
      </c>
      <c r="W44" s="40"/>
      <c r="X44" s="118">
        <f>IF($C44="TD",INDEX('4. CPI-tabel'!$D$20:$Z$42,$E44-2003,X$28-2003),
IF(X$28&gt;=$E44,MAX(1,INDEX('4. CPI-tabel'!$D$20:$Z$42,MAX($E44,2010)-2003,X$28-2003)),0))</f>
        <v>1.0506224399999999</v>
      </c>
      <c r="Y44" s="118">
        <f>IF($C44="TD",INDEX('4. CPI-tabel'!$D$20:$Z$42,$E44-2003,Y$28-2003),
IF(Y$28&gt;=$E44,MAX(1,INDEX('4. CPI-tabel'!$D$20:$Z$42,MAX($E44,2010)-2003,Y$28-2003)),0))</f>
        <v>1.0779386234399999</v>
      </c>
      <c r="Z44" s="118">
        <f>IF($C44="TD",INDEX('4. CPI-tabel'!$D$20:$Z$42,$E44-2003,Z$28-2003),
IF(Z$28&gt;=$E44,MAX(1,INDEX('4. CPI-tabel'!$D$20:$Z$42,MAX($E44,2010)-2003,Z$28-2003)),0))</f>
        <v>1.1027312117791197</v>
      </c>
      <c r="AA44" s="118">
        <f>IF($C44="TD",INDEX('4. CPI-tabel'!$D$20:$Z$42,$E44-2003,AA$28-2003),
IF(AA$28&gt;=$E44,MAX(1,INDEX('4. CPI-tabel'!$D$20:$Z$42,MAX($E44,2010)-2003,AA$28-2003)),0))</f>
        <v>1.133607685708935</v>
      </c>
      <c r="AB44" s="118">
        <f>IF($C44="TD",INDEX('4. CPI-tabel'!$D$20:$Z$42,$E44-2003,AB$28-2003),
IF(AB$28&gt;=$E44,MAX(1,INDEX('4. CPI-tabel'!$D$20:$Z$42,MAX($E44,2010)-2003,AB$28-2003)),0))</f>
        <v>1.1449437625660244</v>
      </c>
      <c r="AC44" s="118">
        <f>IF($C44="TD",INDEX('4. CPI-tabel'!$D$20:$Z$42,$E44-2003,AC$28-2003),
IF(AC$28&gt;=$E44,MAX(1,INDEX('4. CPI-tabel'!$D$20:$Z$42,MAX($E44,2010)-2003,AC$28-2003)),0))</f>
        <v>1.1541033126665525</v>
      </c>
      <c r="AD44" s="118">
        <f>IF($C44="TD",INDEX('4. CPI-tabel'!$D$20:$Z$42,$E44-2003,AD$28-2003),
IF(AD$28&gt;=$E44,MAX(1,INDEX('4. CPI-tabel'!$D$20:$Z$42,MAX($E44,2010)-2003,AD$28-2003)),0))</f>
        <v>1.1564115192918856</v>
      </c>
      <c r="AE44" s="118">
        <f>IF($C44="TD",INDEX('4. CPI-tabel'!$D$20:$Z$42,$E44-2003,AE$28-2003),
IF(AE$28&gt;=$E44,MAX(1,INDEX('4. CPI-tabel'!$D$20:$Z$42,MAX($E44,2010)-2003,AE$28-2003)),0))</f>
        <v>1.1726012805619719</v>
      </c>
      <c r="AF44" s="118">
        <f>IF($C44="TD",INDEX('4. CPI-tabel'!$D$20:$Z$42,$E44-2003,AF$28-2003),
IF(AF$28&gt;=$E44,MAX(1,INDEX('4. CPI-tabel'!$D$20:$Z$42,MAX($E44,2010)-2003,AF$28-2003)),0))</f>
        <v>1.1972259074537732</v>
      </c>
      <c r="AG44" s="118">
        <f>IF($C44="TD",INDEX('4. CPI-tabel'!$D$20:$Z$42,$E44-2003,AG$28-2003),
IF(AG$28&gt;=$E44,MAX(1,INDEX('4. CPI-tabel'!$D$20:$Z$42,MAX($E44,2010)-2003,AG$28-2003)),0))</f>
        <v>1.2307482328624788</v>
      </c>
      <c r="AH44" s="118">
        <f>IF($C44="TD",INDEX('4. CPI-tabel'!$D$20:$Z$42,$E44-2003,AH$28-2003),
IF(AH$28&gt;=$E44,MAX(1,INDEX('4. CPI-tabel'!$D$20:$Z$42,MAX($E44,2010)-2003,AH$28-2003)),0))</f>
        <v>1.2393634704925161</v>
      </c>
      <c r="AI44" s="118">
        <f>IF($C44="TD",INDEX('4. CPI-tabel'!$D$20:$Z$42,$E44-2003,AI$28-2003),
IF(AI$28&gt;=$E44,MAX(1,INDEX('4. CPI-tabel'!$D$20:$Z$42,MAX($E44,2010)-2003,AI$28-2003)),0))</f>
        <v>1.2393634704925161</v>
      </c>
      <c r="AJ44" s="118">
        <f>IF($C44="TD",INDEX('4. CPI-tabel'!$D$20:$Z$42,$E44-2003,AJ$28-2003),
IF(AJ$28&gt;=$E44,MAX(1,INDEX('4. CPI-tabel'!$D$20:$Z$42,MAX($E44,2010)-2003,AJ$28-2003)),0))</f>
        <v>1.2393634704925161</v>
      </c>
      <c r="AK44" s="118">
        <f>IF($C44="TD",INDEX('4. CPI-tabel'!$D$20:$Z$42,$E44-2003,AK$28-2003),
IF(AK$28&gt;=$E44,MAX(1,INDEX('4. CPI-tabel'!$D$20:$Z$42,MAX($E44,2010)-2003,AK$28-2003)),0))</f>
        <v>1.2393634704925161</v>
      </c>
      <c r="AL44" s="118">
        <f>IF($C44="TD",INDEX('4. CPI-tabel'!$D$20:$Z$42,$E44-2003,AL$28-2003),
IF(AL$28&gt;=$E44,MAX(1,INDEX('4. CPI-tabel'!$D$20:$Z$42,MAX($E44,2010)-2003,AL$28-2003)),0))</f>
        <v>1.2393634704925161</v>
      </c>
      <c r="AM44" s="118">
        <f>IF($C44="TD",INDEX('4. CPI-tabel'!$D$20:$Z$42,$E44-2003,AM$28-2003),
IF(AM$28&gt;=$E44,MAX(1,INDEX('4. CPI-tabel'!$D$20:$Z$42,MAX($E44,2010)-2003,AM$28-2003)),0))</f>
        <v>1.2393634704925161</v>
      </c>
      <c r="AO44" s="87">
        <f t="shared" si="5"/>
        <v>11728.766875636364</v>
      </c>
      <c r="AP44" s="87">
        <f t="shared" si="6"/>
        <v>12033.714814402909</v>
      </c>
      <c r="AQ44" s="87">
        <f t="shared" si="7"/>
        <v>12310.490255134173</v>
      </c>
      <c r="AR44" s="87">
        <f t="shared" si="8"/>
        <v>12655.183982277929</v>
      </c>
      <c r="AS44" s="87">
        <f t="shared" si="9"/>
        <v>12781.735822100709</v>
      </c>
      <c r="AT44" s="87">
        <f t="shared" si="10"/>
        <v>12883.989708677514</v>
      </c>
      <c r="AU44" s="87">
        <f t="shared" si="11"/>
        <v>12909.757688094869</v>
      </c>
      <c r="AV44" s="87">
        <f t="shared" si="12"/>
        <v>13090.494295728196</v>
      </c>
      <c r="AW44" s="87">
        <f t="shared" si="13"/>
        <v>13365.394675938487</v>
      </c>
      <c r="AX44" s="87">
        <f t="shared" si="14"/>
        <v>13739.625726864764</v>
      </c>
      <c r="AY44" s="87">
        <f t="shared" si="15"/>
        <v>13835.803106952815</v>
      </c>
      <c r="AZ44" s="87">
        <f t="shared" si="16"/>
        <v>16602.963728343377</v>
      </c>
      <c r="BA44" s="87">
        <f t="shared" si="17"/>
        <v>16122.878030174412</v>
      </c>
      <c r="BB44" s="87">
        <f t="shared" si="18"/>
        <v>15656.674328097077</v>
      </c>
      <c r="BC44" s="87">
        <f t="shared" si="19"/>
        <v>15203.951214995477</v>
      </c>
      <c r="BD44" s="87">
        <f t="shared" si="20"/>
        <v>14764.31889070645</v>
      </c>
    </row>
    <row r="45" spans="1:56" s="20" customFormat="1" x14ac:dyDescent="0.2">
      <c r="A45" s="41"/>
      <c r="B45" s="86">
        <f>'3. Investeringen'!B31</f>
        <v>17</v>
      </c>
      <c r="C45" s="86" t="str">
        <f>'3. Investeringen'!F31</f>
        <v>TD</v>
      </c>
      <c r="D45" s="86" t="str">
        <f>'3. Investeringen'!G31</f>
        <v>Nieuwe investeringen TD</v>
      </c>
      <c r="E45" s="121">
        <f>'3. Investeringen'!K31</f>
        <v>2008</v>
      </c>
      <c r="G45" s="86">
        <f>'7. Nominale afschrijvingen'!R34</f>
        <v>24844.444444444445</v>
      </c>
      <c r="H45" s="86">
        <f>'7. Nominale afschrijvingen'!S34</f>
        <v>24844.444444444445</v>
      </c>
      <c r="I45" s="86">
        <f>'7. Nominale afschrijvingen'!T34</f>
        <v>24844.444444444445</v>
      </c>
      <c r="J45" s="86">
        <f>'7. Nominale afschrijvingen'!U34</f>
        <v>24844.444444444445</v>
      </c>
      <c r="K45" s="86">
        <f>'7. Nominale afschrijvingen'!V34</f>
        <v>24844.444444444445</v>
      </c>
      <c r="L45" s="86">
        <f>'7. Nominale afschrijvingen'!W34</f>
        <v>24844.444444444445</v>
      </c>
      <c r="M45" s="86">
        <f>'7. Nominale afschrijvingen'!X34</f>
        <v>24844.444444444445</v>
      </c>
      <c r="N45" s="86">
        <f>'7. Nominale afschrijvingen'!Y34</f>
        <v>24844.444444444445</v>
      </c>
      <c r="O45" s="86">
        <f>'7. Nominale afschrijvingen'!Z34</f>
        <v>24844.444444444445</v>
      </c>
      <c r="P45" s="86">
        <f>'7. Nominale afschrijvingen'!AA34</f>
        <v>24844.444444444445</v>
      </c>
      <c r="Q45" s="86">
        <f>'7. Nominale afschrijvingen'!AB34</f>
        <v>24844.444444444445</v>
      </c>
      <c r="R45" s="86">
        <f>'7. Nominale afschrijvingen'!AC34</f>
        <v>29813.333333333336</v>
      </c>
      <c r="S45" s="86">
        <f>'7. Nominale afschrijvingen'!AD34</f>
        <v>28677.5873015873</v>
      </c>
      <c r="T45" s="86">
        <f>'7. Nominale afschrijvingen'!AE34</f>
        <v>27585.107785336357</v>
      </c>
      <c r="U45" s="86">
        <f>'7. Nominale afschrijvingen'!AF34</f>
        <v>26534.246536371164</v>
      </c>
      <c r="V45" s="86">
        <f>'7. Nominale afschrijvingen'!AG34</f>
        <v>25523.418096890357</v>
      </c>
      <c r="W45" s="40"/>
      <c r="X45" s="118">
        <f>IF($C45="TD",INDEX('4. CPI-tabel'!$D$20:$Z$42,$E45-2003,X$28-2003),
IF(X$28&gt;=$E45,MAX(1,INDEX('4. CPI-tabel'!$D$20:$Z$42,MAX($E45,2010)-2003,X$28-2003)),0))</f>
        <v>1.0506224399999999</v>
      </c>
      <c r="Y45" s="118">
        <f>IF($C45="TD",INDEX('4. CPI-tabel'!$D$20:$Z$42,$E45-2003,Y$28-2003),
IF(Y$28&gt;=$E45,MAX(1,INDEX('4. CPI-tabel'!$D$20:$Z$42,MAX($E45,2010)-2003,Y$28-2003)),0))</f>
        <v>1.0779386234399999</v>
      </c>
      <c r="Z45" s="118">
        <f>IF($C45="TD",INDEX('4. CPI-tabel'!$D$20:$Z$42,$E45-2003,Z$28-2003),
IF(Z$28&gt;=$E45,MAX(1,INDEX('4. CPI-tabel'!$D$20:$Z$42,MAX($E45,2010)-2003,Z$28-2003)),0))</f>
        <v>1.1027312117791197</v>
      </c>
      <c r="AA45" s="118">
        <f>IF($C45="TD",INDEX('4. CPI-tabel'!$D$20:$Z$42,$E45-2003,AA$28-2003),
IF(AA$28&gt;=$E45,MAX(1,INDEX('4. CPI-tabel'!$D$20:$Z$42,MAX($E45,2010)-2003,AA$28-2003)),0))</f>
        <v>1.133607685708935</v>
      </c>
      <c r="AB45" s="118">
        <f>IF($C45="TD",INDEX('4. CPI-tabel'!$D$20:$Z$42,$E45-2003,AB$28-2003),
IF(AB$28&gt;=$E45,MAX(1,INDEX('4. CPI-tabel'!$D$20:$Z$42,MAX($E45,2010)-2003,AB$28-2003)),0))</f>
        <v>1.1449437625660244</v>
      </c>
      <c r="AC45" s="118">
        <f>IF($C45="TD",INDEX('4. CPI-tabel'!$D$20:$Z$42,$E45-2003,AC$28-2003),
IF(AC$28&gt;=$E45,MAX(1,INDEX('4. CPI-tabel'!$D$20:$Z$42,MAX($E45,2010)-2003,AC$28-2003)),0))</f>
        <v>1.1541033126665525</v>
      </c>
      <c r="AD45" s="118">
        <f>IF($C45="TD",INDEX('4. CPI-tabel'!$D$20:$Z$42,$E45-2003,AD$28-2003),
IF(AD$28&gt;=$E45,MAX(1,INDEX('4. CPI-tabel'!$D$20:$Z$42,MAX($E45,2010)-2003,AD$28-2003)),0))</f>
        <v>1.1564115192918856</v>
      </c>
      <c r="AE45" s="118">
        <f>IF($C45="TD",INDEX('4. CPI-tabel'!$D$20:$Z$42,$E45-2003,AE$28-2003),
IF(AE$28&gt;=$E45,MAX(1,INDEX('4. CPI-tabel'!$D$20:$Z$42,MAX($E45,2010)-2003,AE$28-2003)),0))</f>
        <v>1.1726012805619719</v>
      </c>
      <c r="AF45" s="118">
        <f>IF($C45="TD",INDEX('4. CPI-tabel'!$D$20:$Z$42,$E45-2003,AF$28-2003),
IF(AF$28&gt;=$E45,MAX(1,INDEX('4. CPI-tabel'!$D$20:$Z$42,MAX($E45,2010)-2003,AF$28-2003)),0))</f>
        <v>1.1972259074537732</v>
      </c>
      <c r="AG45" s="118">
        <f>IF($C45="TD",INDEX('4. CPI-tabel'!$D$20:$Z$42,$E45-2003,AG$28-2003),
IF(AG$28&gt;=$E45,MAX(1,INDEX('4. CPI-tabel'!$D$20:$Z$42,MAX($E45,2010)-2003,AG$28-2003)),0))</f>
        <v>1.2307482328624788</v>
      </c>
      <c r="AH45" s="118">
        <f>IF($C45="TD",INDEX('4. CPI-tabel'!$D$20:$Z$42,$E45-2003,AH$28-2003),
IF(AH$28&gt;=$E45,MAX(1,INDEX('4. CPI-tabel'!$D$20:$Z$42,MAX($E45,2010)-2003,AH$28-2003)),0))</f>
        <v>1.2393634704925161</v>
      </c>
      <c r="AI45" s="118">
        <f>IF($C45="TD",INDEX('4. CPI-tabel'!$D$20:$Z$42,$E45-2003,AI$28-2003),
IF(AI$28&gt;=$E45,MAX(1,INDEX('4. CPI-tabel'!$D$20:$Z$42,MAX($E45,2010)-2003,AI$28-2003)),0))</f>
        <v>1.2393634704925161</v>
      </c>
      <c r="AJ45" s="118">
        <f>IF($C45="TD",INDEX('4. CPI-tabel'!$D$20:$Z$42,$E45-2003,AJ$28-2003),
IF(AJ$28&gt;=$E45,MAX(1,INDEX('4. CPI-tabel'!$D$20:$Z$42,MAX($E45,2010)-2003,AJ$28-2003)),0))</f>
        <v>1.2393634704925161</v>
      </c>
      <c r="AK45" s="118">
        <f>IF($C45="TD",INDEX('4. CPI-tabel'!$D$20:$Z$42,$E45-2003,AK$28-2003),
IF(AK$28&gt;=$E45,MAX(1,INDEX('4. CPI-tabel'!$D$20:$Z$42,MAX($E45,2010)-2003,AK$28-2003)),0))</f>
        <v>1.2393634704925161</v>
      </c>
      <c r="AL45" s="118">
        <f>IF($C45="TD",INDEX('4. CPI-tabel'!$D$20:$Z$42,$E45-2003,AL$28-2003),
IF(AL$28&gt;=$E45,MAX(1,INDEX('4. CPI-tabel'!$D$20:$Z$42,MAX($E45,2010)-2003,AL$28-2003)),0))</f>
        <v>1.2393634704925161</v>
      </c>
      <c r="AM45" s="118">
        <f>IF($C45="TD",INDEX('4. CPI-tabel'!$D$20:$Z$42,$E45-2003,AM$28-2003),
IF(AM$28&gt;=$E45,MAX(1,INDEX('4. CPI-tabel'!$D$20:$Z$42,MAX($E45,2010)-2003,AM$28-2003)),0))</f>
        <v>1.2393634704925161</v>
      </c>
      <c r="AO45" s="87">
        <f t="shared" si="5"/>
        <v>26102.130842666666</v>
      </c>
      <c r="AP45" s="87">
        <f t="shared" si="6"/>
        <v>26780.786244576</v>
      </c>
      <c r="AQ45" s="87">
        <f t="shared" si="7"/>
        <v>27396.744328201243</v>
      </c>
      <c r="AR45" s="87">
        <f t="shared" si="8"/>
        <v>28163.853169390874</v>
      </c>
      <c r="AS45" s="87">
        <f t="shared" si="9"/>
        <v>28445.491701084786</v>
      </c>
      <c r="AT45" s="87">
        <f t="shared" si="10"/>
        <v>28673.055634693461</v>
      </c>
      <c r="AU45" s="87">
        <f t="shared" si="11"/>
        <v>28730.401745962849</v>
      </c>
      <c r="AV45" s="87">
        <f t="shared" si="12"/>
        <v>29132.627370406324</v>
      </c>
      <c r="AW45" s="87">
        <f t="shared" si="13"/>
        <v>29744.412545184856</v>
      </c>
      <c r="AX45" s="87">
        <f t="shared" si="14"/>
        <v>30577.25609645003</v>
      </c>
      <c r="AY45" s="87">
        <f t="shared" si="15"/>
        <v>30791.296889125177</v>
      </c>
      <c r="AZ45" s="87">
        <f t="shared" si="16"/>
        <v>36949.556266950218</v>
      </c>
      <c r="BA45" s="87">
        <f t="shared" si="17"/>
        <v>35541.954123447344</v>
      </c>
      <c r="BB45" s="87">
        <f t="shared" si="18"/>
        <v>34187.974918744592</v>
      </c>
      <c r="BC45" s="87">
        <f t="shared" si="19"/>
        <v>32885.575874220987</v>
      </c>
      <c r="BD45" s="87">
        <f t="shared" si="20"/>
        <v>31632.792031393521</v>
      </c>
    </row>
    <row r="46" spans="1:56" s="20" customFormat="1" x14ac:dyDescent="0.2">
      <c r="A46" s="41"/>
      <c r="B46" s="86">
        <f>'3. Investeringen'!B32</f>
        <v>18</v>
      </c>
      <c r="C46" s="86" t="str">
        <f>'3. Investeringen'!F32</f>
        <v>TD</v>
      </c>
      <c r="D46" s="86" t="str">
        <f>'3. Investeringen'!G32</f>
        <v>Nieuwe investeringen TD</v>
      </c>
      <c r="E46" s="121">
        <f>'3. Investeringen'!K32</f>
        <v>2008</v>
      </c>
      <c r="G46" s="86">
        <f>'7. Nominale afschrijvingen'!R35</f>
        <v>15266.666666666666</v>
      </c>
      <c r="H46" s="86">
        <f>'7. Nominale afschrijvingen'!S35</f>
        <v>15266.666666666666</v>
      </c>
      <c r="I46" s="86">
        <f>'7. Nominale afschrijvingen'!T35</f>
        <v>15266.666666666666</v>
      </c>
      <c r="J46" s="86">
        <f>'7. Nominale afschrijvingen'!U35</f>
        <v>15266.666666666666</v>
      </c>
      <c r="K46" s="86">
        <f>'7. Nominale afschrijvingen'!V35</f>
        <v>15266.666666666666</v>
      </c>
      <c r="L46" s="86">
        <f>'7. Nominale afschrijvingen'!W35</f>
        <v>15266.666666666666</v>
      </c>
      <c r="M46" s="86">
        <f>'7. Nominale afschrijvingen'!X35</f>
        <v>15266.666666666666</v>
      </c>
      <c r="N46" s="86">
        <f>'7. Nominale afschrijvingen'!Y35</f>
        <v>15266.666666666666</v>
      </c>
      <c r="O46" s="86">
        <f>'7. Nominale afschrijvingen'!Z35</f>
        <v>15266.666666666666</v>
      </c>
      <c r="P46" s="86">
        <f>'7. Nominale afschrijvingen'!AA35</f>
        <v>15266.666666666666</v>
      </c>
      <c r="Q46" s="86">
        <f>'7. Nominale afschrijvingen'!AB35</f>
        <v>15266.666666666666</v>
      </c>
      <c r="R46" s="86">
        <f>'7. Nominale afschrijvingen'!AC35</f>
        <v>18320</v>
      </c>
      <c r="S46" s="86">
        <f>'7. Nominale afschrijvingen'!AD35</f>
        <v>16987.636363636364</v>
      </c>
      <c r="T46" s="86">
        <f>'7. Nominale afschrijvingen'!AE35</f>
        <v>15752.171900826446</v>
      </c>
      <c r="U46" s="86">
        <f>'7. Nominale afschrijvingen'!AF35</f>
        <v>14877.051239669423</v>
      </c>
      <c r="V46" s="86">
        <f>'7. Nominale afschrijvingen'!AG35</f>
        <v>14877.051239669423</v>
      </c>
      <c r="W46" s="40"/>
      <c r="X46" s="118">
        <f>IF($C46="TD",INDEX('4. CPI-tabel'!$D$20:$Z$42,$E46-2003,X$28-2003),
IF(X$28&gt;=$E46,MAX(1,INDEX('4. CPI-tabel'!$D$20:$Z$42,MAX($E46,2010)-2003,X$28-2003)),0))</f>
        <v>1.0506224399999999</v>
      </c>
      <c r="Y46" s="118">
        <f>IF($C46="TD",INDEX('4. CPI-tabel'!$D$20:$Z$42,$E46-2003,Y$28-2003),
IF(Y$28&gt;=$E46,MAX(1,INDEX('4. CPI-tabel'!$D$20:$Z$42,MAX($E46,2010)-2003,Y$28-2003)),0))</f>
        <v>1.0779386234399999</v>
      </c>
      <c r="Z46" s="118">
        <f>IF($C46="TD",INDEX('4. CPI-tabel'!$D$20:$Z$42,$E46-2003,Z$28-2003),
IF(Z$28&gt;=$E46,MAX(1,INDEX('4. CPI-tabel'!$D$20:$Z$42,MAX($E46,2010)-2003,Z$28-2003)),0))</f>
        <v>1.1027312117791197</v>
      </c>
      <c r="AA46" s="118">
        <f>IF($C46="TD",INDEX('4. CPI-tabel'!$D$20:$Z$42,$E46-2003,AA$28-2003),
IF(AA$28&gt;=$E46,MAX(1,INDEX('4. CPI-tabel'!$D$20:$Z$42,MAX($E46,2010)-2003,AA$28-2003)),0))</f>
        <v>1.133607685708935</v>
      </c>
      <c r="AB46" s="118">
        <f>IF($C46="TD",INDEX('4. CPI-tabel'!$D$20:$Z$42,$E46-2003,AB$28-2003),
IF(AB$28&gt;=$E46,MAX(1,INDEX('4. CPI-tabel'!$D$20:$Z$42,MAX($E46,2010)-2003,AB$28-2003)),0))</f>
        <v>1.1449437625660244</v>
      </c>
      <c r="AC46" s="118">
        <f>IF($C46="TD",INDEX('4. CPI-tabel'!$D$20:$Z$42,$E46-2003,AC$28-2003),
IF(AC$28&gt;=$E46,MAX(1,INDEX('4. CPI-tabel'!$D$20:$Z$42,MAX($E46,2010)-2003,AC$28-2003)),0))</f>
        <v>1.1541033126665525</v>
      </c>
      <c r="AD46" s="118">
        <f>IF($C46="TD",INDEX('4. CPI-tabel'!$D$20:$Z$42,$E46-2003,AD$28-2003),
IF(AD$28&gt;=$E46,MAX(1,INDEX('4. CPI-tabel'!$D$20:$Z$42,MAX($E46,2010)-2003,AD$28-2003)),0))</f>
        <v>1.1564115192918856</v>
      </c>
      <c r="AE46" s="118">
        <f>IF($C46="TD",INDEX('4. CPI-tabel'!$D$20:$Z$42,$E46-2003,AE$28-2003),
IF(AE$28&gt;=$E46,MAX(1,INDEX('4. CPI-tabel'!$D$20:$Z$42,MAX($E46,2010)-2003,AE$28-2003)),0))</f>
        <v>1.1726012805619719</v>
      </c>
      <c r="AF46" s="118">
        <f>IF($C46="TD",INDEX('4. CPI-tabel'!$D$20:$Z$42,$E46-2003,AF$28-2003),
IF(AF$28&gt;=$E46,MAX(1,INDEX('4. CPI-tabel'!$D$20:$Z$42,MAX($E46,2010)-2003,AF$28-2003)),0))</f>
        <v>1.1972259074537732</v>
      </c>
      <c r="AG46" s="118">
        <f>IF($C46="TD",INDEX('4. CPI-tabel'!$D$20:$Z$42,$E46-2003,AG$28-2003),
IF(AG$28&gt;=$E46,MAX(1,INDEX('4. CPI-tabel'!$D$20:$Z$42,MAX($E46,2010)-2003,AG$28-2003)),0))</f>
        <v>1.2307482328624788</v>
      </c>
      <c r="AH46" s="118">
        <f>IF($C46="TD",INDEX('4. CPI-tabel'!$D$20:$Z$42,$E46-2003,AH$28-2003),
IF(AH$28&gt;=$E46,MAX(1,INDEX('4. CPI-tabel'!$D$20:$Z$42,MAX($E46,2010)-2003,AH$28-2003)),0))</f>
        <v>1.2393634704925161</v>
      </c>
      <c r="AI46" s="118">
        <f>IF($C46="TD",INDEX('4. CPI-tabel'!$D$20:$Z$42,$E46-2003,AI$28-2003),
IF(AI$28&gt;=$E46,MAX(1,INDEX('4. CPI-tabel'!$D$20:$Z$42,MAX($E46,2010)-2003,AI$28-2003)),0))</f>
        <v>1.2393634704925161</v>
      </c>
      <c r="AJ46" s="118">
        <f>IF($C46="TD",INDEX('4. CPI-tabel'!$D$20:$Z$42,$E46-2003,AJ$28-2003),
IF(AJ$28&gt;=$E46,MAX(1,INDEX('4. CPI-tabel'!$D$20:$Z$42,MAX($E46,2010)-2003,AJ$28-2003)),0))</f>
        <v>1.2393634704925161</v>
      </c>
      <c r="AK46" s="118">
        <f>IF($C46="TD",INDEX('4. CPI-tabel'!$D$20:$Z$42,$E46-2003,AK$28-2003),
IF(AK$28&gt;=$E46,MAX(1,INDEX('4. CPI-tabel'!$D$20:$Z$42,MAX($E46,2010)-2003,AK$28-2003)),0))</f>
        <v>1.2393634704925161</v>
      </c>
      <c r="AL46" s="118">
        <f>IF($C46="TD",INDEX('4. CPI-tabel'!$D$20:$Z$42,$E46-2003,AL$28-2003),
IF(AL$28&gt;=$E46,MAX(1,INDEX('4. CPI-tabel'!$D$20:$Z$42,MAX($E46,2010)-2003,AL$28-2003)),0))</f>
        <v>1.2393634704925161</v>
      </c>
      <c r="AM46" s="118">
        <f>IF($C46="TD",INDEX('4. CPI-tabel'!$D$20:$Z$42,$E46-2003,AM$28-2003),
IF(AM$28&gt;=$E46,MAX(1,INDEX('4. CPI-tabel'!$D$20:$Z$42,MAX($E46,2010)-2003,AM$28-2003)),0))</f>
        <v>1.2393634704925161</v>
      </c>
      <c r="AO46" s="87">
        <f t="shared" si="5"/>
        <v>16039.502583999998</v>
      </c>
      <c r="AP46" s="87">
        <f t="shared" si="6"/>
        <v>16456.529651183999</v>
      </c>
      <c r="AQ46" s="87">
        <f t="shared" si="7"/>
        <v>16835.029833161228</v>
      </c>
      <c r="AR46" s="87">
        <f t="shared" si="8"/>
        <v>17306.410668489742</v>
      </c>
      <c r="AS46" s="87">
        <f t="shared" si="9"/>
        <v>17479.474775174636</v>
      </c>
      <c r="AT46" s="87">
        <f t="shared" si="10"/>
        <v>17619.310573376035</v>
      </c>
      <c r="AU46" s="87">
        <f t="shared" si="11"/>
        <v>17654.549194522784</v>
      </c>
      <c r="AV46" s="87">
        <f t="shared" si="12"/>
        <v>17901.712883246102</v>
      </c>
      <c r="AW46" s="87">
        <f t="shared" si="13"/>
        <v>18277.648853794271</v>
      </c>
      <c r="AX46" s="87">
        <f t="shared" si="14"/>
        <v>18789.42302170051</v>
      </c>
      <c r="AY46" s="87">
        <f t="shared" si="15"/>
        <v>18920.948982852409</v>
      </c>
      <c r="AZ46" s="87">
        <f t="shared" si="16"/>
        <v>22705.138779422894</v>
      </c>
      <c r="BA46" s="87">
        <f t="shared" si="17"/>
        <v>21053.855959101231</v>
      </c>
      <c r="BB46" s="87">
        <f t="shared" si="18"/>
        <v>19522.666434802959</v>
      </c>
      <c r="BC46" s="87">
        <f t="shared" si="19"/>
        <v>18438.073855091683</v>
      </c>
      <c r="BD46" s="87">
        <f t="shared" si="20"/>
        <v>18438.073855091683</v>
      </c>
    </row>
    <row r="47" spans="1:56" s="20" customFormat="1" x14ac:dyDescent="0.2">
      <c r="A47" s="41"/>
      <c r="B47" s="86">
        <f>'3. Investeringen'!B33</f>
        <v>19</v>
      </c>
      <c r="C47" s="86" t="str">
        <f>'3. Investeringen'!F33</f>
        <v>TD</v>
      </c>
      <c r="D47" s="86" t="str">
        <f>'3. Investeringen'!G33</f>
        <v>Nieuwe investeringen TD</v>
      </c>
      <c r="E47" s="121">
        <f>'3. Investeringen'!K33</f>
        <v>2009</v>
      </c>
      <c r="G47" s="86">
        <f>'7. Nominale afschrijvingen'!R36</f>
        <v>20181.81818181818</v>
      </c>
      <c r="H47" s="86">
        <f>'7. Nominale afschrijvingen'!S36</f>
        <v>20181.818181818184</v>
      </c>
      <c r="I47" s="86">
        <f>'7. Nominale afschrijvingen'!T36</f>
        <v>20181.818181818184</v>
      </c>
      <c r="J47" s="86">
        <f>'7. Nominale afschrijvingen'!U36</f>
        <v>20181.818181818184</v>
      </c>
      <c r="K47" s="86">
        <f>'7. Nominale afschrijvingen'!V36</f>
        <v>20181.818181818184</v>
      </c>
      <c r="L47" s="86">
        <f>'7. Nominale afschrijvingen'!W36</f>
        <v>20181.818181818184</v>
      </c>
      <c r="M47" s="86">
        <f>'7. Nominale afschrijvingen'!X36</f>
        <v>20181.818181818184</v>
      </c>
      <c r="N47" s="86">
        <f>'7. Nominale afschrijvingen'!Y36</f>
        <v>20181.818181818184</v>
      </c>
      <c r="O47" s="86">
        <f>'7. Nominale afschrijvingen'!Z36</f>
        <v>20181.818181818184</v>
      </c>
      <c r="P47" s="86">
        <f>'7. Nominale afschrijvingen'!AA36</f>
        <v>20181.818181818184</v>
      </c>
      <c r="Q47" s="86">
        <f>'7. Nominale afschrijvingen'!AB36</f>
        <v>20181.818181818184</v>
      </c>
      <c r="R47" s="86">
        <f>'7. Nominale afschrijvingen'!AC36</f>
        <v>24218.181818181816</v>
      </c>
      <c r="S47" s="86">
        <f>'7. Nominale afschrijvingen'!AD36</f>
        <v>23534.3743315508</v>
      </c>
      <c r="T47" s="86">
        <f>'7. Nominale afschrijvingen'!AE36</f>
        <v>22869.874350424659</v>
      </c>
      <c r="U47" s="86">
        <f>'7. Nominale afschrijvingen'!AF36</f>
        <v>22224.136721706789</v>
      </c>
      <c r="V47" s="86">
        <f>'7. Nominale afschrijvingen'!AG36</f>
        <v>21596.631684858596</v>
      </c>
      <c r="W47" s="40"/>
      <c r="X47" s="118">
        <f>IF($C47="TD",INDEX('4. CPI-tabel'!$D$20:$Z$42,$E47-2003,X$28-2003),
IF(X$28&gt;=$E47,MAX(1,INDEX('4. CPI-tabel'!$D$20:$Z$42,MAX($E47,2010)-2003,X$28-2003)),0))</f>
        <v>1.0180449999999999</v>
      </c>
      <c r="Y47" s="118">
        <f>IF($C47="TD",INDEX('4. CPI-tabel'!$D$20:$Z$42,$E47-2003,Y$28-2003),
IF(Y$28&gt;=$E47,MAX(1,INDEX('4. CPI-tabel'!$D$20:$Z$42,MAX($E47,2010)-2003,Y$28-2003)),0))</f>
        <v>1.0445141699999998</v>
      </c>
      <c r="Z47" s="118">
        <f>IF($C47="TD",INDEX('4. CPI-tabel'!$D$20:$Z$42,$E47-2003,Z$28-2003),
IF(Z$28&gt;=$E47,MAX(1,INDEX('4. CPI-tabel'!$D$20:$Z$42,MAX($E47,2010)-2003,Z$28-2003)),0))</f>
        <v>1.0685379959099996</v>
      </c>
      <c r="AA47" s="118">
        <f>IF($C47="TD",INDEX('4. CPI-tabel'!$D$20:$Z$42,$E47-2003,AA$28-2003),
IF(AA$28&gt;=$E47,MAX(1,INDEX('4. CPI-tabel'!$D$20:$Z$42,MAX($E47,2010)-2003,AA$28-2003)),0))</f>
        <v>1.0984570597954797</v>
      </c>
      <c r="AB47" s="118">
        <f>IF($C47="TD",INDEX('4. CPI-tabel'!$D$20:$Z$42,$E47-2003,AB$28-2003),
IF(AB$28&gt;=$E47,MAX(1,INDEX('4. CPI-tabel'!$D$20:$Z$42,MAX($E47,2010)-2003,AB$28-2003)),0))</f>
        <v>1.1094416303934345</v>
      </c>
      <c r="AC47" s="118">
        <f>IF($C47="TD",INDEX('4. CPI-tabel'!$D$20:$Z$42,$E47-2003,AC$28-2003),
IF(AC$28&gt;=$E47,MAX(1,INDEX('4. CPI-tabel'!$D$20:$Z$42,MAX($E47,2010)-2003,AC$28-2003)),0))</f>
        <v>1.1183171634365821</v>
      </c>
      <c r="AD47" s="118">
        <f>IF($C47="TD",INDEX('4. CPI-tabel'!$D$20:$Z$42,$E47-2003,AD$28-2003),
IF(AD$28&gt;=$E47,MAX(1,INDEX('4. CPI-tabel'!$D$20:$Z$42,MAX($E47,2010)-2003,AD$28-2003)),0))</f>
        <v>1.1205537977634552</v>
      </c>
      <c r="AE47" s="118">
        <f>IF($C47="TD",INDEX('4. CPI-tabel'!$D$20:$Z$42,$E47-2003,AE$28-2003),
IF(AE$28&gt;=$E47,MAX(1,INDEX('4. CPI-tabel'!$D$20:$Z$42,MAX($E47,2010)-2003,AE$28-2003)),0))</f>
        <v>1.1362415509321435</v>
      </c>
      <c r="AF47" s="118">
        <f>IF($C47="TD",INDEX('4. CPI-tabel'!$D$20:$Z$42,$E47-2003,AF$28-2003),
IF(AF$28&gt;=$E47,MAX(1,INDEX('4. CPI-tabel'!$D$20:$Z$42,MAX($E47,2010)-2003,AF$28-2003)),0))</f>
        <v>1.1601026235017184</v>
      </c>
      <c r="AG47" s="118">
        <f>IF($C47="TD",INDEX('4. CPI-tabel'!$D$20:$Z$42,$E47-2003,AG$28-2003),
IF(AG$28&gt;=$E47,MAX(1,INDEX('4. CPI-tabel'!$D$20:$Z$42,MAX($E47,2010)-2003,AG$28-2003)),0))</f>
        <v>1.1925854969597667</v>
      </c>
      <c r="AH47" s="118">
        <f>IF($C47="TD",INDEX('4. CPI-tabel'!$D$20:$Z$42,$E47-2003,AH$28-2003),
IF(AH$28&gt;=$E47,MAX(1,INDEX('4. CPI-tabel'!$D$20:$Z$42,MAX($E47,2010)-2003,AH$28-2003)),0))</f>
        <v>1.200933595438485</v>
      </c>
      <c r="AI47" s="118">
        <f>IF($C47="TD",INDEX('4. CPI-tabel'!$D$20:$Z$42,$E47-2003,AI$28-2003),
IF(AI$28&gt;=$E47,MAX(1,INDEX('4. CPI-tabel'!$D$20:$Z$42,MAX($E47,2010)-2003,AI$28-2003)),0))</f>
        <v>1.200933595438485</v>
      </c>
      <c r="AJ47" s="118">
        <f>IF($C47="TD",INDEX('4. CPI-tabel'!$D$20:$Z$42,$E47-2003,AJ$28-2003),
IF(AJ$28&gt;=$E47,MAX(1,INDEX('4. CPI-tabel'!$D$20:$Z$42,MAX($E47,2010)-2003,AJ$28-2003)),0))</f>
        <v>1.200933595438485</v>
      </c>
      <c r="AK47" s="118">
        <f>IF($C47="TD",INDEX('4. CPI-tabel'!$D$20:$Z$42,$E47-2003,AK$28-2003),
IF(AK$28&gt;=$E47,MAX(1,INDEX('4. CPI-tabel'!$D$20:$Z$42,MAX($E47,2010)-2003,AK$28-2003)),0))</f>
        <v>1.200933595438485</v>
      </c>
      <c r="AL47" s="118">
        <f>IF($C47="TD",INDEX('4. CPI-tabel'!$D$20:$Z$42,$E47-2003,AL$28-2003),
IF(AL$28&gt;=$E47,MAX(1,INDEX('4. CPI-tabel'!$D$20:$Z$42,MAX($E47,2010)-2003,AL$28-2003)),0))</f>
        <v>1.200933595438485</v>
      </c>
      <c r="AM47" s="118">
        <f>IF($C47="TD",INDEX('4. CPI-tabel'!$D$20:$Z$42,$E47-2003,AM$28-2003),
IF(AM$28&gt;=$E47,MAX(1,INDEX('4. CPI-tabel'!$D$20:$Z$42,MAX($E47,2010)-2003,AM$28-2003)),0))</f>
        <v>1.200933595438485</v>
      </c>
      <c r="AO47" s="87">
        <f t="shared" si="5"/>
        <v>20545.999090909085</v>
      </c>
      <c r="AP47" s="87">
        <f t="shared" si="6"/>
        <v>21080.195067272725</v>
      </c>
      <c r="AQ47" s="87">
        <f t="shared" si="7"/>
        <v>21565.039553819995</v>
      </c>
      <c r="AR47" s="87">
        <f t="shared" si="8"/>
        <v>22168.860661326955</v>
      </c>
      <c r="AS47" s="87">
        <f t="shared" si="9"/>
        <v>22390.549267940223</v>
      </c>
      <c r="AT47" s="87">
        <f t="shared" si="10"/>
        <v>22569.673662083747</v>
      </c>
      <c r="AU47" s="87">
        <f t="shared" si="11"/>
        <v>22614.813009407917</v>
      </c>
      <c r="AV47" s="87">
        <f t="shared" si="12"/>
        <v>22931.420391539625</v>
      </c>
      <c r="AW47" s="87">
        <f t="shared" si="13"/>
        <v>23412.980219761957</v>
      </c>
      <c r="AX47" s="87">
        <f t="shared" si="14"/>
        <v>24068.543665915295</v>
      </c>
      <c r="AY47" s="87">
        <f t="shared" si="15"/>
        <v>24237.0234715767</v>
      </c>
      <c r="AZ47" s="87">
        <f t="shared" si="16"/>
        <v>29084.428165892034</v>
      </c>
      <c r="BA47" s="87">
        <f t="shared" si="17"/>
        <v>28263.220782384495</v>
      </c>
      <c r="BB47" s="87">
        <f t="shared" si="18"/>
        <v>27465.200430881872</v>
      </c>
      <c r="BC47" s="87">
        <f t="shared" si="19"/>
        <v>26689.712418715801</v>
      </c>
      <c r="BD47" s="87">
        <f t="shared" si="20"/>
        <v>25936.120538657939</v>
      </c>
    </row>
    <row r="48" spans="1:56" s="20" customFormat="1" x14ac:dyDescent="0.2">
      <c r="A48" s="41"/>
      <c r="B48" s="86">
        <f>'3. Investeringen'!B34</f>
        <v>20</v>
      </c>
      <c r="C48" s="86" t="str">
        <f>'3. Investeringen'!F34</f>
        <v>TD</v>
      </c>
      <c r="D48" s="86" t="str">
        <f>'3. Investeringen'!G34</f>
        <v>Nieuwe investeringen TD</v>
      </c>
      <c r="E48" s="121">
        <f>'3. Investeringen'!K34</f>
        <v>2009</v>
      </c>
      <c r="G48" s="86">
        <f>'7. Nominale afschrijvingen'!R37</f>
        <v>39244.444444444445</v>
      </c>
      <c r="H48" s="86">
        <f>'7. Nominale afschrijvingen'!S37</f>
        <v>39244.444444444438</v>
      </c>
      <c r="I48" s="86">
        <f>'7. Nominale afschrijvingen'!T37</f>
        <v>39244.444444444438</v>
      </c>
      <c r="J48" s="86">
        <f>'7. Nominale afschrijvingen'!U37</f>
        <v>39244.444444444438</v>
      </c>
      <c r="K48" s="86">
        <f>'7. Nominale afschrijvingen'!V37</f>
        <v>39244.444444444438</v>
      </c>
      <c r="L48" s="86">
        <f>'7. Nominale afschrijvingen'!W37</f>
        <v>39244.444444444438</v>
      </c>
      <c r="M48" s="86">
        <f>'7. Nominale afschrijvingen'!X37</f>
        <v>39244.444444444438</v>
      </c>
      <c r="N48" s="86">
        <f>'7. Nominale afschrijvingen'!Y37</f>
        <v>39244.444444444438</v>
      </c>
      <c r="O48" s="86">
        <f>'7. Nominale afschrijvingen'!Z37</f>
        <v>39244.444444444438</v>
      </c>
      <c r="P48" s="86">
        <f>'7. Nominale afschrijvingen'!AA37</f>
        <v>39244.444444444438</v>
      </c>
      <c r="Q48" s="86">
        <f>'7. Nominale afschrijvingen'!AB37</f>
        <v>39244.444444444438</v>
      </c>
      <c r="R48" s="86">
        <f>'7. Nominale afschrijvingen'!AC37</f>
        <v>47093.333333333328</v>
      </c>
      <c r="S48" s="86">
        <f>'7. Nominale afschrijvingen'!AD37</f>
        <v>45354.502564102564</v>
      </c>
      <c r="T48" s="86">
        <f>'7. Nominale afschrijvingen'!AE37</f>
        <v>43679.874777120313</v>
      </c>
      <c r="U48" s="86">
        <f>'7. Nominale afschrijvingen'!AF37</f>
        <v>42067.079400734336</v>
      </c>
      <c r="V48" s="86">
        <f>'7. Nominale afschrijvingen'!AG37</f>
        <v>40513.833392091838</v>
      </c>
      <c r="W48" s="40"/>
      <c r="X48" s="118">
        <f>IF($C48="TD",INDEX('4. CPI-tabel'!$D$20:$Z$42,$E48-2003,X$28-2003),
IF(X$28&gt;=$E48,MAX(1,INDEX('4. CPI-tabel'!$D$20:$Z$42,MAX($E48,2010)-2003,X$28-2003)),0))</f>
        <v>1.0180449999999999</v>
      </c>
      <c r="Y48" s="118">
        <f>IF($C48="TD",INDEX('4. CPI-tabel'!$D$20:$Z$42,$E48-2003,Y$28-2003),
IF(Y$28&gt;=$E48,MAX(1,INDEX('4. CPI-tabel'!$D$20:$Z$42,MAX($E48,2010)-2003,Y$28-2003)),0))</f>
        <v>1.0445141699999998</v>
      </c>
      <c r="Z48" s="118">
        <f>IF($C48="TD",INDEX('4. CPI-tabel'!$D$20:$Z$42,$E48-2003,Z$28-2003),
IF(Z$28&gt;=$E48,MAX(1,INDEX('4. CPI-tabel'!$D$20:$Z$42,MAX($E48,2010)-2003,Z$28-2003)),0))</f>
        <v>1.0685379959099996</v>
      </c>
      <c r="AA48" s="118">
        <f>IF($C48="TD",INDEX('4. CPI-tabel'!$D$20:$Z$42,$E48-2003,AA$28-2003),
IF(AA$28&gt;=$E48,MAX(1,INDEX('4. CPI-tabel'!$D$20:$Z$42,MAX($E48,2010)-2003,AA$28-2003)),0))</f>
        <v>1.0984570597954797</v>
      </c>
      <c r="AB48" s="118">
        <f>IF($C48="TD",INDEX('4. CPI-tabel'!$D$20:$Z$42,$E48-2003,AB$28-2003),
IF(AB$28&gt;=$E48,MAX(1,INDEX('4. CPI-tabel'!$D$20:$Z$42,MAX($E48,2010)-2003,AB$28-2003)),0))</f>
        <v>1.1094416303934345</v>
      </c>
      <c r="AC48" s="118">
        <f>IF($C48="TD",INDEX('4. CPI-tabel'!$D$20:$Z$42,$E48-2003,AC$28-2003),
IF(AC$28&gt;=$E48,MAX(1,INDEX('4. CPI-tabel'!$D$20:$Z$42,MAX($E48,2010)-2003,AC$28-2003)),0))</f>
        <v>1.1183171634365821</v>
      </c>
      <c r="AD48" s="118">
        <f>IF($C48="TD",INDEX('4. CPI-tabel'!$D$20:$Z$42,$E48-2003,AD$28-2003),
IF(AD$28&gt;=$E48,MAX(1,INDEX('4. CPI-tabel'!$D$20:$Z$42,MAX($E48,2010)-2003,AD$28-2003)),0))</f>
        <v>1.1205537977634552</v>
      </c>
      <c r="AE48" s="118">
        <f>IF($C48="TD",INDEX('4. CPI-tabel'!$D$20:$Z$42,$E48-2003,AE$28-2003),
IF(AE$28&gt;=$E48,MAX(1,INDEX('4. CPI-tabel'!$D$20:$Z$42,MAX($E48,2010)-2003,AE$28-2003)),0))</f>
        <v>1.1362415509321435</v>
      </c>
      <c r="AF48" s="118">
        <f>IF($C48="TD",INDEX('4. CPI-tabel'!$D$20:$Z$42,$E48-2003,AF$28-2003),
IF(AF$28&gt;=$E48,MAX(1,INDEX('4. CPI-tabel'!$D$20:$Z$42,MAX($E48,2010)-2003,AF$28-2003)),0))</f>
        <v>1.1601026235017184</v>
      </c>
      <c r="AG48" s="118">
        <f>IF($C48="TD",INDEX('4. CPI-tabel'!$D$20:$Z$42,$E48-2003,AG$28-2003),
IF(AG$28&gt;=$E48,MAX(1,INDEX('4. CPI-tabel'!$D$20:$Z$42,MAX($E48,2010)-2003,AG$28-2003)),0))</f>
        <v>1.1925854969597667</v>
      </c>
      <c r="AH48" s="118">
        <f>IF($C48="TD",INDEX('4. CPI-tabel'!$D$20:$Z$42,$E48-2003,AH$28-2003),
IF(AH$28&gt;=$E48,MAX(1,INDEX('4. CPI-tabel'!$D$20:$Z$42,MAX($E48,2010)-2003,AH$28-2003)),0))</f>
        <v>1.200933595438485</v>
      </c>
      <c r="AI48" s="118">
        <f>IF($C48="TD",INDEX('4. CPI-tabel'!$D$20:$Z$42,$E48-2003,AI$28-2003),
IF(AI$28&gt;=$E48,MAX(1,INDEX('4. CPI-tabel'!$D$20:$Z$42,MAX($E48,2010)-2003,AI$28-2003)),0))</f>
        <v>1.200933595438485</v>
      </c>
      <c r="AJ48" s="118">
        <f>IF($C48="TD",INDEX('4. CPI-tabel'!$D$20:$Z$42,$E48-2003,AJ$28-2003),
IF(AJ$28&gt;=$E48,MAX(1,INDEX('4. CPI-tabel'!$D$20:$Z$42,MAX($E48,2010)-2003,AJ$28-2003)),0))</f>
        <v>1.200933595438485</v>
      </c>
      <c r="AK48" s="118">
        <f>IF($C48="TD",INDEX('4. CPI-tabel'!$D$20:$Z$42,$E48-2003,AK$28-2003),
IF(AK$28&gt;=$E48,MAX(1,INDEX('4. CPI-tabel'!$D$20:$Z$42,MAX($E48,2010)-2003,AK$28-2003)),0))</f>
        <v>1.200933595438485</v>
      </c>
      <c r="AL48" s="118">
        <f>IF($C48="TD",INDEX('4. CPI-tabel'!$D$20:$Z$42,$E48-2003,AL$28-2003),
IF(AL$28&gt;=$E48,MAX(1,INDEX('4. CPI-tabel'!$D$20:$Z$42,MAX($E48,2010)-2003,AL$28-2003)),0))</f>
        <v>1.200933595438485</v>
      </c>
      <c r="AM48" s="118">
        <f>IF($C48="TD",INDEX('4. CPI-tabel'!$D$20:$Z$42,$E48-2003,AM$28-2003),
IF(AM$28&gt;=$E48,MAX(1,INDEX('4. CPI-tabel'!$D$20:$Z$42,MAX($E48,2010)-2003,AM$28-2003)),0))</f>
        <v>1.200933595438485</v>
      </c>
      <c r="AO48" s="87">
        <f t="shared" si="5"/>
        <v>39952.610444444443</v>
      </c>
      <c r="AP48" s="87">
        <f t="shared" si="6"/>
        <v>40991.378315999988</v>
      </c>
      <c r="AQ48" s="87">
        <f t="shared" si="7"/>
        <v>41934.18001726798</v>
      </c>
      <c r="AR48" s="87">
        <f t="shared" si="8"/>
        <v>43108.337057751487</v>
      </c>
      <c r="AS48" s="87">
        <f t="shared" si="9"/>
        <v>43539.420428329002</v>
      </c>
      <c r="AT48" s="87">
        <f t="shared" si="10"/>
        <v>43887.735791755636</v>
      </c>
      <c r="AU48" s="87">
        <f t="shared" si="11"/>
        <v>43975.511263339147</v>
      </c>
      <c r="AV48" s="87">
        <f t="shared" si="12"/>
        <v>44591.16842102589</v>
      </c>
      <c r="AW48" s="87">
        <f t="shared" si="13"/>
        <v>45527.582957867431</v>
      </c>
      <c r="AX48" s="87">
        <f t="shared" si="14"/>
        <v>46802.355280687727</v>
      </c>
      <c r="AY48" s="87">
        <f t="shared" si="15"/>
        <v>47129.97176765254</v>
      </c>
      <c r="AZ48" s="87">
        <f t="shared" si="16"/>
        <v>56555.966121183046</v>
      </c>
      <c r="BA48" s="87">
        <f t="shared" si="17"/>
        <v>54467.745833631678</v>
      </c>
      <c r="BB48" s="87">
        <f t="shared" si="18"/>
        <v>52456.62906438989</v>
      </c>
      <c r="BC48" s="87">
        <f t="shared" si="19"/>
        <v>50519.768914320113</v>
      </c>
      <c r="BD48" s="87">
        <f t="shared" si="20"/>
        <v>48654.4236005606</v>
      </c>
    </row>
    <row r="49" spans="1:56" s="20" customFormat="1" x14ac:dyDescent="0.2">
      <c r="A49" s="41"/>
      <c r="B49" s="86">
        <f>'3. Investeringen'!B35</f>
        <v>21</v>
      </c>
      <c r="C49" s="86" t="str">
        <f>'3. Investeringen'!F35</f>
        <v>TD</v>
      </c>
      <c r="D49" s="86" t="str">
        <f>'3. Investeringen'!G35</f>
        <v>Nieuwe investeringen TD</v>
      </c>
      <c r="E49" s="121">
        <f>'3. Investeringen'!K35</f>
        <v>2009</v>
      </c>
      <c r="G49" s="86">
        <f>'7. Nominale afschrijvingen'!R38</f>
        <v>7133.333333333333</v>
      </c>
      <c r="H49" s="86">
        <f>'7. Nominale afschrijvingen'!S38</f>
        <v>7133.333333333333</v>
      </c>
      <c r="I49" s="86">
        <f>'7. Nominale afschrijvingen'!T38</f>
        <v>7133.333333333333</v>
      </c>
      <c r="J49" s="86">
        <f>'7. Nominale afschrijvingen'!U38</f>
        <v>7133.333333333333</v>
      </c>
      <c r="K49" s="86">
        <f>'7. Nominale afschrijvingen'!V38</f>
        <v>7133.333333333333</v>
      </c>
      <c r="L49" s="86">
        <f>'7. Nominale afschrijvingen'!W38</f>
        <v>7133.333333333333</v>
      </c>
      <c r="M49" s="86">
        <f>'7. Nominale afschrijvingen'!X38</f>
        <v>7133.333333333333</v>
      </c>
      <c r="N49" s="86">
        <f>'7. Nominale afschrijvingen'!Y38</f>
        <v>7133.333333333333</v>
      </c>
      <c r="O49" s="86">
        <f>'7. Nominale afschrijvingen'!Z38</f>
        <v>7133.333333333333</v>
      </c>
      <c r="P49" s="86">
        <f>'7. Nominale afschrijvingen'!AA38</f>
        <v>7133.333333333333</v>
      </c>
      <c r="Q49" s="86">
        <f>'7. Nominale afschrijvingen'!AB38</f>
        <v>7133.333333333333</v>
      </c>
      <c r="R49" s="86">
        <f>'7. Nominale afschrijvingen'!AC38</f>
        <v>8560</v>
      </c>
      <c r="S49" s="86">
        <f>'7. Nominale afschrijvingen'!AD38</f>
        <v>7973.0285714285719</v>
      </c>
      <c r="T49" s="86">
        <f>'7. Nominale afschrijvingen'!AE38</f>
        <v>7426.3066122448981</v>
      </c>
      <c r="U49" s="86">
        <f>'7. Nominale afschrijvingen'!AF38</f>
        <v>6956.8274585972322</v>
      </c>
      <c r="V49" s="86">
        <f>'7. Nominale afschrijvingen'!AG38</f>
        <v>6956.8274585972322</v>
      </c>
      <c r="W49" s="40"/>
      <c r="X49" s="118">
        <f>IF($C49="TD",INDEX('4. CPI-tabel'!$D$20:$Z$42,$E49-2003,X$28-2003),
IF(X$28&gt;=$E49,MAX(1,INDEX('4. CPI-tabel'!$D$20:$Z$42,MAX($E49,2010)-2003,X$28-2003)),0))</f>
        <v>1.0180449999999999</v>
      </c>
      <c r="Y49" s="118">
        <f>IF($C49="TD",INDEX('4. CPI-tabel'!$D$20:$Z$42,$E49-2003,Y$28-2003),
IF(Y$28&gt;=$E49,MAX(1,INDEX('4. CPI-tabel'!$D$20:$Z$42,MAX($E49,2010)-2003,Y$28-2003)),0))</f>
        <v>1.0445141699999998</v>
      </c>
      <c r="Z49" s="118">
        <f>IF($C49="TD",INDEX('4. CPI-tabel'!$D$20:$Z$42,$E49-2003,Z$28-2003),
IF(Z$28&gt;=$E49,MAX(1,INDEX('4. CPI-tabel'!$D$20:$Z$42,MAX($E49,2010)-2003,Z$28-2003)),0))</f>
        <v>1.0685379959099996</v>
      </c>
      <c r="AA49" s="118">
        <f>IF($C49="TD",INDEX('4. CPI-tabel'!$D$20:$Z$42,$E49-2003,AA$28-2003),
IF(AA$28&gt;=$E49,MAX(1,INDEX('4. CPI-tabel'!$D$20:$Z$42,MAX($E49,2010)-2003,AA$28-2003)),0))</f>
        <v>1.0984570597954797</v>
      </c>
      <c r="AB49" s="118">
        <f>IF($C49="TD",INDEX('4. CPI-tabel'!$D$20:$Z$42,$E49-2003,AB$28-2003),
IF(AB$28&gt;=$E49,MAX(1,INDEX('4. CPI-tabel'!$D$20:$Z$42,MAX($E49,2010)-2003,AB$28-2003)),0))</f>
        <v>1.1094416303934345</v>
      </c>
      <c r="AC49" s="118">
        <f>IF($C49="TD",INDEX('4. CPI-tabel'!$D$20:$Z$42,$E49-2003,AC$28-2003),
IF(AC$28&gt;=$E49,MAX(1,INDEX('4. CPI-tabel'!$D$20:$Z$42,MAX($E49,2010)-2003,AC$28-2003)),0))</f>
        <v>1.1183171634365821</v>
      </c>
      <c r="AD49" s="118">
        <f>IF($C49="TD",INDEX('4. CPI-tabel'!$D$20:$Z$42,$E49-2003,AD$28-2003),
IF(AD$28&gt;=$E49,MAX(1,INDEX('4. CPI-tabel'!$D$20:$Z$42,MAX($E49,2010)-2003,AD$28-2003)),0))</f>
        <v>1.1205537977634552</v>
      </c>
      <c r="AE49" s="118">
        <f>IF($C49="TD",INDEX('4. CPI-tabel'!$D$20:$Z$42,$E49-2003,AE$28-2003),
IF(AE$28&gt;=$E49,MAX(1,INDEX('4. CPI-tabel'!$D$20:$Z$42,MAX($E49,2010)-2003,AE$28-2003)),0))</f>
        <v>1.1362415509321435</v>
      </c>
      <c r="AF49" s="118">
        <f>IF($C49="TD",INDEX('4. CPI-tabel'!$D$20:$Z$42,$E49-2003,AF$28-2003),
IF(AF$28&gt;=$E49,MAX(1,INDEX('4. CPI-tabel'!$D$20:$Z$42,MAX($E49,2010)-2003,AF$28-2003)),0))</f>
        <v>1.1601026235017184</v>
      </c>
      <c r="AG49" s="118">
        <f>IF($C49="TD",INDEX('4. CPI-tabel'!$D$20:$Z$42,$E49-2003,AG$28-2003),
IF(AG$28&gt;=$E49,MAX(1,INDEX('4. CPI-tabel'!$D$20:$Z$42,MAX($E49,2010)-2003,AG$28-2003)),0))</f>
        <v>1.1925854969597667</v>
      </c>
      <c r="AH49" s="118">
        <f>IF($C49="TD",INDEX('4. CPI-tabel'!$D$20:$Z$42,$E49-2003,AH$28-2003),
IF(AH$28&gt;=$E49,MAX(1,INDEX('4. CPI-tabel'!$D$20:$Z$42,MAX($E49,2010)-2003,AH$28-2003)),0))</f>
        <v>1.200933595438485</v>
      </c>
      <c r="AI49" s="118">
        <f>IF($C49="TD",INDEX('4. CPI-tabel'!$D$20:$Z$42,$E49-2003,AI$28-2003),
IF(AI$28&gt;=$E49,MAX(1,INDEX('4. CPI-tabel'!$D$20:$Z$42,MAX($E49,2010)-2003,AI$28-2003)),0))</f>
        <v>1.200933595438485</v>
      </c>
      <c r="AJ49" s="118">
        <f>IF($C49="TD",INDEX('4. CPI-tabel'!$D$20:$Z$42,$E49-2003,AJ$28-2003),
IF(AJ$28&gt;=$E49,MAX(1,INDEX('4. CPI-tabel'!$D$20:$Z$42,MAX($E49,2010)-2003,AJ$28-2003)),0))</f>
        <v>1.200933595438485</v>
      </c>
      <c r="AK49" s="118">
        <f>IF($C49="TD",INDEX('4. CPI-tabel'!$D$20:$Z$42,$E49-2003,AK$28-2003),
IF(AK$28&gt;=$E49,MAX(1,INDEX('4. CPI-tabel'!$D$20:$Z$42,MAX($E49,2010)-2003,AK$28-2003)),0))</f>
        <v>1.200933595438485</v>
      </c>
      <c r="AL49" s="118">
        <f>IF($C49="TD",INDEX('4. CPI-tabel'!$D$20:$Z$42,$E49-2003,AL$28-2003),
IF(AL$28&gt;=$E49,MAX(1,INDEX('4. CPI-tabel'!$D$20:$Z$42,MAX($E49,2010)-2003,AL$28-2003)),0))</f>
        <v>1.200933595438485</v>
      </c>
      <c r="AM49" s="118">
        <f>IF($C49="TD",INDEX('4. CPI-tabel'!$D$20:$Z$42,$E49-2003,AM$28-2003),
IF(AM$28&gt;=$E49,MAX(1,INDEX('4. CPI-tabel'!$D$20:$Z$42,MAX($E49,2010)-2003,AM$28-2003)),0))</f>
        <v>1.200933595438485</v>
      </c>
      <c r="AO49" s="87">
        <f t="shared" si="5"/>
        <v>7262.0543333333317</v>
      </c>
      <c r="AP49" s="87">
        <f t="shared" si="6"/>
        <v>7450.8677459999981</v>
      </c>
      <c r="AQ49" s="87">
        <f t="shared" si="7"/>
        <v>7622.2377041579975</v>
      </c>
      <c r="AR49" s="87">
        <f t="shared" si="8"/>
        <v>7835.6603598744214</v>
      </c>
      <c r="AS49" s="87">
        <f t="shared" si="9"/>
        <v>7914.0169634731656</v>
      </c>
      <c r="AT49" s="87">
        <f t="shared" si="10"/>
        <v>7977.3290991809517</v>
      </c>
      <c r="AU49" s="87">
        <f t="shared" si="11"/>
        <v>7993.2837573793131</v>
      </c>
      <c r="AV49" s="87">
        <f t="shared" si="12"/>
        <v>8105.1897299826232</v>
      </c>
      <c r="AW49" s="87">
        <f t="shared" si="13"/>
        <v>8275.3987143122577</v>
      </c>
      <c r="AX49" s="87">
        <f t="shared" si="14"/>
        <v>8507.1098783130019</v>
      </c>
      <c r="AY49" s="87">
        <f t="shared" si="15"/>
        <v>8566.6596474611924</v>
      </c>
      <c r="AZ49" s="87">
        <f t="shared" si="16"/>
        <v>10279.991576953431</v>
      </c>
      <c r="BA49" s="87">
        <f t="shared" si="17"/>
        <v>9575.0778688194823</v>
      </c>
      <c r="BB49" s="87">
        <f t="shared" si="18"/>
        <v>8918.5011006718614</v>
      </c>
      <c r="BC49" s="87">
        <f t="shared" si="19"/>
        <v>8354.687812698352</v>
      </c>
      <c r="BD49" s="87">
        <f t="shared" si="20"/>
        <v>8354.687812698352</v>
      </c>
    </row>
    <row r="50" spans="1:56" s="20" customFormat="1" x14ac:dyDescent="0.2">
      <c r="A50" s="41"/>
      <c r="B50" s="86">
        <f>'3. Investeringen'!B36</f>
        <v>22</v>
      </c>
      <c r="C50" s="86" t="str">
        <f>'3. Investeringen'!F36</f>
        <v>TD</v>
      </c>
      <c r="D50" s="86" t="str">
        <f>'3. Investeringen'!G36</f>
        <v>Nieuwe investeringen TD</v>
      </c>
      <c r="E50" s="121">
        <f>'3. Investeringen'!K36</f>
        <v>2009</v>
      </c>
      <c r="G50" s="86">
        <f>'7. Nominale afschrijvingen'!R39</f>
        <v>0</v>
      </c>
      <c r="H50" s="86">
        <f>'7. Nominale afschrijvingen'!S39</f>
        <v>0</v>
      </c>
      <c r="I50" s="86">
        <f>'7. Nominale afschrijvingen'!T39</f>
        <v>0</v>
      </c>
      <c r="J50" s="86">
        <f>'7. Nominale afschrijvingen'!U39</f>
        <v>0</v>
      </c>
      <c r="K50" s="86">
        <f>'7. Nominale afschrijvingen'!V39</f>
        <v>0</v>
      </c>
      <c r="L50" s="86">
        <f>'7. Nominale afschrijvingen'!W39</f>
        <v>0</v>
      </c>
      <c r="M50" s="86">
        <f>'7. Nominale afschrijvingen'!X39</f>
        <v>0</v>
      </c>
      <c r="N50" s="86">
        <f>'7. Nominale afschrijvingen'!Y39</f>
        <v>0</v>
      </c>
      <c r="O50" s="86">
        <f>'7. Nominale afschrijvingen'!Z39</f>
        <v>0</v>
      </c>
      <c r="P50" s="86">
        <f>'7. Nominale afschrijvingen'!AA39</f>
        <v>0</v>
      </c>
      <c r="Q50" s="86">
        <f>'7. Nominale afschrijvingen'!AB39</f>
        <v>0</v>
      </c>
      <c r="R50" s="86">
        <f>'7. Nominale afschrijvingen'!AC39</f>
        <v>0</v>
      </c>
      <c r="S50" s="86">
        <f>'7. Nominale afschrijvingen'!AD39</f>
        <v>0</v>
      </c>
      <c r="T50" s="86">
        <f>'7. Nominale afschrijvingen'!AE39</f>
        <v>0</v>
      </c>
      <c r="U50" s="86">
        <f>'7. Nominale afschrijvingen'!AF39</f>
        <v>0</v>
      </c>
      <c r="V50" s="86">
        <f>'7. Nominale afschrijvingen'!AG39</f>
        <v>0</v>
      </c>
      <c r="W50" s="40"/>
      <c r="X50" s="118">
        <f>IF($C50="TD",INDEX('4. CPI-tabel'!$D$20:$Z$42,$E50-2003,X$28-2003),
IF(X$28&gt;=$E50,MAX(1,INDEX('4. CPI-tabel'!$D$20:$Z$42,MAX($E50,2010)-2003,X$28-2003)),0))</f>
        <v>1.0180449999999999</v>
      </c>
      <c r="Y50" s="118">
        <f>IF($C50="TD",INDEX('4. CPI-tabel'!$D$20:$Z$42,$E50-2003,Y$28-2003),
IF(Y$28&gt;=$E50,MAX(1,INDEX('4. CPI-tabel'!$D$20:$Z$42,MAX($E50,2010)-2003,Y$28-2003)),0))</f>
        <v>1.0445141699999998</v>
      </c>
      <c r="Z50" s="118">
        <f>IF($C50="TD",INDEX('4. CPI-tabel'!$D$20:$Z$42,$E50-2003,Z$28-2003),
IF(Z$28&gt;=$E50,MAX(1,INDEX('4. CPI-tabel'!$D$20:$Z$42,MAX($E50,2010)-2003,Z$28-2003)),0))</f>
        <v>1.0685379959099996</v>
      </c>
      <c r="AA50" s="118">
        <f>IF($C50="TD",INDEX('4. CPI-tabel'!$D$20:$Z$42,$E50-2003,AA$28-2003),
IF(AA$28&gt;=$E50,MAX(1,INDEX('4. CPI-tabel'!$D$20:$Z$42,MAX($E50,2010)-2003,AA$28-2003)),0))</f>
        <v>1.0984570597954797</v>
      </c>
      <c r="AB50" s="118">
        <f>IF($C50="TD",INDEX('4. CPI-tabel'!$D$20:$Z$42,$E50-2003,AB$28-2003),
IF(AB$28&gt;=$E50,MAX(1,INDEX('4. CPI-tabel'!$D$20:$Z$42,MAX($E50,2010)-2003,AB$28-2003)),0))</f>
        <v>1.1094416303934345</v>
      </c>
      <c r="AC50" s="118">
        <f>IF($C50="TD",INDEX('4. CPI-tabel'!$D$20:$Z$42,$E50-2003,AC$28-2003),
IF(AC$28&gt;=$E50,MAX(1,INDEX('4. CPI-tabel'!$D$20:$Z$42,MAX($E50,2010)-2003,AC$28-2003)),0))</f>
        <v>1.1183171634365821</v>
      </c>
      <c r="AD50" s="118">
        <f>IF($C50="TD",INDEX('4. CPI-tabel'!$D$20:$Z$42,$E50-2003,AD$28-2003),
IF(AD$28&gt;=$E50,MAX(1,INDEX('4. CPI-tabel'!$D$20:$Z$42,MAX($E50,2010)-2003,AD$28-2003)),0))</f>
        <v>1.1205537977634552</v>
      </c>
      <c r="AE50" s="118">
        <f>IF($C50="TD",INDEX('4. CPI-tabel'!$D$20:$Z$42,$E50-2003,AE$28-2003),
IF(AE$28&gt;=$E50,MAX(1,INDEX('4. CPI-tabel'!$D$20:$Z$42,MAX($E50,2010)-2003,AE$28-2003)),0))</f>
        <v>1.1362415509321435</v>
      </c>
      <c r="AF50" s="118">
        <f>IF($C50="TD",INDEX('4. CPI-tabel'!$D$20:$Z$42,$E50-2003,AF$28-2003),
IF(AF$28&gt;=$E50,MAX(1,INDEX('4. CPI-tabel'!$D$20:$Z$42,MAX($E50,2010)-2003,AF$28-2003)),0))</f>
        <v>1.1601026235017184</v>
      </c>
      <c r="AG50" s="118">
        <f>IF($C50="TD",INDEX('4. CPI-tabel'!$D$20:$Z$42,$E50-2003,AG$28-2003),
IF(AG$28&gt;=$E50,MAX(1,INDEX('4. CPI-tabel'!$D$20:$Z$42,MAX($E50,2010)-2003,AG$28-2003)),0))</f>
        <v>1.1925854969597667</v>
      </c>
      <c r="AH50" s="118">
        <f>IF($C50="TD",INDEX('4. CPI-tabel'!$D$20:$Z$42,$E50-2003,AH$28-2003),
IF(AH$28&gt;=$E50,MAX(1,INDEX('4. CPI-tabel'!$D$20:$Z$42,MAX($E50,2010)-2003,AH$28-2003)),0))</f>
        <v>1.200933595438485</v>
      </c>
      <c r="AI50" s="118">
        <f>IF($C50="TD",INDEX('4. CPI-tabel'!$D$20:$Z$42,$E50-2003,AI$28-2003),
IF(AI$28&gt;=$E50,MAX(1,INDEX('4. CPI-tabel'!$D$20:$Z$42,MAX($E50,2010)-2003,AI$28-2003)),0))</f>
        <v>1.200933595438485</v>
      </c>
      <c r="AJ50" s="118">
        <f>IF($C50="TD",INDEX('4. CPI-tabel'!$D$20:$Z$42,$E50-2003,AJ$28-2003),
IF(AJ$28&gt;=$E50,MAX(1,INDEX('4. CPI-tabel'!$D$20:$Z$42,MAX($E50,2010)-2003,AJ$28-2003)),0))</f>
        <v>1.200933595438485</v>
      </c>
      <c r="AK50" s="118">
        <f>IF($C50="TD",INDEX('4. CPI-tabel'!$D$20:$Z$42,$E50-2003,AK$28-2003),
IF(AK$28&gt;=$E50,MAX(1,INDEX('4. CPI-tabel'!$D$20:$Z$42,MAX($E50,2010)-2003,AK$28-2003)),0))</f>
        <v>1.200933595438485</v>
      </c>
      <c r="AL50" s="118">
        <f>IF($C50="TD",INDEX('4. CPI-tabel'!$D$20:$Z$42,$E50-2003,AL$28-2003),
IF(AL$28&gt;=$E50,MAX(1,INDEX('4. CPI-tabel'!$D$20:$Z$42,MAX($E50,2010)-2003,AL$28-2003)),0))</f>
        <v>1.200933595438485</v>
      </c>
      <c r="AM50" s="118">
        <f>IF($C50="TD",INDEX('4. CPI-tabel'!$D$20:$Z$42,$E50-2003,AM$28-2003),
IF(AM$28&gt;=$E50,MAX(1,INDEX('4. CPI-tabel'!$D$20:$Z$42,MAX($E50,2010)-2003,AM$28-2003)),0))</f>
        <v>1.200933595438485</v>
      </c>
      <c r="AO50" s="87">
        <f t="shared" si="5"/>
        <v>0</v>
      </c>
      <c r="AP50" s="87">
        <f t="shared" si="6"/>
        <v>0</v>
      </c>
      <c r="AQ50" s="87">
        <f t="shared" si="7"/>
        <v>0</v>
      </c>
      <c r="AR50" s="87">
        <f t="shared" si="8"/>
        <v>0</v>
      </c>
      <c r="AS50" s="87">
        <f t="shared" si="9"/>
        <v>0</v>
      </c>
      <c r="AT50" s="87">
        <f t="shared" si="10"/>
        <v>0</v>
      </c>
      <c r="AU50" s="87">
        <f t="shared" si="11"/>
        <v>0</v>
      </c>
      <c r="AV50" s="87">
        <f t="shared" si="12"/>
        <v>0</v>
      </c>
      <c r="AW50" s="87">
        <f t="shared" si="13"/>
        <v>0</v>
      </c>
      <c r="AX50" s="87">
        <f t="shared" si="14"/>
        <v>0</v>
      </c>
      <c r="AY50" s="87">
        <f t="shared" si="15"/>
        <v>0</v>
      </c>
      <c r="AZ50" s="87">
        <f t="shared" si="16"/>
        <v>0</v>
      </c>
      <c r="BA50" s="87">
        <f t="shared" si="17"/>
        <v>0</v>
      </c>
      <c r="BB50" s="87">
        <f t="shared" si="18"/>
        <v>0</v>
      </c>
      <c r="BC50" s="87">
        <f t="shared" si="19"/>
        <v>0</v>
      </c>
      <c r="BD50" s="87">
        <f t="shared" si="20"/>
        <v>0</v>
      </c>
    </row>
    <row r="51" spans="1:56" s="20" customFormat="1" x14ac:dyDescent="0.2">
      <c r="A51" s="41"/>
      <c r="B51" s="86">
        <f>'3. Investeringen'!B37</f>
        <v>23</v>
      </c>
      <c r="C51" s="86" t="str">
        <f>'3. Investeringen'!F37</f>
        <v>TD</v>
      </c>
      <c r="D51" s="86" t="str">
        <f>'3. Investeringen'!G37</f>
        <v>Nieuwe investeringen TD</v>
      </c>
      <c r="E51" s="121">
        <f>'3. Investeringen'!K37</f>
        <v>2010</v>
      </c>
      <c r="G51" s="86">
        <f>'7. Nominale afschrijvingen'!R40</f>
        <v>9472.7272727272739</v>
      </c>
      <c r="H51" s="86">
        <f>'7. Nominale afschrijvingen'!S40</f>
        <v>9472.7272727272721</v>
      </c>
      <c r="I51" s="86">
        <f>'7. Nominale afschrijvingen'!T40</f>
        <v>9472.7272727272721</v>
      </c>
      <c r="J51" s="86">
        <f>'7. Nominale afschrijvingen'!U40</f>
        <v>9472.7272727272721</v>
      </c>
      <c r="K51" s="86">
        <f>'7. Nominale afschrijvingen'!V40</f>
        <v>9472.7272727272721</v>
      </c>
      <c r="L51" s="86">
        <f>'7. Nominale afschrijvingen'!W40</f>
        <v>9472.7272727272721</v>
      </c>
      <c r="M51" s="86">
        <f>'7. Nominale afschrijvingen'!X40</f>
        <v>9472.7272727272721</v>
      </c>
      <c r="N51" s="86">
        <f>'7. Nominale afschrijvingen'!Y40</f>
        <v>9472.7272727272721</v>
      </c>
      <c r="O51" s="86">
        <f>'7. Nominale afschrijvingen'!Z40</f>
        <v>9472.7272727272721</v>
      </c>
      <c r="P51" s="86">
        <f>'7. Nominale afschrijvingen'!AA40</f>
        <v>9472.7272727272721</v>
      </c>
      <c r="Q51" s="86">
        <f>'7. Nominale afschrijvingen'!AB40</f>
        <v>9472.7272727272721</v>
      </c>
      <c r="R51" s="86">
        <f>'7. Nominale afschrijvingen'!AC40</f>
        <v>11367.272727272726</v>
      </c>
      <c r="S51" s="86">
        <f>'7. Nominale afschrijvingen'!AD40</f>
        <v>11053.692789968653</v>
      </c>
      <c r="T51" s="86">
        <f>'7. Nominale afschrijvingen'!AE40</f>
        <v>10748.763333693656</v>
      </c>
      <c r="U51" s="86">
        <f>'7. Nominale afschrijvingen'!AF40</f>
        <v>10452.245724488313</v>
      </c>
      <c r="V51" s="86">
        <f>'7. Nominale afschrijvingen'!AG40</f>
        <v>10163.907911398979</v>
      </c>
      <c r="W51" s="40"/>
      <c r="X51" s="118">
        <f>IF($C51="TD",INDEX('4. CPI-tabel'!$D$20:$Z$42,$E51-2003,X$28-2003),
IF(X$28&gt;=$E51,MAX(1,INDEX('4. CPI-tabel'!$D$20:$Z$42,MAX($E51,2010)-2003,X$28-2003)),0))</f>
        <v>1.0149999999999999</v>
      </c>
      <c r="Y51" s="118">
        <f>IF($C51="TD",INDEX('4. CPI-tabel'!$D$20:$Z$42,$E51-2003,Y$28-2003),
IF(Y$28&gt;=$E51,MAX(1,INDEX('4. CPI-tabel'!$D$20:$Z$42,MAX($E51,2010)-2003,Y$28-2003)),0))</f>
        <v>1.0413899999999998</v>
      </c>
      <c r="Z51" s="118">
        <f>IF($C51="TD",INDEX('4. CPI-tabel'!$D$20:$Z$42,$E51-2003,Z$28-2003),
IF(Z$28&gt;=$E51,MAX(1,INDEX('4. CPI-tabel'!$D$20:$Z$42,MAX($E51,2010)-2003,Z$28-2003)),0))</f>
        <v>1.0653419699999997</v>
      </c>
      <c r="AA51" s="118">
        <f>IF($C51="TD",INDEX('4. CPI-tabel'!$D$20:$Z$42,$E51-2003,AA$28-2003),
IF(AA$28&gt;=$E51,MAX(1,INDEX('4. CPI-tabel'!$D$20:$Z$42,MAX($E51,2010)-2003,AA$28-2003)),0))</f>
        <v>1.0951715451599997</v>
      </c>
      <c r="AB51" s="118">
        <f>IF($C51="TD",INDEX('4. CPI-tabel'!$D$20:$Z$42,$E51-2003,AB$28-2003),
IF(AB$28&gt;=$E51,MAX(1,INDEX('4. CPI-tabel'!$D$20:$Z$42,MAX($E51,2010)-2003,AB$28-2003)),0))</f>
        <v>1.1061232606115996</v>
      </c>
      <c r="AC51" s="118">
        <f>IF($C51="TD",INDEX('4. CPI-tabel'!$D$20:$Z$42,$E51-2003,AC$28-2003),
IF(AC$28&gt;=$E51,MAX(1,INDEX('4. CPI-tabel'!$D$20:$Z$42,MAX($E51,2010)-2003,AC$28-2003)),0))</f>
        <v>1.1149722466964924</v>
      </c>
      <c r="AD51" s="118">
        <f>IF($C51="TD",INDEX('4. CPI-tabel'!$D$20:$Z$42,$E51-2003,AD$28-2003),
IF(AD$28&gt;=$E51,MAX(1,INDEX('4. CPI-tabel'!$D$20:$Z$42,MAX($E51,2010)-2003,AD$28-2003)),0))</f>
        <v>1.1172021911898855</v>
      </c>
      <c r="AE51" s="118">
        <f>IF($C51="TD",INDEX('4. CPI-tabel'!$D$20:$Z$42,$E51-2003,AE$28-2003),
IF(AE$28&gt;=$E51,MAX(1,INDEX('4. CPI-tabel'!$D$20:$Z$42,MAX($E51,2010)-2003,AE$28-2003)),0))</f>
        <v>1.132843021866544</v>
      </c>
      <c r="AF51" s="118">
        <f>IF($C51="TD",INDEX('4. CPI-tabel'!$D$20:$Z$42,$E51-2003,AF$28-2003),
IF(AF$28&gt;=$E51,MAX(1,INDEX('4. CPI-tabel'!$D$20:$Z$42,MAX($E51,2010)-2003,AF$28-2003)),0))</f>
        <v>1.1566327253257414</v>
      </c>
      <c r="AG51" s="118">
        <f>IF($C51="TD",INDEX('4. CPI-tabel'!$D$20:$Z$42,$E51-2003,AG$28-2003),
IF(AG$28&gt;=$E51,MAX(1,INDEX('4. CPI-tabel'!$D$20:$Z$42,MAX($E51,2010)-2003,AG$28-2003)),0))</f>
        <v>1.1890184416348621</v>
      </c>
      <c r="AH51" s="118">
        <f>IF($C51="TD",INDEX('4. CPI-tabel'!$D$20:$Z$42,$E51-2003,AH$28-2003),
IF(AH$28&gt;=$E51,MAX(1,INDEX('4. CPI-tabel'!$D$20:$Z$42,MAX($E51,2010)-2003,AH$28-2003)),0))</f>
        <v>1.197341570726306</v>
      </c>
      <c r="AI51" s="118">
        <f>IF($C51="TD",INDEX('4. CPI-tabel'!$D$20:$Z$42,$E51-2003,AI$28-2003),
IF(AI$28&gt;=$E51,MAX(1,INDEX('4. CPI-tabel'!$D$20:$Z$42,MAX($E51,2010)-2003,AI$28-2003)),0))</f>
        <v>1.197341570726306</v>
      </c>
      <c r="AJ51" s="118">
        <f>IF($C51="TD",INDEX('4. CPI-tabel'!$D$20:$Z$42,$E51-2003,AJ$28-2003),
IF(AJ$28&gt;=$E51,MAX(1,INDEX('4. CPI-tabel'!$D$20:$Z$42,MAX($E51,2010)-2003,AJ$28-2003)),0))</f>
        <v>1.197341570726306</v>
      </c>
      <c r="AK51" s="118">
        <f>IF($C51="TD",INDEX('4. CPI-tabel'!$D$20:$Z$42,$E51-2003,AK$28-2003),
IF(AK$28&gt;=$E51,MAX(1,INDEX('4. CPI-tabel'!$D$20:$Z$42,MAX($E51,2010)-2003,AK$28-2003)),0))</f>
        <v>1.197341570726306</v>
      </c>
      <c r="AL51" s="118">
        <f>IF($C51="TD",INDEX('4. CPI-tabel'!$D$20:$Z$42,$E51-2003,AL$28-2003),
IF(AL$28&gt;=$E51,MAX(1,INDEX('4. CPI-tabel'!$D$20:$Z$42,MAX($E51,2010)-2003,AL$28-2003)),0))</f>
        <v>1.197341570726306</v>
      </c>
      <c r="AM51" s="118">
        <f>IF($C51="TD",INDEX('4. CPI-tabel'!$D$20:$Z$42,$E51-2003,AM$28-2003),
IF(AM$28&gt;=$E51,MAX(1,INDEX('4. CPI-tabel'!$D$20:$Z$42,MAX($E51,2010)-2003,AM$28-2003)),0))</f>
        <v>1.197341570726306</v>
      </c>
      <c r="AO51" s="87">
        <f t="shared" si="5"/>
        <v>9614.818181818182</v>
      </c>
      <c r="AP51" s="87">
        <f t="shared" si="6"/>
        <v>9864.803454545452</v>
      </c>
      <c r="AQ51" s="87">
        <f t="shared" si="7"/>
        <v>10091.693933999997</v>
      </c>
      <c r="AR51" s="87">
        <f t="shared" si="8"/>
        <v>10374.261364151997</v>
      </c>
      <c r="AS51" s="87">
        <f t="shared" si="9"/>
        <v>10478.003977793516</v>
      </c>
      <c r="AT51" s="87">
        <f t="shared" si="10"/>
        <v>10561.828009615863</v>
      </c>
      <c r="AU51" s="87">
        <f t="shared" si="11"/>
        <v>10582.951665635097</v>
      </c>
      <c r="AV51" s="87">
        <f t="shared" si="12"/>
        <v>10731.112988953988</v>
      </c>
      <c r="AW51" s="87">
        <f t="shared" si="13"/>
        <v>10956.466361722021</v>
      </c>
      <c r="AX51" s="87">
        <f t="shared" si="14"/>
        <v>11263.247419850239</v>
      </c>
      <c r="AY51" s="87">
        <f t="shared" si="15"/>
        <v>11342.090151789189</v>
      </c>
      <c r="AZ51" s="87">
        <f t="shared" si="16"/>
        <v>13610.508182147027</v>
      </c>
      <c r="BA51" s="87">
        <f t="shared" si="17"/>
        <v>13235.045887467109</v>
      </c>
      <c r="BB51" s="87">
        <f t="shared" si="18"/>
        <v>12869.941173330088</v>
      </c>
      <c r="BC51" s="87">
        <f t="shared" si="19"/>
        <v>12514.908313376154</v>
      </c>
      <c r="BD51" s="87">
        <f t="shared" si="20"/>
        <v>12169.669463351982</v>
      </c>
    </row>
    <row r="52" spans="1:56" s="20" customFormat="1" x14ac:dyDescent="0.2">
      <c r="A52" s="41"/>
      <c r="B52" s="86">
        <f>'3. Investeringen'!B38</f>
        <v>24</v>
      </c>
      <c r="C52" s="86" t="str">
        <f>'3. Investeringen'!F38</f>
        <v>TD</v>
      </c>
      <c r="D52" s="86" t="str">
        <f>'3. Investeringen'!G38</f>
        <v>Nieuwe investeringen TD</v>
      </c>
      <c r="E52" s="121">
        <f>'3. Investeringen'!K38</f>
        <v>2010</v>
      </c>
      <c r="G52" s="86">
        <f>'7. Nominale afschrijvingen'!R41</f>
        <v>45377.777777777774</v>
      </c>
      <c r="H52" s="86">
        <f>'7. Nominale afschrijvingen'!S41</f>
        <v>45377.777777777774</v>
      </c>
      <c r="I52" s="86">
        <f>'7. Nominale afschrijvingen'!T41</f>
        <v>45377.777777777774</v>
      </c>
      <c r="J52" s="86">
        <f>'7. Nominale afschrijvingen'!U41</f>
        <v>45377.777777777774</v>
      </c>
      <c r="K52" s="86">
        <f>'7. Nominale afschrijvingen'!V41</f>
        <v>45377.777777777774</v>
      </c>
      <c r="L52" s="86">
        <f>'7. Nominale afschrijvingen'!W41</f>
        <v>45377.777777777774</v>
      </c>
      <c r="M52" s="86">
        <f>'7. Nominale afschrijvingen'!X41</f>
        <v>45377.777777777774</v>
      </c>
      <c r="N52" s="86">
        <f>'7. Nominale afschrijvingen'!Y41</f>
        <v>45377.777777777774</v>
      </c>
      <c r="O52" s="86">
        <f>'7. Nominale afschrijvingen'!Z41</f>
        <v>45377.777777777774</v>
      </c>
      <c r="P52" s="86">
        <f>'7. Nominale afschrijvingen'!AA41</f>
        <v>45377.777777777774</v>
      </c>
      <c r="Q52" s="86">
        <f>'7. Nominale afschrijvingen'!AB41</f>
        <v>45377.777777777774</v>
      </c>
      <c r="R52" s="86">
        <f>'7. Nominale afschrijvingen'!AC41</f>
        <v>54453.333333333336</v>
      </c>
      <c r="S52" s="86">
        <f>'7. Nominale afschrijvingen'!AD41</f>
        <v>52502.766169154231</v>
      </c>
      <c r="T52" s="86">
        <f>'7. Nominale afschrijvingen'!AE41</f>
        <v>50622.070067572582</v>
      </c>
      <c r="U52" s="86">
        <f>'7. Nominale afschrijvingen'!AF41</f>
        <v>48808.742184555056</v>
      </c>
      <c r="V52" s="86">
        <f>'7. Nominale afschrijvingen'!AG41</f>
        <v>47060.369330182933</v>
      </c>
      <c r="W52" s="40"/>
      <c r="X52" s="118">
        <f>IF($C52="TD",INDEX('4. CPI-tabel'!$D$20:$Z$42,$E52-2003,X$28-2003),
IF(X$28&gt;=$E52,MAX(1,INDEX('4. CPI-tabel'!$D$20:$Z$42,MAX($E52,2010)-2003,X$28-2003)),0))</f>
        <v>1.0149999999999999</v>
      </c>
      <c r="Y52" s="118">
        <f>IF($C52="TD",INDEX('4. CPI-tabel'!$D$20:$Z$42,$E52-2003,Y$28-2003),
IF(Y$28&gt;=$E52,MAX(1,INDEX('4. CPI-tabel'!$D$20:$Z$42,MAX($E52,2010)-2003,Y$28-2003)),0))</f>
        <v>1.0413899999999998</v>
      </c>
      <c r="Z52" s="118">
        <f>IF($C52="TD",INDEX('4. CPI-tabel'!$D$20:$Z$42,$E52-2003,Z$28-2003),
IF(Z$28&gt;=$E52,MAX(1,INDEX('4. CPI-tabel'!$D$20:$Z$42,MAX($E52,2010)-2003,Z$28-2003)),0))</f>
        <v>1.0653419699999997</v>
      </c>
      <c r="AA52" s="118">
        <f>IF($C52="TD",INDEX('4. CPI-tabel'!$D$20:$Z$42,$E52-2003,AA$28-2003),
IF(AA$28&gt;=$E52,MAX(1,INDEX('4. CPI-tabel'!$D$20:$Z$42,MAX($E52,2010)-2003,AA$28-2003)),0))</f>
        <v>1.0951715451599997</v>
      </c>
      <c r="AB52" s="118">
        <f>IF($C52="TD",INDEX('4. CPI-tabel'!$D$20:$Z$42,$E52-2003,AB$28-2003),
IF(AB$28&gt;=$E52,MAX(1,INDEX('4. CPI-tabel'!$D$20:$Z$42,MAX($E52,2010)-2003,AB$28-2003)),0))</f>
        <v>1.1061232606115996</v>
      </c>
      <c r="AC52" s="118">
        <f>IF($C52="TD",INDEX('4. CPI-tabel'!$D$20:$Z$42,$E52-2003,AC$28-2003),
IF(AC$28&gt;=$E52,MAX(1,INDEX('4. CPI-tabel'!$D$20:$Z$42,MAX($E52,2010)-2003,AC$28-2003)),0))</f>
        <v>1.1149722466964924</v>
      </c>
      <c r="AD52" s="118">
        <f>IF($C52="TD",INDEX('4. CPI-tabel'!$D$20:$Z$42,$E52-2003,AD$28-2003),
IF(AD$28&gt;=$E52,MAX(1,INDEX('4. CPI-tabel'!$D$20:$Z$42,MAX($E52,2010)-2003,AD$28-2003)),0))</f>
        <v>1.1172021911898855</v>
      </c>
      <c r="AE52" s="118">
        <f>IF($C52="TD",INDEX('4. CPI-tabel'!$D$20:$Z$42,$E52-2003,AE$28-2003),
IF(AE$28&gt;=$E52,MAX(1,INDEX('4. CPI-tabel'!$D$20:$Z$42,MAX($E52,2010)-2003,AE$28-2003)),0))</f>
        <v>1.132843021866544</v>
      </c>
      <c r="AF52" s="118">
        <f>IF($C52="TD",INDEX('4. CPI-tabel'!$D$20:$Z$42,$E52-2003,AF$28-2003),
IF(AF$28&gt;=$E52,MAX(1,INDEX('4. CPI-tabel'!$D$20:$Z$42,MAX($E52,2010)-2003,AF$28-2003)),0))</f>
        <v>1.1566327253257414</v>
      </c>
      <c r="AG52" s="118">
        <f>IF($C52="TD",INDEX('4. CPI-tabel'!$D$20:$Z$42,$E52-2003,AG$28-2003),
IF(AG$28&gt;=$E52,MAX(1,INDEX('4. CPI-tabel'!$D$20:$Z$42,MAX($E52,2010)-2003,AG$28-2003)),0))</f>
        <v>1.1890184416348621</v>
      </c>
      <c r="AH52" s="118">
        <f>IF($C52="TD",INDEX('4. CPI-tabel'!$D$20:$Z$42,$E52-2003,AH$28-2003),
IF(AH$28&gt;=$E52,MAX(1,INDEX('4. CPI-tabel'!$D$20:$Z$42,MAX($E52,2010)-2003,AH$28-2003)),0))</f>
        <v>1.197341570726306</v>
      </c>
      <c r="AI52" s="118">
        <f>IF($C52="TD",INDEX('4. CPI-tabel'!$D$20:$Z$42,$E52-2003,AI$28-2003),
IF(AI$28&gt;=$E52,MAX(1,INDEX('4. CPI-tabel'!$D$20:$Z$42,MAX($E52,2010)-2003,AI$28-2003)),0))</f>
        <v>1.197341570726306</v>
      </c>
      <c r="AJ52" s="118">
        <f>IF($C52="TD",INDEX('4. CPI-tabel'!$D$20:$Z$42,$E52-2003,AJ$28-2003),
IF(AJ$28&gt;=$E52,MAX(1,INDEX('4. CPI-tabel'!$D$20:$Z$42,MAX($E52,2010)-2003,AJ$28-2003)),0))</f>
        <v>1.197341570726306</v>
      </c>
      <c r="AK52" s="118">
        <f>IF($C52="TD",INDEX('4. CPI-tabel'!$D$20:$Z$42,$E52-2003,AK$28-2003),
IF(AK$28&gt;=$E52,MAX(1,INDEX('4. CPI-tabel'!$D$20:$Z$42,MAX($E52,2010)-2003,AK$28-2003)),0))</f>
        <v>1.197341570726306</v>
      </c>
      <c r="AL52" s="118">
        <f>IF($C52="TD",INDEX('4. CPI-tabel'!$D$20:$Z$42,$E52-2003,AL$28-2003),
IF(AL$28&gt;=$E52,MAX(1,INDEX('4. CPI-tabel'!$D$20:$Z$42,MAX($E52,2010)-2003,AL$28-2003)),0))</f>
        <v>1.197341570726306</v>
      </c>
      <c r="AM52" s="118">
        <f>IF($C52="TD",INDEX('4. CPI-tabel'!$D$20:$Z$42,$E52-2003,AM$28-2003),
IF(AM$28&gt;=$E52,MAX(1,INDEX('4. CPI-tabel'!$D$20:$Z$42,MAX($E52,2010)-2003,AM$28-2003)),0))</f>
        <v>1.197341570726306</v>
      </c>
      <c r="AO52" s="87">
        <f t="shared" si="5"/>
        <v>46058.444444444438</v>
      </c>
      <c r="AP52" s="87">
        <f t="shared" si="6"/>
        <v>47255.963999999985</v>
      </c>
      <c r="AQ52" s="87">
        <f t="shared" si="7"/>
        <v>48342.851171999988</v>
      </c>
      <c r="AR52" s="87">
        <f t="shared" si="8"/>
        <v>49696.451004815979</v>
      </c>
      <c r="AS52" s="87">
        <f t="shared" si="9"/>
        <v>50193.415514864137</v>
      </c>
      <c r="AT52" s="87">
        <f t="shared" si="10"/>
        <v>50594.962838983054</v>
      </c>
      <c r="AU52" s="87">
        <f t="shared" si="11"/>
        <v>50696.152764661019</v>
      </c>
      <c r="AV52" s="87">
        <f t="shared" si="12"/>
        <v>51405.89890336628</v>
      </c>
      <c r="AW52" s="87">
        <f t="shared" si="13"/>
        <v>52485.422780336972</v>
      </c>
      <c r="AX52" s="87">
        <f t="shared" si="14"/>
        <v>53955.014618186404</v>
      </c>
      <c r="AY52" s="87">
        <f t="shared" si="15"/>
        <v>54332.699720513701</v>
      </c>
      <c r="AZ52" s="87">
        <f t="shared" si="16"/>
        <v>65199.239664616449</v>
      </c>
      <c r="BA52" s="87">
        <f t="shared" si="17"/>
        <v>62863.744512451085</v>
      </c>
      <c r="BB52" s="87">
        <f t="shared" si="18"/>
        <v>60611.908888124475</v>
      </c>
      <c r="BC52" s="87">
        <f t="shared" si="19"/>
        <v>58440.736032430461</v>
      </c>
      <c r="BD52" s="87">
        <f t="shared" si="20"/>
        <v>56347.336532761306</v>
      </c>
    </row>
    <row r="53" spans="1:56" s="20" customFormat="1" x14ac:dyDescent="0.2">
      <c r="A53" s="41"/>
      <c r="B53" s="86">
        <f>'3. Investeringen'!B39</f>
        <v>25</v>
      </c>
      <c r="C53" s="86" t="str">
        <f>'3. Investeringen'!F39</f>
        <v>TD</v>
      </c>
      <c r="D53" s="86" t="str">
        <f>'3. Investeringen'!G39</f>
        <v>Nieuwe investeringen TD</v>
      </c>
      <c r="E53" s="121">
        <f>'3. Investeringen'!K39</f>
        <v>2010</v>
      </c>
      <c r="G53" s="86">
        <f>'7. Nominale afschrijvingen'!R42</f>
        <v>4900</v>
      </c>
      <c r="H53" s="86">
        <f>'7. Nominale afschrijvingen'!S42</f>
        <v>4900</v>
      </c>
      <c r="I53" s="86">
        <f>'7. Nominale afschrijvingen'!T42</f>
        <v>4900</v>
      </c>
      <c r="J53" s="86">
        <f>'7. Nominale afschrijvingen'!U42</f>
        <v>4900</v>
      </c>
      <c r="K53" s="86">
        <f>'7. Nominale afschrijvingen'!V42</f>
        <v>4900</v>
      </c>
      <c r="L53" s="86">
        <f>'7. Nominale afschrijvingen'!W42</f>
        <v>4900</v>
      </c>
      <c r="M53" s="86">
        <f>'7. Nominale afschrijvingen'!X42</f>
        <v>4900</v>
      </c>
      <c r="N53" s="86">
        <f>'7. Nominale afschrijvingen'!Y42</f>
        <v>4900</v>
      </c>
      <c r="O53" s="86">
        <f>'7. Nominale afschrijvingen'!Z42</f>
        <v>4900</v>
      </c>
      <c r="P53" s="86">
        <f>'7. Nominale afschrijvingen'!AA42</f>
        <v>4900</v>
      </c>
      <c r="Q53" s="86">
        <f>'7. Nominale afschrijvingen'!AB42</f>
        <v>4900</v>
      </c>
      <c r="R53" s="86">
        <f>'7. Nominale afschrijvingen'!AC42</f>
        <v>5880</v>
      </c>
      <c r="S53" s="86">
        <f>'7. Nominale afschrijvingen'!AD42</f>
        <v>5498.594594594595</v>
      </c>
      <c r="T53" s="86">
        <f>'7. Nominale afschrijvingen'!AE42</f>
        <v>5141.9289992695394</v>
      </c>
      <c r="U53" s="86">
        <f>'7. Nominale afschrijvingen'!AF42</f>
        <v>4808.3984695871914</v>
      </c>
      <c r="V53" s="86">
        <f>'7. Nominale afschrijvingen'!AG42</f>
        <v>4780.7639956240464</v>
      </c>
      <c r="W53" s="40"/>
      <c r="X53" s="118">
        <f>IF($C53="TD",INDEX('4. CPI-tabel'!$D$20:$Z$42,$E53-2003,X$28-2003),
IF(X$28&gt;=$E53,MAX(1,INDEX('4. CPI-tabel'!$D$20:$Z$42,MAX($E53,2010)-2003,X$28-2003)),0))</f>
        <v>1.0149999999999999</v>
      </c>
      <c r="Y53" s="118">
        <f>IF($C53="TD",INDEX('4. CPI-tabel'!$D$20:$Z$42,$E53-2003,Y$28-2003),
IF(Y$28&gt;=$E53,MAX(1,INDEX('4. CPI-tabel'!$D$20:$Z$42,MAX($E53,2010)-2003,Y$28-2003)),0))</f>
        <v>1.0413899999999998</v>
      </c>
      <c r="Z53" s="118">
        <f>IF($C53="TD",INDEX('4. CPI-tabel'!$D$20:$Z$42,$E53-2003,Z$28-2003),
IF(Z$28&gt;=$E53,MAX(1,INDEX('4. CPI-tabel'!$D$20:$Z$42,MAX($E53,2010)-2003,Z$28-2003)),0))</f>
        <v>1.0653419699999997</v>
      </c>
      <c r="AA53" s="118">
        <f>IF($C53="TD",INDEX('4. CPI-tabel'!$D$20:$Z$42,$E53-2003,AA$28-2003),
IF(AA$28&gt;=$E53,MAX(1,INDEX('4. CPI-tabel'!$D$20:$Z$42,MAX($E53,2010)-2003,AA$28-2003)),0))</f>
        <v>1.0951715451599997</v>
      </c>
      <c r="AB53" s="118">
        <f>IF($C53="TD",INDEX('4. CPI-tabel'!$D$20:$Z$42,$E53-2003,AB$28-2003),
IF(AB$28&gt;=$E53,MAX(1,INDEX('4. CPI-tabel'!$D$20:$Z$42,MAX($E53,2010)-2003,AB$28-2003)),0))</f>
        <v>1.1061232606115996</v>
      </c>
      <c r="AC53" s="118">
        <f>IF($C53="TD",INDEX('4. CPI-tabel'!$D$20:$Z$42,$E53-2003,AC$28-2003),
IF(AC$28&gt;=$E53,MAX(1,INDEX('4. CPI-tabel'!$D$20:$Z$42,MAX($E53,2010)-2003,AC$28-2003)),0))</f>
        <v>1.1149722466964924</v>
      </c>
      <c r="AD53" s="118">
        <f>IF($C53="TD",INDEX('4. CPI-tabel'!$D$20:$Z$42,$E53-2003,AD$28-2003),
IF(AD$28&gt;=$E53,MAX(1,INDEX('4. CPI-tabel'!$D$20:$Z$42,MAX($E53,2010)-2003,AD$28-2003)),0))</f>
        <v>1.1172021911898855</v>
      </c>
      <c r="AE53" s="118">
        <f>IF($C53="TD",INDEX('4. CPI-tabel'!$D$20:$Z$42,$E53-2003,AE$28-2003),
IF(AE$28&gt;=$E53,MAX(1,INDEX('4. CPI-tabel'!$D$20:$Z$42,MAX($E53,2010)-2003,AE$28-2003)),0))</f>
        <v>1.132843021866544</v>
      </c>
      <c r="AF53" s="118">
        <f>IF($C53="TD",INDEX('4. CPI-tabel'!$D$20:$Z$42,$E53-2003,AF$28-2003),
IF(AF$28&gt;=$E53,MAX(1,INDEX('4. CPI-tabel'!$D$20:$Z$42,MAX($E53,2010)-2003,AF$28-2003)),0))</f>
        <v>1.1566327253257414</v>
      </c>
      <c r="AG53" s="118">
        <f>IF($C53="TD",INDEX('4. CPI-tabel'!$D$20:$Z$42,$E53-2003,AG$28-2003),
IF(AG$28&gt;=$E53,MAX(1,INDEX('4. CPI-tabel'!$D$20:$Z$42,MAX($E53,2010)-2003,AG$28-2003)),0))</f>
        <v>1.1890184416348621</v>
      </c>
      <c r="AH53" s="118">
        <f>IF($C53="TD",INDEX('4. CPI-tabel'!$D$20:$Z$42,$E53-2003,AH$28-2003),
IF(AH$28&gt;=$E53,MAX(1,INDEX('4. CPI-tabel'!$D$20:$Z$42,MAX($E53,2010)-2003,AH$28-2003)),0))</f>
        <v>1.197341570726306</v>
      </c>
      <c r="AI53" s="118">
        <f>IF($C53="TD",INDEX('4. CPI-tabel'!$D$20:$Z$42,$E53-2003,AI$28-2003),
IF(AI$28&gt;=$E53,MAX(1,INDEX('4. CPI-tabel'!$D$20:$Z$42,MAX($E53,2010)-2003,AI$28-2003)),0))</f>
        <v>1.197341570726306</v>
      </c>
      <c r="AJ53" s="118">
        <f>IF($C53="TD",INDEX('4. CPI-tabel'!$D$20:$Z$42,$E53-2003,AJ$28-2003),
IF(AJ$28&gt;=$E53,MAX(1,INDEX('4. CPI-tabel'!$D$20:$Z$42,MAX($E53,2010)-2003,AJ$28-2003)),0))</f>
        <v>1.197341570726306</v>
      </c>
      <c r="AK53" s="118">
        <f>IF($C53="TD",INDEX('4. CPI-tabel'!$D$20:$Z$42,$E53-2003,AK$28-2003),
IF(AK$28&gt;=$E53,MAX(1,INDEX('4. CPI-tabel'!$D$20:$Z$42,MAX($E53,2010)-2003,AK$28-2003)),0))</f>
        <v>1.197341570726306</v>
      </c>
      <c r="AL53" s="118">
        <f>IF($C53="TD",INDEX('4. CPI-tabel'!$D$20:$Z$42,$E53-2003,AL$28-2003),
IF(AL$28&gt;=$E53,MAX(1,INDEX('4. CPI-tabel'!$D$20:$Z$42,MAX($E53,2010)-2003,AL$28-2003)),0))</f>
        <v>1.197341570726306</v>
      </c>
      <c r="AM53" s="118">
        <f>IF($C53="TD",INDEX('4. CPI-tabel'!$D$20:$Z$42,$E53-2003,AM$28-2003),
IF(AM$28&gt;=$E53,MAX(1,INDEX('4. CPI-tabel'!$D$20:$Z$42,MAX($E53,2010)-2003,AM$28-2003)),0))</f>
        <v>1.197341570726306</v>
      </c>
      <c r="AO53" s="87">
        <f t="shared" si="5"/>
        <v>4973.4999999999991</v>
      </c>
      <c r="AP53" s="87">
        <f t="shared" si="6"/>
        <v>5102.8109999999988</v>
      </c>
      <c r="AQ53" s="87">
        <f t="shared" si="7"/>
        <v>5220.1756529999984</v>
      </c>
      <c r="AR53" s="87">
        <f t="shared" si="8"/>
        <v>5366.3405712839985</v>
      </c>
      <c r="AS53" s="87">
        <f t="shared" si="9"/>
        <v>5420.003976996838</v>
      </c>
      <c r="AT53" s="87">
        <f t="shared" si="10"/>
        <v>5463.3640088128132</v>
      </c>
      <c r="AU53" s="87">
        <f t="shared" si="11"/>
        <v>5474.2907368304386</v>
      </c>
      <c r="AV53" s="87">
        <f t="shared" si="12"/>
        <v>5550.9308071460655</v>
      </c>
      <c r="AW53" s="87">
        <f t="shared" si="13"/>
        <v>5667.5003540961325</v>
      </c>
      <c r="AX53" s="87">
        <f t="shared" si="14"/>
        <v>5826.1903640108249</v>
      </c>
      <c r="AY53" s="87">
        <f t="shared" si="15"/>
        <v>5866.9736965588991</v>
      </c>
      <c r="AZ53" s="87">
        <f t="shared" si="16"/>
        <v>7040.3684358706796</v>
      </c>
      <c r="BA53" s="87">
        <f t="shared" si="17"/>
        <v>6583.695888679068</v>
      </c>
      <c r="BB53" s="87">
        <f t="shared" si="18"/>
        <v>6156.6453445485331</v>
      </c>
      <c r="BC53" s="87">
        <f t="shared" si="19"/>
        <v>5757.2953762534935</v>
      </c>
      <c r="BD53" s="87">
        <f t="shared" si="20"/>
        <v>5724.207471792266</v>
      </c>
    </row>
    <row r="54" spans="1:56" s="20" customFormat="1" x14ac:dyDescent="0.2">
      <c r="A54" s="41"/>
      <c r="B54" s="86">
        <f>'3. Investeringen'!B40</f>
        <v>26</v>
      </c>
      <c r="C54" s="86" t="str">
        <f>'3. Investeringen'!F40</f>
        <v>TD</v>
      </c>
      <c r="D54" s="86" t="str">
        <f>'3. Investeringen'!G40</f>
        <v>Nieuwe investeringen TD</v>
      </c>
      <c r="E54" s="121">
        <f>'3. Investeringen'!K40</f>
        <v>2010</v>
      </c>
      <c r="G54" s="86">
        <f>'7. Nominale afschrijvingen'!R43</f>
        <v>0</v>
      </c>
      <c r="H54" s="86">
        <f>'7. Nominale afschrijvingen'!S43</f>
        <v>0</v>
      </c>
      <c r="I54" s="86">
        <f>'7. Nominale afschrijvingen'!T43</f>
        <v>0</v>
      </c>
      <c r="J54" s="86">
        <f>'7. Nominale afschrijvingen'!U43</f>
        <v>0</v>
      </c>
      <c r="K54" s="86">
        <f>'7. Nominale afschrijvingen'!V43</f>
        <v>0</v>
      </c>
      <c r="L54" s="86">
        <f>'7. Nominale afschrijvingen'!W43</f>
        <v>0</v>
      </c>
      <c r="M54" s="86">
        <f>'7. Nominale afschrijvingen'!X43</f>
        <v>0</v>
      </c>
      <c r="N54" s="86">
        <f>'7. Nominale afschrijvingen'!Y43</f>
        <v>0</v>
      </c>
      <c r="O54" s="86">
        <f>'7. Nominale afschrijvingen'!Z43</f>
        <v>0</v>
      </c>
      <c r="P54" s="86">
        <f>'7. Nominale afschrijvingen'!AA43</f>
        <v>0</v>
      </c>
      <c r="Q54" s="86">
        <f>'7. Nominale afschrijvingen'!AB43</f>
        <v>0</v>
      </c>
      <c r="R54" s="86">
        <f>'7. Nominale afschrijvingen'!AC43</f>
        <v>0</v>
      </c>
      <c r="S54" s="86">
        <f>'7. Nominale afschrijvingen'!AD43</f>
        <v>0</v>
      </c>
      <c r="T54" s="86">
        <f>'7. Nominale afschrijvingen'!AE43</f>
        <v>0</v>
      </c>
      <c r="U54" s="86">
        <f>'7. Nominale afschrijvingen'!AF43</f>
        <v>0</v>
      </c>
      <c r="V54" s="86">
        <f>'7. Nominale afschrijvingen'!AG43</f>
        <v>0</v>
      </c>
      <c r="W54" s="40"/>
      <c r="X54" s="118">
        <f>IF($C54="TD",INDEX('4. CPI-tabel'!$D$20:$Z$42,$E54-2003,X$28-2003),
IF(X$28&gt;=$E54,MAX(1,INDEX('4. CPI-tabel'!$D$20:$Z$42,MAX($E54,2010)-2003,X$28-2003)),0))</f>
        <v>1.0149999999999999</v>
      </c>
      <c r="Y54" s="118">
        <f>IF($C54="TD",INDEX('4. CPI-tabel'!$D$20:$Z$42,$E54-2003,Y$28-2003),
IF(Y$28&gt;=$E54,MAX(1,INDEX('4. CPI-tabel'!$D$20:$Z$42,MAX($E54,2010)-2003,Y$28-2003)),0))</f>
        <v>1.0413899999999998</v>
      </c>
      <c r="Z54" s="118">
        <f>IF($C54="TD",INDEX('4. CPI-tabel'!$D$20:$Z$42,$E54-2003,Z$28-2003),
IF(Z$28&gt;=$E54,MAX(1,INDEX('4. CPI-tabel'!$D$20:$Z$42,MAX($E54,2010)-2003,Z$28-2003)),0))</f>
        <v>1.0653419699999997</v>
      </c>
      <c r="AA54" s="118">
        <f>IF($C54="TD",INDEX('4. CPI-tabel'!$D$20:$Z$42,$E54-2003,AA$28-2003),
IF(AA$28&gt;=$E54,MAX(1,INDEX('4. CPI-tabel'!$D$20:$Z$42,MAX($E54,2010)-2003,AA$28-2003)),0))</f>
        <v>1.0951715451599997</v>
      </c>
      <c r="AB54" s="118">
        <f>IF($C54="TD",INDEX('4. CPI-tabel'!$D$20:$Z$42,$E54-2003,AB$28-2003),
IF(AB$28&gt;=$E54,MAX(1,INDEX('4. CPI-tabel'!$D$20:$Z$42,MAX($E54,2010)-2003,AB$28-2003)),0))</f>
        <v>1.1061232606115996</v>
      </c>
      <c r="AC54" s="118">
        <f>IF($C54="TD",INDEX('4. CPI-tabel'!$D$20:$Z$42,$E54-2003,AC$28-2003),
IF(AC$28&gt;=$E54,MAX(1,INDEX('4. CPI-tabel'!$D$20:$Z$42,MAX($E54,2010)-2003,AC$28-2003)),0))</f>
        <v>1.1149722466964924</v>
      </c>
      <c r="AD54" s="118">
        <f>IF($C54="TD",INDEX('4. CPI-tabel'!$D$20:$Z$42,$E54-2003,AD$28-2003),
IF(AD$28&gt;=$E54,MAX(1,INDEX('4. CPI-tabel'!$D$20:$Z$42,MAX($E54,2010)-2003,AD$28-2003)),0))</f>
        <v>1.1172021911898855</v>
      </c>
      <c r="AE54" s="118">
        <f>IF($C54="TD",INDEX('4. CPI-tabel'!$D$20:$Z$42,$E54-2003,AE$28-2003),
IF(AE$28&gt;=$E54,MAX(1,INDEX('4. CPI-tabel'!$D$20:$Z$42,MAX($E54,2010)-2003,AE$28-2003)),0))</f>
        <v>1.132843021866544</v>
      </c>
      <c r="AF54" s="118">
        <f>IF($C54="TD",INDEX('4. CPI-tabel'!$D$20:$Z$42,$E54-2003,AF$28-2003),
IF(AF$28&gt;=$E54,MAX(1,INDEX('4. CPI-tabel'!$D$20:$Z$42,MAX($E54,2010)-2003,AF$28-2003)),0))</f>
        <v>1.1566327253257414</v>
      </c>
      <c r="AG54" s="118">
        <f>IF($C54="TD",INDEX('4. CPI-tabel'!$D$20:$Z$42,$E54-2003,AG$28-2003),
IF(AG$28&gt;=$E54,MAX(1,INDEX('4. CPI-tabel'!$D$20:$Z$42,MAX($E54,2010)-2003,AG$28-2003)),0))</f>
        <v>1.1890184416348621</v>
      </c>
      <c r="AH54" s="118">
        <f>IF($C54="TD",INDEX('4. CPI-tabel'!$D$20:$Z$42,$E54-2003,AH$28-2003),
IF(AH$28&gt;=$E54,MAX(1,INDEX('4. CPI-tabel'!$D$20:$Z$42,MAX($E54,2010)-2003,AH$28-2003)),0))</f>
        <v>1.197341570726306</v>
      </c>
      <c r="AI54" s="118">
        <f>IF($C54="TD",INDEX('4. CPI-tabel'!$D$20:$Z$42,$E54-2003,AI$28-2003),
IF(AI$28&gt;=$E54,MAX(1,INDEX('4. CPI-tabel'!$D$20:$Z$42,MAX($E54,2010)-2003,AI$28-2003)),0))</f>
        <v>1.197341570726306</v>
      </c>
      <c r="AJ54" s="118">
        <f>IF($C54="TD",INDEX('4. CPI-tabel'!$D$20:$Z$42,$E54-2003,AJ$28-2003),
IF(AJ$28&gt;=$E54,MAX(1,INDEX('4. CPI-tabel'!$D$20:$Z$42,MAX($E54,2010)-2003,AJ$28-2003)),0))</f>
        <v>1.197341570726306</v>
      </c>
      <c r="AK54" s="118">
        <f>IF($C54="TD",INDEX('4. CPI-tabel'!$D$20:$Z$42,$E54-2003,AK$28-2003),
IF(AK$28&gt;=$E54,MAX(1,INDEX('4. CPI-tabel'!$D$20:$Z$42,MAX($E54,2010)-2003,AK$28-2003)),0))</f>
        <v>1.197341570726306</v>
      </c>
      <c r="AL54" s="118">
        <f>IF($C54="TD",INDEX('4. CPI-tabel'!$D$20:$Z$42,$E54-2003,AL$28-2003),
IF(AL$28&gt;=$E54,MAX(1,INDEX('4. CPI-tabel'!$D$20:$Z$42,MAX($E54,2010)-2003,AL$28-2003)),0))</f>
        <v>1.197341570726306</v>
      </c>
      <c r="AM54" s="118">
        <f>IF($C54="TD",INDEX('4. CPI-tabel'!$D$20:$Z$42,$E54-2003,AM$28-2003),
IF(AM$28&gt;=$E54,MAX(1,INDEX('4. CPI-tabel'!$D$20:$Z$42,MAX($E54,2010)-2003,AM$28-2003)),0))</f>
        <v>1.197341570726306</v>
      </c>
      <c r="AO54" s="87">
        <f t="shared" si="5"/>
        <v>0</v>
      </c>
      <c r="AP54" s="87">
        <f t="shared" si="6"/>
        <v>0</v>
      </c>
      <c r="AQ54" s="87">
        <f t="shared" si="7"/>
        <v>0</v>
      </c>
      <c r="AR54" s="87">
        <f t="shared" si="8"/>
        <v>0</v>
      </c>
      <c r="AS54" s="87">
        <f t="shared" si="9"/>
        <v>0</v>
      </c>
      <c r="AT54" s="87">
        <f t="shared" si="10"/>
        <v>0</v>
      </c>
      <c r="AU54" s="87">
        <f t="shared" si="11"/>
        <v>0</v>
      </c>
      <c r="AV54" s="87">
        <f t="shared" si="12"/>
        <v>0</v>
      </c>
      <c r="AW54" s="87">
        <f t="shared" si="13"/>
        <v>0</v>
      </c>
      <c r="AX54" s="87">
        <f t="shared" si="14"/>
        <v>0</v>
      </c>
      <c r="AY54" s="87">
        <f t="shared" si="15"/>
        <v>0</v>
      </c>
      <c r="AZ54" s="87">
        <f t="shared" si="16"/>
        <v>0</v>
      </c>
      <c r="BA54" s="87">
        <f t="shared" si="17"/>
        <v>0</v>
      </c>
      <c r="BB54" s="87">
        <f t="shared" si="18"/>
        <v>0</v>
      </c>
      <c r="BC54" s="87">
        <f t="shared" si="19"/>
        <v>0</v>
      </c>
      <c r="BD54" s="87">
        <f t="shared" si="20"/>
        <v>0</v>
      </c>
    </row>
    <row r="55" spans="1:56" s="20" customFormat="1" x14ac:dyDescent="0.2">
      <c r="A55" s="41"/>
      <c r="B55" s="86">
        <f>'3. Investeringen'!B41</f>
        <v>27</v>
      </c>
      <c r="C55" s="86" t="str">
        <f>'3. Investeringen'!F41</f>
        <v>TD</v>
      </c>
      <c r="D55" s="86" t="str">
        <f>'3. Investeringen'!G41</f>
        <v>Nieuwe investeringen TD</v>
      </c>
      <c r="E55" s="121">
        <f>'3. Investeringen'!K41</f>
        <v>2011</v>
      </c>
      <c r="G55" s="86">
        <f>'7. Nominale afschrijvingen'!R44</f>
        <v>5913.7372727272723</v>
      </c>
      <c r="H55" s="86">
        <f>'7. Nominale afschrijvingen'!S44</f>
        <v>11827.474545454545</v>
      </c>
      <c r="I55" s="86">
        <f>'7. Nominale afschrijvingen'!T44</f>
        <v>11827.474545454545</v>
      </c>
      <c r="J55" s="86">
        <f>'7. Nominale afschrijvingen'!U44</f>
        <v>11827.474545454545</v>
      </c>
      <c r="K55" s="86">
        <f>'7. Nominale afschrijvingen'!V44</f>
        <v>11827.474545454545</v>
      </c>
      <c r="L55" s="86">
        <f>'7. Nominale afschrijvingen'!W44</f>
        <v>11827.474545454545</v>
      </c>
      <c r="M55" s="86">
        <f>'7. Nominale afschrijvingen'!X44</f>
        <v>11827.474545454545</v>
      </c>
      <c r="N55" s="86">
        <f>'7. Nominale afschrijvingen'!Y44</f>
        <v>11827.474545454545</v>
      </c>
      <c r="O55" s="86">
        <f>'7. Nominale afschrijvingen'!Z44</f>
        <v>11827.474545454545</v>
      </c>
      <c r="P55" s="86">
        <f>'7. Nominale afschrijvingen'!AA44</f>
        <v>11827.474545454545</v>
      </c>
      <c r="Q55" s="86">
        <f>'7. Nominale afschrijvingen'!AB44</f>
        <v>11827.474545454545</v>
      </c>
      <c r="R55" s="86">
        <f>'7. Nominale afschrijvingen'!AC44</f>
        <v>14192.969454545453</v>
      </c>
      <c r="S55" s="86">
        <f>'7. Nominale afschrijvingen'!AD44</f>
        <v>13810.23769397344</v>
      </c>
      <c r="T55" s="86">
        <f>'7. Nominale afschrijvingen'!AE44</f>
        <v>13437.826789866291</v>
      </c>
      <c r="U55" s="86">
        <f>'7. Nominale afschrijvingen'!AF44</f>
        <v>13075.458426993491</v>
      </c>
      <c r="V55" s="86">
        <f>'7. Nominale afschrijvingen'!AG44</f>
        <v>12722.861795254339</v>
      </c>
      <c r="W55" s="40"/>
      <c r="X55" s="118">
        <f>IF($C55="TD",INDEX('4. CPI-tabel'!$D$20:$Z$42,$E55-2003,X$28-2003),
IF(X$28&gt;=$E55,MAX(1,INDEX('4. CPI-tabel'!$D$20:$Z$42,MAX($E55,2010)-2003,X$28-2003)),0))</f>
        <v>1</v>
      </c>
      <c r="Y55" s="118">
        <f>IF($C55="TD",INDEX('4. CPI-tabel'!$D$20:$Z$42,$E55-2003,Y$28-2003),
IF(Y$28&gt;=$E55,MAX(1,INDEX('4. CPI-tabel'!$D$20:$Z$42,MAX($E55,2010)-2003,Y$28-2003)),0))</f>
        <v>1.026</v>
      </c>
      <c r="Z55" s="118">
        <f>IF($C55="TD",INDEX('4. CPI-tabel'!$D$20:$Z$42,$E55-2003,Z$28-2003),
IF(Z$28&gt;=$E55,MAX(1,INDEX('4. CPI-tabel'!$D$20:$Z$42,MAX($E55,2010)-2003,Z$28-2003)),0))</f>
        <v>1.049598</v>
      </c>
      <c r="AA55" s="118">
        <f>IF($C55="TD",INDEX('4. CPI-tabel'!$D$20:$Z$42,$E55-2003,AA$28-2003),
IF(AA$28&gt;=$E55,MAX(1,INDEX('4. CPI-tabel'!$D$20:$Z$42,MAX($E55,2010)-2003,AA$28-2003)),0))</f>
        <v>1.0789867440000001</v>
      </c>
      <c r="AB55" s="118">
        <f>IF($C55="TD",INDEX('4. CPI-tabel'!$D$20:$Z$42,$E55-2003,AB$28-2003),
IF(AB$28&gt;=$E55,MAX(1,INDEX('4. CPI-tabel'!$D$20:$Z$42,MAX($E55,2010)-2003,AB$28-2003)),0))</f>
        <v>1.08977661144</v>
      </c>
      <c r="AC55" s="118">
        <f>IF($C55="TD",INDEX('4. CPI-tabel'!$D$20:$Z$42,$E55-2003,AC$28-2003),
IF(AC$28&gt;=$E55,MAX(1,INDEX('4. CPI-tabel'!$D$20:$Z$42,MAX($E55,2010)-2003,AC$28-2003)),0))</f>
        <v>1.09849482433152</v>
      </c>
      <c r="AD55" s="118">
        <f>IF($C55="TD",INDEX('4. CPI-tabel'!$D$20:$Z$42,$E55-2003,AD$28-2003),
IF(AD$28&gt;=$E55,MAX(1,INDEX('4. CPI-tabel'!$D$20:$Z$42,MAX($E55,2010)-2003,AD$28-2003)),0))</f>
        <v>1.1006918139801831</v>
      </c>
      <c r="AE55" s="118">
        <f>IF($C55="TD",INDEX('4. CPI-tabel'!$D$20:$Z$42,$E55-2003,AE$28-2003),
IF(AE$28&gt;=$E55,MAX(1,INDEX('4. CPI-tabel'!$D$20:$Z$42,MAX($E55,2010)-2003,AE$28-2003)),0))</f>
        <v>1.1161014993759057</v>
      </c>
      <c r="AF55" s="118">
        <f>IF($C55="TD",INDEX('4. CPI-tabel'!$D$20:$Z$42,$E55-2003,AF$28-2003),
IF(AF$28&gt;=$E55,MAX(1,INDEX('4. CPI-tabel'!$D$20:$Z$42,MAX($E55,2010)-2003,AF$28-2003)),0))</f>
        <v>1.1395396308627996</v>
      </c>
      <c r="AG55" s="118">
        <f>IF($C55="TD",INDEX('4. CPI-tabel'!$D$20:$Z$42,$E55-2003,AG$28-2003),
IF(AG$28&gt;=$E55,MAX(1,INDEX('4. CPI-tabel'!$D$20:$Z$42,MAX($E55,2010)-2003,AG$28-2003)),0))</f>
        <v>1.171446740526958</v>
      </c>
      <c r="AH55" s="118">
        <f>IF($C55="TD",INDEX('4. CPI-tabel'!$D$20:$Z$42,$E55-2003,AH$28-2003),
IF(AH$28&gt;=$E55,MAX(1,INDEX('4. CPI-tabel'!$D$20:$Z$42,MAX($E55,2010)-2003,AH$28-2003)),0))</f>
        <v>1.1796468677106466</v>
      </c>
      <c r="AI55" s="118">
        <f>IF($C55="TD",INDEX('4. CPI-tabel'!$D$20:$Z$42,$E55-2003,AI$28-2003),
IF(AI$28&gt;=$E55,MAX(1,INDEX('4. CPI-tabel'!$D$20:$Z$42,MAX($E55,2010)-2003,AI$28-2003)),0))</f>
        <v>1.1796468677106466</v>
      </c>
      <c r="AJ55" s="118">
        <f>IF($C55="TD",INDEX('4. CPI-tabel'!$D$20:$Z$42,$E55-2003,AJ$28-2003),
IF(AJ$28&gt;=$E55,MAX(1,INDEX('4. CPI-tabel'!$D$20:$Z$42,MAX($E55,2010)-2003,AJ$28-2003)),0))</f>
        <v>1.1796468677106466</v>
      </c>
      <c r="AK55" s="118">
        <f>IF($C55="TD",INDEX('4. CPI-tabel'!$D$20:$Z$42,$E55-2003,AK$28-2003),
IF(AK$28&gt;=$E55,MAX(1,INDEX('4. CPI-tabel'!$D$20:$Z$42,MAX($E55,2010)-2003,AK$28-2003)),0))</f>
        <v>1.1796468677106466</v>
      </c>
      <c r="AL55" s="118">
        <f>IF($C55="TD",INDEX('4. CPI-tabel'!$D$20:$Z$42,$E55-2003,AL$28-2003),
IF(AL$28&gt;=$E55,MAX(1,INDEX('4. CPI-tabel'!$D$20:$Z$42,MAX($E55,2010)-2003,AL$28-2003)),0))</f>
        <v>1.1796468677106466</v>
      </c>
      <c r="AM55" s="118">
        <f>IF($C55="TD",INDEX('4. CPI-tabel'!$D$20:$Z$42,$E55-2003,AM$28-2003),
IF(AM$28&gt;=$E55,MAX(1,INDEX('4. CPI-tabel'!$D$20:$Z$42,MAX($E55,2010)-2003,AM$28-2003)),0))</f>
        <v>1.1796468677106466</v>
      </c>
      <c r="AO55" s="87">
        <f t="shared" si="5"/>
        <v>5913.7372727272723</v>
      </c>
      <c r="AP55" s="87">
        <f t="shared" si="6"/>
        <v>12134.988883636363</v>
      </c>
      <c r="AQ55" s="87">
        <f t="shared" si="7"/>
        <v>12414.093627959999</v>
      </c>
      <c r="AR55" s="87">
        <f t="shared" si="8"/>
        <v>12761.68824954288</v>
      </c>
      <c r="AS55" s="87">
        <f t="shared" si="9"/>
        <v>12889.305132038309</v>
      </c>
      <c r="AT55" s="87">
        <f t="shared" si="10"/>
        <v>12992.419573094614</v>
      </c>
      <c r="AU55" s="87">
        <f t="shared" si="11"/>
        <v>13018.404412240805</v>
      </c>
      <c r="AV55" s="87">
        <f t="shared" si="12"/>
        <v>13200.662074012176</v>
      </c>
      <c r="AW55" s="87">
        <f t="shared" si="13"/>
        <v>13477.875977566431</v>
      </c>
      <c r="AX55" s="87">
        <f t="shared" si="14"/>
        <v>13855.25650493829</v>
      </c>
      <c r="AY55" s="87">
        <f t="shared" si="15"/>
        <v>13952.243300472857</v>
      </c>
      <c r="AZ55" s="87">
        <f t="shared" si="16"/>
        <v>16742.69196056743</v>
      </c>
      <c r="BA55" s="87">
        <f t="shared" si="17"/>
        <v>16291.203638035273</v>
      </c>
      <c r="BB55" s="87">
        <f t="shared" si="18"/>
        <v>15851.890281503984</v>
      </c>
      <c r="BC55" s="87">
        <f t="shared" si="19"/>
        <v>15424.423577283651</v>
      </c>
      <c r="BD55" s="87">
        <f t="shared" si="20"/>
        <v>15008.484065087236</v>
      </c>
    </row>
    <row r="56" spans="1:56" s="20" customFormat="1" x14ac:dyDescent="0.2">
      <c r="A56" s="41"/>
      <c r="B56" s="86">
        <f>'3. Investeringen'!B42</f>
        <v>28</v>
      </c>
      <c r="C56" s="86" t="str">
        <f>'3. Investeringen'!F42</f>
        <v>TD</v>
      </c>
      <c r="D56" s="86" t="str">
        <f>'3. Investeringen'!G42</f>
        <v>Nieuwe investeringen TD</v>
      </c>
      <c r="E56" s="121">
        <f>'3. Investeringen'!K42</f>
        <v>2011</v>
      </c>
      <c r="G56" s="86">
        <f>'7. Nominale afschrijvingen'!R45</f>
        <v>12865.634000000002</v>
      </c>
      <c r="H56" s="86">
        <f>'7. Nominale afschrijvingen'!S45</f>
        <v>25731.268</v>
      </c>
      <c r="I56" s="86">
        <f>'7. Nominale afschrijvingen'!T45</f>
        <v>25731.268</v>
      </c>
      <c r="J56" s="86">
        <f>'7. Nominale afschrijvingen'!U45</f>
        <v>25731.268</v>
      </c>
      <c r="K56" s="86">
        <f>'7. Nominale afschrijvingen'!V45</f>
        <v>25731.268</v>
      </c>
      <c r="L56" s="86">
        <f>'7. Nominale afschrijvingen'!W45</f>
        <v>25731.268</v>
      </c>
      <c r="M56" s="86">
        <f>'7. Nominale afschrijvingen'!X45</f>
        <v>25731.268</v>
      </c>
      <c r="N56" s="86">
        <f>'7. Nominale afschrijvingen'!Y45</f>
        <v>25731.268</v>
      </c>
      <c r="O56" s="86">
        <f>'7. Nominale afschrijvingen'!Z45</f>
        <v>25731.268</v>
      </c>
      <c r="P56" s="86">
        <f>'7. Nominale afschrijvingen'!AA45</f>
        <v>25731.268</v>
      </c>
      <c r="Q56" s="86">
        <f>'7. Nominale afschrijvingen'!AB45</f>
        <v>25731.268</v>
      </c>
      <c r="R56" s="86">
        <f>'7. Nominale afschrijvingen'!AC45</f>
        <v>30877.521600000004</v>
      </c>
      <c r="S56" s="86">
        <f>'7. Nominale afschrijvingen'!AD45</f>
        <v>29803.520848695654</v>
      </c>
      <c r="T56" s="86">
        <f>'7. Nominale afschrijvingen'!AE45</f>
        <v>28766.876645262764</v>
      </c>
      <c r="U56" s="86">
        <f>'7. Nominale afschrijvingen'!AF45</f>
        <v>27766.28963151449</v>
      </c>
      <c r="V56" s="86">
        <f>'7. Nominale afschrijvingen'!AG45</f>
        <v>26800.505644331377</v>
      </c>
      <c r="W56" s="40"/>
      <c r="X56" s="118">
        <f>IF($C56="TD",INDEX('4. CPI-tabel'!$D$20:$Z$42,$E56-2003,X$28-2003),
IF(X$28&gt;=$E56,MAX(1,INDEX('4. CPI-tabel'!$D$20:$Z$42,MAX($E56,2010)-2003,X$28-2003)),0))</f>
        <v>1</v>
      </c>
      <c r="Y56" s="118">
        <f>IF($C56="TD",INDEX('4. CPI-tabel'!$D$20:$Z$42,$E56-2003,Y$28-2003),
IF(Y$28&gt;=$E56,MAX(1,INDEX('4. CPI-tabel'!$D$20:$Z$42,MAX($E56,2010)-2003,Y$28-2003)),0))</f>
        <v>1.026</v>
      </c>
      <c r="Z56" s="118">
        <f>IF($C56="TD",INDEX('4. CPI-tabel'!$D$20:$Z$42,$E56-2003,Z$28-2003),
IF(Z$28&gt;=$E56,MAX(1,INDEX('4. CPI-tabel'!$D$20:$Z$42,MAX($E56,2010)-2003,Z$28-2003)),0))</f>
        <v>1.049598</v>
      </c>
      <c r="AA56" s="118">
        <f>IF($C56="TD",INDEX('4. CPI-tabel'!$D$20:$Z$42,$E56-2003,AA$28-2003),
IF(AA$28&gt;=$E56,MAX(1,INDEX('4. CPI-tabel'!$D$20:$Z$42,MAX($E56,2010)-2003,AA$28-2003)),0))</f>
        <v>1.0789867440000001</v>
      </c>
      <c r="AB56" s="118">
        <f>IF($C56="TD",INDEX('4. CPI-tabel'!$D$20:$Z$42,$E56-2003,AB$28-2003),
IF(AB$28&gt;=$E56,MAX(1,INDEX('4. CPI-tabel'!$D$20:$Z$42,MAX($E56,2010)-2003,AB$28-2003)),0))</f>
        <v>1.08977661144</v>
      </c>
      <c r="AC56" s="118">
        <f>IF($C56="TD",INDEX('4. CPI-tabel'!$D$20:$Z$42,$E56-2003,AC$28-2003),
IF(AC$28&gt;=$E56,MAX(1,INDEX('4. CPI-tabel'!$D$20:$Z$42,MAX($E56,2010)-2003,AC$28-2003)),0))</f>
        <v>1.09849482433152</v>
      </c>
      <c r="AD56" s="118">
        <f>IF($C56="TD",INDEX('4. CPI-tabel'!$D$20:$Z$42,$E56-2003,AD$28-2003),
IF(AD$28&gt;=$E56,MAX(1,INDEX('4. CPI-tabel'!$D$20:$Z$42,MAX($E56,2010)-2003,AD$28-2003)),0))</f>
        <v>1.1006918139801831</v>
      </c>
      <c r="AE56" s="118">
        <f>IF($C56="TD",INDEX('4. CPI-tabel'!$D$20:$Z$42,$E56-2003,AE$28-2003),
IF(AE$28&gt;=$E56,MAX(1,INDEX('4. CPI-tabel'!$D$20:$Z$42,MAX($E56,2010)-2003,AE$28-2003)),0))</f>
        <v>1.1161014993759057</v>
      </c>
      <c r="AF56" s="118">
        <f>IF($C56="TD",INDEX('4. CPI-tabel'!$D$20:$Z$42,$E56-2003,AF$28-2003),
IF(AF$28&gt;=$E56,MAX(1,INDEX('4. CPI-tabel'!$D$20:$Z$42,MAX($E56,2010)-2003,AF$28-2003)),0))</f>
        <v>1.1395396308627996</v>
      </c>
      <c r="AG56" s="118">
        <f>IF($C56="TD",INDEX('4. CPI-tabel'!$D$20:$Z$42,$E56-2003,AG$28-2003),
IF(AG$28&gt;=$E56,MAX(1,INDEX('4. CPI-tabel'!$D$20:$Z$42,MAX($E56,2010)-2003,AG$28-2003)),0))</f>
        <v>1.171446740526958</v>
      </c>
      <c r="AH56" s="118">
        <f>IF($C56="TD",INDEX('4. CPI-tabel'!$D$20:$Z$42,$E56-2003,AH$28-2003),
IF(AH$28&gt;=$E56,MAX(1,INDEX('4. CPI-tabel'!$D$20:$Z$42,MAX($E56,2010)-2003,AH$28-2003)),0))</f>
        <v>1.1796468677106466</v>
      </c>
      <c r="AI56" s="118">
        <f>IF($C56="TD",INDEX('4. CPI-tabel'!$D$20:$Z$42,$E56-2003,AI$28-2003),
IF(AI$28&gt;=$E56,MAX(1,INDEX('4. CPI-tabel'!$D$20:$Z$42,MAX($E56,2010)-2003,AI$28-2003)),0))</f>
        <v>1.1796468677106466</v>
      </c>
      <c r="AJ56" s="118">
        <f>IF($C56="TD",INDEX('4. CPI-tabel'!$D$20:$Z$42,$E56-2003,AJ$28-2003),
IF(AJ$28&gt;=$E56,MAX(1,INDEX('4. CPI-tabel'!$D$20:$Z$42,MAX($E56,2010)-2003,AJ$28-2003)),0))</f>
        <v>1.1796468677106466</v>
      </c>
      <c r="AK56" s="118">
        <f>IF($C56="TD",INDEX('4. CPI-tabel'!$D$20:$Z$42,$E56-2003,AK$28-2003),
IF(AK$28&gt;=$E56,MAX(1,INDEX('4. CPI-tabel'!$D$20:$Z$42,MAX($E56,2010)-2003,AK$28-2003)),0))</f>
        <v>1.1796468677106466</v>
      </c>
      <c r="AL56" s="118">
        <f>IF($C56="TD",INDEX('4. CPI-tabel'!$D$20:$Z$42,$E56-2003,AL$28-2003),
IF(AL$28&gt;=$E56,MAX(1,INDEX('4. CPI-tabel'!$D$20:$Z$42,MAX($E56,2010)-2003,AL$28-2003)),0))</f>
        <v>1.1796468677106466</v>
      </c>
      <c r="AM56" s="118">
        <f>IF($C56="TD",INDEX('4. CPI-tabel'!$D$20:$Z$42,$E56-2003,AM$28-2003),
IF(AM$28&gt;=$E56,MAX(1,INDEX('4. CPI-tabel'!$D$20:$Z$42,MAX($E56,2010)-2003,AM$28-2003)),0))</f>
        <v>1.1796468677106466</v>
      </c>
      <c r="AO56" s="87">
        <f t="shared" si="5"/>
        <v>12865.634000000002</v>
      </c>
      <c r="AP56" s="87">
        <f t="shared" si="6"/>
        <v>26400.280967999999</v>
      </c>
      <c r="AQ56" s="87">
        <f t="shared" si="7"/>
        <v>27007.487430264002</v>
      </c>
      <c r="AR56" s="87">
        <f t="shared" si="8"/>
        <v>27763.697078311394</v>
      </c>
      <c r="AS56" s="87">
        <f t="shared" si="9"/>
        <v>28041.334049094508</v>
      </c>
      <c r="AT56" s="87">
        <f t="shared" si="10"/>
        <v>28265.664721487261</v>
      </c>
      <c r="AU56" s="87">
        <f t="shared" si="11"/>
        <v>28322.196050930237</v>
      </c>
      <c r="AV56" s="87">
        <f t="shared" si="12"/>
        <v>28718.706795643262</v>
      </c>
      <c r="AW56" s="87">
        <f t="shared" si="13"/>
        <v>29321.799638351767</v>
      </c>
      <c r="AX56" s="87">
        <f t="shared" si="14"/>
        <v>30142.810028225616</v>
      </c>
      <c r="AY56" s="87">
        <f t="shared" si="15"/>
        <v>30353.809698423196</v>
      </c>
      <c r="AZ56" s="87">
        <f t="shared" si="16"/>
        <v>36424.571638107838</v>
      </c>
      <c r="BA56" s="87">
        <f t="shared" si="17"/>
        <v>35157.630015912779</v>
      </c>
      <c r="BB56" s="87">
        <f t="shared" si="18"/>
        <v>33934.755928402774</v>
      </c>
      <c r="BC56" s="87">
        <f t="shared" si="19"/>
        <v>32754.416591762674</v>
      </c>
      <c r="BD56" s="87">
        <f t="shared" si="20"/>
        <v>31615.132536397014</v>
      </c>
    </row>
    <row r="57" spans="1:56" s="20" customFormat="1" x14ac:dyDescent="0.2">
      <c r="A57" s="41"/>
      <c r="B57" s="86">
        <f>'3. Investeringen'!B43</f>
        <v>29</v>
      </c>
      <c r="C57" s="86" t="str">
        <f>'3. Investeringen'!F43</f>
        <v>TD</v>
      </c>
      <c r="D57" s="86" t="str">
        <f>'3. Investeringen'!G43</f>
        <v>Nieuwe investeringen TD</v>
      </c>
      <c r="E57" s="121">
        <f>'3. Investeringen'!K43</f>
        <v>2011</v>
      </c>
      <c r="G57" s="86">
        <f>'7. Nominale afschrijvingen'!R46</f>
        <v>7572.5501666666669</v>
      </c>
      <c r="H57" s="86">
        <f>'7. Nominale afschrijvingen'!S46</f>
        <v>15145.100333333334</v>
      </c>
      <c r="I57" s="86">
        <f>'7. Nominale afschrijvingen'!T46</f>
        <v>15145.100333333334</v>
      </c>
      <c r="J57" s="86">
        <f>'7. Nominale afschrijvingen'!U46</f>
        <v>15145.100333333334</v>
      </c>
      <c r="K57" s="86">
        <f>'7. Nominale afschrijvingen'!V46</f>
        <v>15145.100333333334</v>
      </c>
      <c r="L57" s="86">
        <f>'7. Nominale afschrijvingen'!W46</f>
        <v>15145.100333333334</v>
      </c>
      <c r="M57" s="86">
        <f>'7. Nominale afschrijvingen'!X46</f>
        <v>15145.100333333334</v>
      </c>
      <c r="N57" s="86">
        <f>'7. Nominale afschrijvingen'!Y46</f>
        <v>15145.100333333334</v>
      </c>
      <c r="O57" s="86">
        <f>'7. Nominale afschrijvingen'!Z46</f>
        <v>15145.100333333334</v>
      </c>
      <c r="P57" s="86">
        <f>'7. Nominale afschrijvingen'!AA46</f>
        <v>15145.100333333334</v>
      </c>
      <c r="Q57" s="86">
        <f>'7. Nominale afschrijvingen'!AB46</f>
        <v>15145.100333333334</v>
      </c>
      <c r="R57" s="86">
        <f>'7. Nominale afschrijvingen'!AC46</f>
        <v>18174.120399999996</v>
      </c>
      <c r="S57" s="86">
        <f>'7. Nominale afschrijvingen'!AD46</f>
        <v>17055.712990769229</v>
      </c>
      <c r="T57" s="86">
        <f>'7. Nominale afschrijvingen'!AE46</f>
        <v>16006.130652875736</v>
      </c>
      <c r="U57" s="86">
        <f>'7. Nominale afschrijvingen'!AF46</f>
        <v>15021.137997314152</v>
      </c>
      <c r="V57" s="86">
        <f>'7. Nominale afschrijvingen'!AG46</f>
        <v>14778.861578002634</v>
      </c>
      <c r="W57" s="40"/>
      <c r="X57" s="118">
        <f>IF($C57="TD",INDEX('4. CPI-tabel'!$D$20:$Z$42,$E57-2003,X$28-2003),
IF(X$28&gt;=$E57,MAX(1,INDEX('4. CPI-tabel'!$D$20:$Z$42,MAX($E57,2010)-2003,X$28-2003)),0))</f>
        <v>1</v>
      </c>
      <c r="Y57" s="118">
        <f>IF($C57="TD",INDEX('4. CPI-tabel'!$D$20:$Z$42,$E57-2003,Y$28-2003),
IF(Y$28&gt;=$E57,MAX(1,INDEX('4. CPI-tabel'!$D$20:$Z$42,MAX($E57,2010)-2003,Y$28-2003)),0))</f>
        <v>1.026</v>
      </c>
      <c r="Z57" s="118">
        <f>IF($C57="TD",INDEX('4. CPI-tabel'!$D$20:$Z$42,$E57-2003,Z$28-2003),
IF(Z$28&gt;=$E57,MAX(1,INDEX('4. CPI-tabel'!$D$20:$Z$42,MAX($E57,2010)-2003,Z$28-2003)),0))</f>
        <v>1.049598</v>
      </c>
      <c r="AA57" s="118">
        <f>IF($C57="TD",INDEX('4. CPI-tabel'!$D$20:$Z$42,$E57-2003,AA$28-2003),
IF(AA$28&gt;=$E57,MAX(1,INDEX('4. CPI-tabel'!$D$20:$Z$42,MAX($E57,2010)-2003,AA$28-2003)),0))</f>
        <v>1.0789867440000001</v>
      </c>
      <c r="AB57" s="118">
        <f>IF($C57="TD",INDEX('4. CPI-tabel'!$D$20:$Z$42,$E57-2003,AB$28-2003),
IF(AB$28&gt;=$E57,MAX(1,INDEX('4. CPI-tabel'!$D$20:$Z$42,MAX($E57,2010)-2003,AB$28-2003)),0))</f>
        <v>1.08977661144</v>
      </c>
      <c r="AC57" s="118">
        <f>IF($C57="TD",INDEX('4. CPI-tabel'!$D$20:$Z$42,$E57-2003,AC$28-2003),
IF(AC$28&gt;=$E57,MAX(1,INDEX('4. CPI-tabel'!$D$20:$Z$42,MAX($E57,2010)-2003,AC$28-2003)),0))</f>
        <v>1.09849482433152</v>
      </c>
      <c r="AD57" s="118">
        <f>IF($C57="TD",INDEX('4. CPI-tabel'!$D$20:$Z$42,$E57-2003,AD$28-2003),
IF(AD$28&gt;=$E57,MAX(1,INDEX('4. CPI-tabel'!$D$20:$Z$42,MAX($E57,2010)-2003,AD$28-2003)),0))</f>
        <v>1.1006918139801831</v>
      </c>
      <c r="AE57" s="118">
        <f>IF($C57="TD",INDEX('4. CPI-tabel'!$D$20:$Z$42,$E57-2003,AE$28-2003),
IF(AE$28&gt;=$E57,MAX(1,INDEX('4. CPI-tabel'!$D$20:$Z$42,MAX($E57,2010)-2003,AE$28-2003)),0))</f>
        <v>1.1161014993759057</v>
      </c>
      <c r="AF57" s="118">
        <f>IF($C57="TD",INDEX('4. CPI-tabel'!$D$20:$Z$42,$E57-2003,AF$28-2003),
IF(AF$28&gt;=$E57,MAX(1,INDEX('4. CPI-tabel'!$D$20:$Z$42,MAX($E57,2010)-2003,AF$28-2003)),0))</f>
        <v>1.1395396308627996</v>
      </c>
      <c r="AG57" s="118">
        <f>IF($C57="TD",INDEX('4. CPI-tabel'!$D$20:$Z$42,$E57-2003,AG$28-2003),
IF(AG$28&gt;=$E57,MAX(1,INDEX('4. CPI-tabel'!$D$20:$Z$42,MAX($E57,2010)-2003,AG$28-2003)),0))</f>
        <v>1.171446740526958</v>
      </c>
      <c r="AH57" s="118">
        <f>IF($C57="TD",INDEX('4. CPI-tabel'!$D$20:$Z$42,$E57-2003,AH$28-2003),
IF(AH$28&gt;=$E57,MAX(1,INDEX('4. CPI-tabel'!$D$20:$Z$42,MAX($E57,2010)-2003,AH$28-2003)),0))</f>
        <v>1.1796468677106466</v>
      </c>
      <c r="AI57" s="118">
        <f>IF($C57="TD",INDEX('4. CPI-tabel'!$D$20:$Z$42,$E57-2003,AI$28-2003),
IF(AI$28&gt;=$E57,MAX(1,INDEX('4. CPI-tabel'!$D$20:$Z$42,MAX($E57,2010)-2003,AI$28-2003)),0))</f>
        <v>1.1796468677106466</v>
      </c>
      <c r="AJ57" s="118">
        <f>IF($C57="TD",INDEX('4. CPI-tabel'!$D$20:$Z$42,$E57-2003,AJ$28-2003),
IF(AJ$28&gt;=$E57,MAX(1,INDEX('4. CPI-tabel'!$D$20:$Z$42,MAX($E57,2010)-2003,AJ$28-2003)),0))</f>
        <v>1.1796468677106466</v>
      </c>
      <c r="AK57" s="118">
        <f>IF($C57="TD",INDEX('4. CPI-tabel'!$D$20:$Z$42,$E57-2003,AK$28-2003),
IF(AK$28&gt;=$E57,MAX(1,INDEX('4. CPI-tabel'!$D$20:$Z$42,MAX($E57,2010)-2003,AK$28-2003)),0))</f>
        <v>1.1796468677106466</v>
      </c>
      <c r="AL57" s="118">
        <f>IF($C57="TD",INDEX('4. CPI-tabel'!$D$20:$Z$42,$E57-2003,AL$28-2003),
IF(AL$28&gt;=$E57,MAX(1,INDEX('4. CPI-tabel'!$D$20:$Z$42,MAX($E57,2010)-2003,AL$28-2003)),0))</f>
        <v>1.1796468677106466</v>
      </c>
      <c r="AM57" s="118">
        <f>IF($C57="TD",INDEX('4. CPI-tabel'!$D$20:$Z$42,$E57-2003,AM$28-2003),
IF(AM$28&gt;=$E57,MAX(1,INDEX('4. CPI-tabel'!$D$20:$Z$42,MAX($E57,2010)-2003,AM$28-2003)),0))</f>
        <v>1.1796468677106466</v>
      </c>
      <c r="AO57" s="87">
        <f t="shared" si="5"/>
        <v>7572.5501666666669</v>
      </c>
      <c r="AP57" s="87">
        <f t="shared" si="6"/>
        <v>15538.872942</v>
      </c>
      <c r="AQ57" s="87">
        <f t="shared" si="7"/>
        <v>15896.267019666</v>
      </c>
      <c r="AR57" s="87">
        <f t="shared" si="8"/>
        <v>16341.362496216649</v>
      </c>
      <c r="AS57" s="87">
        <f t="shared" si="9"/>
        <v>16504.776121178817</v>
      </c>
      <c r="AT57" s="87">
        <f t="shared" si="10"/>
        <v>16636.814330148245</v>
      </c>
      <c r="AU57" s="87">
        <f t="shared" si="11"/>
        <v>16670.087958808544</v>
      </c>
      <c r="AV57" s="87">
        <f t="shared" si="12"/>
        <v>16903.469190231863</v>
      </c>
      <c r="AW57" s="87">
        <f t="shared" si="13"/>
        <v>17258.442043226732</v>
      </c>
      <c r="AX57" s="87">
        <f t="shared" si="14"/>
        <v>17741.678420437078</v>
      </c>
      <c r="AY57" s="87">
        <f t="shared" si="15"/>
        <v>17865.870169380138</v>
      </c>
      <c r="AZ57" s="87">
        <f t="shared" si="16"/>
        <v>21439.044203256159</v>
      </c>
      <c r="BA57" s="87">
        <f t="shared" si="17"/>
        <v>20119.718406132706</v>
      </c>
      <c r="BB57" s="87">
        <f t="shared" si="18"/>
        <v>18881.581888832228</v>
      </c>
      <c r="BC57" s="87">
        <f t="shared" si="19"/>
        <v>17719.638387981016</v>
      </c>
      <c r="BD57" s="87">
        <f t="shared" si="20"/>
        <v>17433.837768820031</v>
      </c>
    </row>
    <row r="58" spans="1:56" s="20" customFormat="1" x14ac:dyDescent="0.2">
      <c r="A58" s="41"/>
      <c r="B58" s="86">
        <f>'3. Investeringen'!B44</f>
        <v>30</v>
      </c>
      <c r="C58" s="86" t="str">
        <f>'3. Investeringen'!F44</f>
        <v>TD</v>
      </c>
      <c r="D58" s="86" t="str">
        <f>'3. Investeringen'!G44</f>
        <v>Nieuwe investeringen TD</v>
      </c>
      <c r="E58" s="121">
        <f>'3. Investeringen'!K44</f>
        <v>2011</v>
      </c>
      <c r="G58" s="86">
        <f>'7. Nominale afschrijvingen'!R47</f>
        <v>3409.1000000000004</v>
      </c>
      <c r="H58" s="86">
        <f>'7. Nominale afschrijvingen'!S47</f>
        <v>6818.2</v>
      </c>
      <c r="I58" s="86">
        <f>'7. Nominale afschrijvingen'!T47</f>
        <v>6818.2</v>
      </c>
      <c r="J58" s="86">
        <f>'7. Nominale afschrijvingen'!U47</f>
        <v>6818.2</v>
      </c>
      <c r="K58" s="86">
        <f>'7. Nominale afschrijvingen'!V47</f>
        <v>6818.2</v>
      </c>
      <c r="L58" s="86">
        <f>'7. Nominale afschrijvingen'!W47</f>
        <v>6818.2</v>
      </c>
      <c r="M58" s="86">
        <f>'7. Nominale afschrijvingen'!X47</f>
        <v>6818.2</v>
      </c>
      <c r="N58" s="86">
        <f>'7. Nominale afschrijvingen'!Y47</f>
        <v>6818.2</v>
      </c>
      <c r="O58" s="86">
        <f>'7. Nominale afschrijvingen'!Z47</f>
        <v>6818.2</v>
      </c>
      <c r="P58" s="86">
        <f>'7. Nominale afschrijvingen'!AA47</f>
        <v>6818.2</v>
      </c>
      <c r="Q58" s="86">
        <f>'7. Nominale afschrijvingen'!AB47</f>
        <v>3409.1</v>
      </c>
      <c r="R58" s="86">
        <f>'7. Nominale afschrijvingen'!AC47</f>
        <v>0</v>
      </c>
      <c r="S58" s="86">
        <f>'7. Nominale afschrijvingen'!AD47</f>
        <v>0</v>
      </c>
      <c r="T58" s="86">
        <f>'7. Nominale afschrijvingen'!AE47</f>
        <v>0</v>
      </c>
      <c r="U58" s="86">
        <f>'7. Nominale afschrijvingen'!AF47</f>
        <v>0</v>
      </c>
      <c r="V58" s="86">
        <f>'7. Nominale afschrijvingen'!AG47</f>
        <v>0</v>
      </c>
      <c r="W58" s="40"/>
      <c r="X58" s="118">
        <f>IF($C58="TD",INDEX('4. CPI-tabel'!$D$20:$Z$42,$E58-2003,X$28-2003),
IF(X$28&gt;=$E58,MAX(1,INDEX('4. CPI-tabel'!$D$20:$Z$42,MAX($E58,2010)-2003,X$28-2003)),0))</f>
        <v>1</v>
      </c>
      <c r="Y58" s="118">
        <f>IF($C58="TD",INDEX('4. CPI-tabel'!$D$20:$Z$42,$E58-2003,Y$28-2003),
IF(Y$28&gt;=$E58,MAX(1,INDEX('4. CPI-tabel'!$D$20:$Z$42,MAX($E58,2010)-2003,Y$28-2003)),0))</f>
        <v>1.026</v>
      </c>
      <c r="Z58" s="118">
        <f>IF($C58="TD",INDEX('4. CPI-tabel'!$D$20:$Z$42,$E58-2003,Z$28-2003),
IF(Z$28&gt;=$E58,MAX(1,INDEX('4. CPI-tabel'!$D$20:$Z$42,MAX($E58,2010)-2003,Z$28-2003)),0))</f>
        <v>1.049598</v>
      </c>
      <c r="AA58" s="118">
        <f>IF($C58="TD",INDEX('4. CPI-tabel'!$D$20:$Z$42,$E58-2003,AA$28-2003),
IF(AA$28&gt;=$E58,MAX(1,INDEX('4. CPI-tabel'!$D$20:$Z$42,MAX($E58,2010)-2003,AA$28-2003)),0))</f>
        <v>1.0789867440000001</v>
      </c>
      <c r="AB58" s="118">
        <f>IF($C58="TD",INDEX('4. CPI-tabel'!$D$20:$Z$42,$E58-2003,AB$28-2003),
IF(AB$28&gt;=$E58,MAX(1,INDEX('4. CPI-tabel'!$D$20:$Z$42,MAX($E58,2010)-2003,AB$28-2003)),0))</f>
        <v>1.08977661144</v>
      </c>
      <c r="AC58" s="118">
        <f>IF($C58="TD",INDEX('4. CPI-tabel'!$D$20:$Z$42,$E58-2003,AC$28-2003),
IF(AC$28&gt;=$E58,MAX(1,INDEX('4. CPI-tabel'!$D$20:$Z$42,MAX($E58,2010)-2003,AC$28-2003)),0))</f>
        <v>1.09849482433152</v>
      </c>
      <c r="AD58" s="118">
        <f>IF($C58="TD",INDEX('4. CPI-tabel'!$D$20:$Z$42,$E58-2003,AD$28-2003),
IF(AD$28&gt;=$E58,MAX(1,INDEX('4. CPI-tabel'!$D$20:$Z$42,MAX($E58,2010)-2003,AD$28-2003)),0))</f>
        <v>1.1006918139801831</v>
      </c>
      <c r="AE58" s="118">
        <f>IF($C58="TD",INDEX('4. CPI-tabel'!$D$20:$Z$42,$E58-2003,AE$28-2003),
IF(AE$28&gt;=$E58,MAX(1,INDEX('4. CPI-tabel'!$D$20:$Z$42,MAX($E58,2010)-2003,AE$28-2003)),0))</f>
        <v>1.1161014993759057</v>
      </c>
      <c r="AF58" s="118">
        <f>IF($C58="TD",INDEX('4. CPI-tabel'!$D$20:$Z$42,$E58-2003,AF$28-2003),
IF(AF$28&gt;=$E58,MAX(1,INDEX('4. CPI-tabel'!$D$20:$Z$42,MAX($E58,2010)-2003,AF$28-2003)),0))</f>
        <v>1.1395396308627996</v>
      </c>
      <c r="AG58" s="118">
        <f>IF($C58="TD",INDEX('4. CPI-tabel'!$D$20:$Z$42,$E58-2003,AG$28-2003),
IF(AG$28&gt;=$E58,MAX(1,INDEX('4. CPI-tabel'!$D$20:$Z$42,MAX($E58,2010)-2003,AG$28-2003)),0))</f>
        <v>1.171446740526958</v>
      </c>
      <c r="AH58" s="118">
        <f>IF($C58="TD",INDEX('4. CPI-tabel'!$D$20:$Z$42,$E58-2003,AH$28-2003),
IF(AH$28&gt;=$E58,MAX(1,INDEX('4. CPI-tabel'!$D$20:$Z$42,MAX($E58,2010)-2003,AH$28-2003)),0))</f>
        <v>1.1796468677106466</v>
      </c>
      <c r="AI58" s="118">
        <f>IF($C58="TD",INDEX('4. CPI-tabel'!$D$20:$Z$42,$E58-2003,AI$28-2003),
IF(AI$28&gt;=$E58,MAX(1,INDEX('4. CPI-tabel'!$D$20:$Z$42,MAX($E58,2010)-2003,AI$28-2003)),0))</f>
        <v>1.1796468677106466</v>
      </c>
      <c r="AJ58" s="118">
        <f>IF($C58="TD",INDEX('4. CPI-tabel'!$D$20:$Z$42,$E58-2003,AJ$28-2003),
IF(AJ$28&gt;=$E58,MAX(1,INDEX('4. CPI-tabel'!$D$20:$Z$42,MAX($E58,2010)-2003,AJ$28-2003)),0))</f>
        <v>1.1796468677106466</v>
      </c>
      <c r="AK58" s="118">
        <f>IF($C58="TD",INDEX('4. CPI-tabel'!$D$20:$Z$42,$E58-2003,AK$28-2003),
IF(AK$28&gt;=$E58,MAX(1,INDEX('4. CPI-tabel'!$D$20:$Z$42,MAX($E58,2010)-2003,AK$28-2003)),0))</f>
        <v>1.1796468677106466</v>
      </c>
      <c r="AL58" s="118">
        <f>IF($C58="TD",INDEX('4. CPI-tabel'!$D$20:$Z$42,$E58-2003,AL$28-2003),
IF(AL$28&gt;=$E58,MAX(1,INDEX('4. CPI-tabel'!$D$20:$Z$42,MAX($E58,2010)-2003,AL$28-2003)),0))</f>
        <v>1.1796468677106466</v>
      </c>
      <c r="AM58" s="118">
        <f>IF($C58="TD",INDEX('4. CPI-tabel'!$D$20:$Z$42,$E58-2003,AM$28-2003),
IF(AM$28&gt;=$E58,MAX(1,INDEX('4. CPI-tabel'!$D$20:$Z$42,MAX($E58,2010)-2003,AM$28-2003)),0))</f>
        <v>1.1796468677106466</v>
      </c>
      <c r="AO58" s="87">
        <f t="shared" si="5"/>
        <v>3409.1000000000004</v>
      </c>
      <c r="AP58" s="87">
        <f t="shared" si="6"/>
        <v>6995.4732000000004</v>
      </c>
      <c r="AQ58" s="87">
        <f t="shared" si="7"/>
        <v>7156.3690835999996</v>
      </c>
      <c r="AR58" s="87">
        <f t="shared" si="8"/>
        <v>7356.7474179408</v>
      </c>
      <c r="AS58" s="87">
        <f t="shared" si="9"/>
        <v>7430.3148921202082</v>
      </c>
      <c r="AT58" s="87">
        <f t="shared" si="10"/>
        <v>7489.7574112571692</v>
      </c>
      <c r="AU58" s="87">
        <f t="shared" si="11"/>
        <v>7504.7369260796841</v>
      </c>
      <c r="AV58" s="87">
        <f t="shared" si="12"/>
        <v>7609.8032430448002</v>
      </c>
      <c r="AW58" s="87">
        <f t="shared" si="13"/>
        <v>7769.6091111487403</v>
      </c>
      <c r="AX58" s="87">
        <f t="shared" si="14"/>
        <v>7987.1581662609042</v>
      </c>
      <c r="AY58" s="87">
        <f t="shared" si="15"/>
        <v>4021.5341367123656</v>
      </c>
      <c r="AZ58" s="87">
        <f t="shared" si="16"/>
        <v>0</v>
      </c>
      <c r="BA58" s="87">
        <f t="shared" si="17"/>
        <v>0</v>
      </c>
      <c r="BB58" s="87">
        <f t="shared" si="18"/>
        <v>0</v>
      </c>
      <c r="BC58" s="87">
        <f t="shared" si="19"/>
        <v>0</v>
      </c>
      <c r="BD58" s="87">
        <f t="shared" si="20"/>
        <v>0</v>
      </c>
    </row>
    <row r="59" spans="1:56" s="20" customFormat="1" x14ac:dyDescent="0.2">
      <c r="A59" s="41"/>
      <c r="B59" s="86">
        <f>'3. Investeringen'!B45</f>
        <v>31</v>
      </c>
      <c r="C59" s="86" t="str">
        <f>'3. Investeringen'!F45</f>
        <v>TD</v>
      </c>
      <c r="D59" s="86" t="str">
        <f>'3. Investeringen'!G45</f>
        <v>Nieuwe investeringen TD</v>
      </c>
      <c r="E59" s="121">
        <f>'3. Investeringen'!K45</f>
        <v>2012</v>
      </c>
      <c r="G59" s="86">
        <f>'7. Nominale afschrijvingen'!R48</f>
        <v>0</v>
      </c>
      <c r="H59" s="86">
        <f>'7. Nominale afschrijvingen'!S48</f>
        <v>7230.4909090909086</v>
      </c>
      <c r="I59" s="86">
        <f>'7. Nominale afschrijvingen'!T48</f>
        <v>14460.981818181817</v>
      </c>
      <c r="J59" s="86">
        <f>'7. Nominale afschrijvingen'!U48</f>
        <v>14460.981818181817</v>
      </c>
      <c r="K59" s="86">
        <f>'7. Nominale afschrijvingen'!V48</f>
        <v>14460.981818181817</v>
      </c>
      <c r="L59" s="86">
        <f>'7. Nominale afschrijvingen'!W48</f>
        <v>14460.981818181817</v>
      </c>
      <c r="M59" s="86">
        <f>'7. Nominale afschrijvingen'!X48</f>
        <v>14460.981818181817</v>
      </c>
      <c r="N59" s="86">
        <f>'7. Nominale afschrijvingen'!Y48</f>
        <v>14460.981818181817</v>
      </c>
      <c r="O59" s="86">
        <f>'7. Nominale afschrijvingen'!Z48</f>
        <v>14460.981818181817</v>
      </c>
      <c r="P59" s="86">
        <f>'7. Nominale afschrijvingen'!AA48</f>
        <v>14460.981818181817</v>
      </c>
      <c r="Q59" s="86">
        <f>'7. Nominale afschrijvingen'!AB48</f>
        <v>14460.981818181817</v>
      </c>
      <c r="R59" s="86">
        <f>'7. Nominale afschrijvingen'!AC48</f>
        <v>17353.178181818181</v>
      </c>
      <c r="S59" s="86">
        <f>'7. Nominale afschrijvingen'!AD48</f>
        <v>16895.511944055943</v>
      </c>
      <c r="T59" s="86">
        <f>'7. Nominale afschrijvingen'!AE48</f>
        <v>16449.91602465227</v>
      </c>
      <c r="U59" s="86">
        <f>'7. Nominale afschrijvingen'!AF48</f>
        <v>16016.072085540562</v>
      </c>
      <c r="V59" s="86">
        <f>'7. Nominale afschrijvingen'!AG48</f>
        <v>15593.670184383449</v>
      </c>
      <c r="W59" s="40"/>
      <c r="X59" s="118">
        <f>IF($C59="TD",INDEX('4. CPI-tabel'!$D$20:$Z$42,$E59-2003,X$28-2003),
IF(X$28&gt;=$E59,MAX(1,INDEX('4. CPI-tabel'!$D$20:$Z$42,MAX($E59,2010)-2003,X$28-2003)),0))</f>
        <v>0</v>
      </c>
      <c r="Y59" s="118">
        <f>IF($C59="TD",INDEX('4. CPI-tabel'!$D$20:$Z$42,$E59-2003,Y$28-2003),
IF(Y$28&gt;=$E59,MAX(1,INDEX('4. CPI-tabel'!$D$20:$Z$42,MAX($E59,2010)-2003,Y$28-2003)),0))</f>
        <v>1</v>
      </c>
      <c r="Z59" s="118">
        <f>IF($C59="TD",INDEX('4. CPI-tabel'!$D$20:$Z$42,$E59-2003,Z$28-2003),
IF(Z$28&gt;=$E59,MAX(1,INDEX('4. CPI-tabel'!$D$20:$Z$42,MAX($E59,2010)-2003,Z$28-2003)),0))</f>
        <v>1.0229999999999999</v>
      </c>
      <c r="AA59" s="118">
        <f>IF($C59="TD",INDEX('4. CPI-tabel'!$D$20:$Z$42,$E59-2003,AA$28-2003),
IF(AA$28&gt;=$E59,MAX(1,INDEX('4. CPI-tabel'!$D$20:$Z$42,MAX($E59,2010)-2003,AA$28-2003)),0))</f>
        <v>1.051644</v>
      </c>
      <c r="AB59" s="118">
        <f>IF($C59="TD",INDEX('4. CPI-tabel'!$D$20:$Z$42,$E59-2003,AB$28-2003),
IF(AB$28&gt;=$E59,MAX(1,INDEX('4. CPI-tabel'!$D$20:$Z$42,MAX($E59,2010)-2003,AB$28-2003)),0))</f>
        <v>1.06216044</v>
      </c>
      <c r="AC59" s="118">
        <f>IF($C59="TD",INDEX('4. CPI-tabel'!$D$20:$Z$42,$E59-2003,AC$28-2003),
IF(AC$28&gt;=$E59,MAX(1,INDEX('4. CPI-tabel'!$D$20:$Z$42,MAX($E59,2010)-2003,AC$28-2003)),0))</f>
        <v>1.0706577235199999</v>
      </c>
      <c r="AD59" s="118">
        <f>IF($C59="TD",INDEX('4. CPI-tabel'!$D$20:$Z$42,$E59-2003,AD$28-2003),
IF(AD$28&gt;=$E59,MAX(1,INDEX('4. CPI-tabel'!$D$20:$Z$42,MAX($E59,2010)-2003,AD$28-2003)),0))</f>
        <v>1.0727990389670399</v>
      </c>
      <c r="AE59" s="118">
        <f>IF($C59="TD",INDEX('4. CPI-tabel'!$D$20:$Z$42,$E59-2003,AE$28-2003),
IF(AE$28&gt;=$E59,MAX(1,INDEX('4. CPI-tabel'!$D$20:$Z$42,MAX($E59,2010)-2003,AE$28-2003)),0))</f>
        <v>1.0878182255125783</v>
      </c>
      <c r="AF59" s="118">
        <f>IF($C59="TD",INDEX('4. CPI-tabel'!$D$20:$Z$42,$E59-2003,AF$28-2003),
IF(AF$28&gt;=$E59,MAX(1,INDEX('4. CPI-tabel'!$D$20:$Z$42,MAX($E59,2010)-2003,AF$28-2003)),0))</f>
        <v>1.1106624082483423</v>
      </c>
      <c r="AG59" s="118">
        <f>IF($C59="TD",INDEX('4. CPI-tabel'!$D$20:$Z$42,$E59-2003,AG$28-2003),
IF(AG$28&gt;=$E59,MAX(1,INDEX('4. CPI-tabel'!$D$20:$Z$42,MAX($E59,2010)-2003,AG$28-2003)),0))</f>
        <v>1.1417609556792958</v>
      </c>
      <c r="AH59" s="118">
        <f>IF($C59="TD",INDEX('4. CPI-tabel'!$D$20:$Z$42,$E59-2003,AH$28-2003),
IF(AH$28&gt;=$E59,MAX(1,INDEX('4. CPI-tabel'!$D$20:$Z$42,MAX($E59,2010)-2003,AH$28-2003)),0))</f>
        <v>1.1497532823690508</v>
      </c>
      <c r="AI59" s="118">
        <f>IF($C59="TD",INDEX('4. CPI-tabel'!$D$20:$Z$42,$E59-2003,AI$28-2003),
IF(AI$28&gt;=$E59,MAX(1,INDEX('4. CPI-tabel'!$D$20:$Z$42,MAX($E59,2010)-2003,AI$28-2003)),0))</f>
        <v>1.1497532823690508</v>
      </c>
      <c r="AJ59" s="118">
        <f>IF($C59="TD",INDEX('4. CPI-tabel'!$D$20:$Z$42,$E59-2003,AJ$28-2003),
IF(AJ$28&gt;=$E59,MAX(1,INDEX('4. CPI-tabel'!$D$20:$Z$42,MAX($E59,2010)-2003,AJ$28-2003)),0))</f>
        <v>1.1497532823690508</v>
      </c>
      <c r="AK59" s="118">
        <f>IF($C59="TD",INDEX('4. CPI-tabel'!$D$20:$Z$42,$E59-2003,AK$28-2003),
IF(AK$28&gt;=$E59,MAX(1,INDEX('4. CPI-tabel'!$D$20:$Z$42,MAX($E59,2010)-2003,AK$28-2003)),0))</f>
        <v>1.1497532823690508</v>
      </c>
      <c r="AL59" s="118">
        <f>IF($C59="TD",INDEX('4. CPI-tabel'!$D$20:$Z$42,$E59-2003,AL$28-2003),
IF(AL$28&gt;=$E59,MAX(1,INDEX('4. CPI-tabel'!$D$20:$Z$42,MAX($E59,2010)-2003,AL$28-2003)),0))</f>
        <v>1.1497532823690508</v>
      </c>
      <c r="AM59" s="118">
        <f>IF($C59="TD",INDEX('4. CPI-tabel'!$D$20:$Z$42,$E59-2003,AM$28-2003),
IF(AM$28&gt;=$E59,MAX(1,INDEX('4. CPI-tabel'!$D$20:$Z$42,MAX($E59,2010)-2003,AM$28-2003)),0))</f>
        <v>1.1497532823690508</v>
      </c>
      <c r="AO59" s="87">
        <f t="shared" si="5"/>
        <v>0</v>
      </c>
      <c r="AP59" s="87">
        <f t="shared" si="6"/>
        <v>7230.4909090909086</v>
      </c>
      <c r="AQ59" s="87">
        <f t="shared" si="7"/>
        <v>14793.584399999998</v>
      </c>
      <c r="AR59" s="87">
        <f t="shared" si="8"/>
        <v>15207.8047632</v>
      </c>
      <c r="AS59" s="87">
        <f t="shared" si="9"/>
        <v>15359.882810831999</v>
      </c>
      <c r="AT59" s="87">
        <f t="shared" si="10"/>
        <v>15482.761873318654</v>
      </c>
      <c r="AU59" s="87">
        <f t="shared" si="11"/>
        <v>15513.727397065291</v>
      </c>
      <c r="AV59" s="87">
        <f t="shared" si="12"/>
        <v>15730.919580624204</v>
      </c>
      <c r="AW59" s="87">
        <f t="shared" si="13"/>
        <v>16061.268891817308</v>
      </c>
      <c r="AX59" s="87">
        <f t="shared" si="14"/>
        <v>16510.984420788191</v>
      </c>
      <c r="AY59" s="87">
        <f t="shared" si="15"/>
        <v>16626.561311733709</v>
      </c>
      <c r="AZ59" s="87">
        <f t="shared" si="16"/>
        <v>19951.873574080451</v>
      </c>
      <c r="BA59" s="87">
        <f t="shared" si="17"/>
        <v>19425.670314983825</v>
      </c>
      <c r="BB59" s="87">
        <f t="shared" si="18"/>
        <v>18913.344944039196</v>
      </c>
      <c r="BC59" s="87">
        <f t="shared" si="19"/>
        <v>18414.531451009589</v>
      </c>
      <c r="BD59" s="87">
        <f t="shared" si="20"/>
        <v>17928.873478675272</v>
      </c>
    </row>
    <row r="60" spans="1:56" s="20" customFormat="1" x14ac:dyDescent="0.2">
      <c r="A60" s="41"/>
      <c r="B60" s="86">
        <f>'3. Investeringen'!B46</f>
        <v>32</v>
      </c>
      <c r="C60" s="86" t="str">
        <f>'3. Investeringen'!F46</f>
        <v>TD</v>
      </c>
      <c r="D60" s="86" t="str">
        <f>'3. Investeringen'!G46</f>
        <v>Nieuwe investeringen TD</v>
      </c>
      <c r="E60" s="121">
        <f>'3. Investeringen'!K46</f>
        <v>2012</v>
      </c>
      <c r="G60" s="86">
        <f>'7. Nominale afschrijvingen'!R49</f>
        <v>0</v>
      </c>
      <c r="H60" s="86">
        <f>'7. Nominale afschrijvingen'!S49</f>
        <v>21936.888888888891</v>
      </c>
      <c r="I60" s="86">
        <f>'7. Nominale afschrijvingen'!T49</f>
        <v>43873.777777777774</v>
      </c>
      <c r="J60" s="86">
        <f>'7. Nominale afschrijvingen'!U49</f>
        <v>43873.777777777774</v>
      </c>
      <c r="K60" s="86">
        <f>'7. Nominale afschrijvingen'!V49</f>
        <v>43873.777777777774</v>
      </c>
      <c r="L60" s="86">
        <f>'7. Nominale afschrijvingen'!W49</f>
        <v>43873.777777777774</v>
      </c>
      <c r="M60" s="86">
        <f>'7. Nominale afschrijvingen'!X49</f>
        <v>43873.777777777774</v>
      </c>
      <c r="N60" s="86">
        <f>'7. Nominale afschrijvingen'!Y49</f>
        <v>43873.777777777774</v>
      </c>
      <c r="O60" s="86">
        <f>'7. Nominale afschrijvingen'!Z49</f>
        <v>43873.777777777774</v>
      </c>
      <c r="P60" s="86">
        <f>'7. Nominale afschrijvingen'!AA49</f>
        <v>43873.777777777774</v>
      </c>
      <c r="Q60" s="86">
        <f>'7. Nominale afschrijvingen'!AB49</f>
        <v>43873.777777777774</v>
      </c>
      <c r="R60" s="86">
        <f>'7. Nominale afschrijvingen'!AC49</f>
        <v>52648.533333333333</v>
      </c>
      <c r="S60" s="86">
        <f>'7. Nominale afschrijvingen'!AD49</f>
        <v>50868.864600938963</v>
      </c>
      <c r="T60" s="86">
        <f>'7. Nominale afschrijvingen'!AE49</f>
        <v>49149.353684850888</v>
      </c>
      <c r="U60" s="86">
        <f>'7. Nominale afschrijvingen'!AF49</f>
        <v>47487.967081419301</v>
      </c>
      <c r="V60" s="86">
        <f>'7. Nominale afschrijvingen'!AG49</f>
        <v>45882.740025145977</v>
      </c>
      <c r="W60" s="40"/>
      <c r="X60" s="118">
        <f>IF($C60="TD",INDEX('4. CPI-tabel'!$D$20:$Z$42,$E60-2003,X$28-2003),
IF(X$28&gt;=$E60,MAX(1,INDEX('4. CPI-tabel'!$D$20:$Z$42,MAX($E60,2010)-2003,X$28-2003)),0))</f>
        <v>0</v>
      </c>
      <c r="Y60" s="118">
        <f>IF($C60="TD",INDEX('4. CPI-tabel'!$D$20:$Z$42,$E60-2003,Y$28-2003),
IF(Y$28&gt;=$E60,MAX(1,INDEX('4. CPI-tabel'!$D$20:$Z$42,MAX($E60,2010)-2003,Y$28-2003)),0))</f>
        <v>1</v>
      </c>
      <c r="Z60" s="118">
        <f>IF($C60="TD",INDEX('4. CPI-tabel'!$D$20:$Z$42,$E60-2003,Z$28-2003),
IF(Z$28&gt;=$E60,MAX(1,INDEX('4. CPI-tabel'!$D$20:$Z$42,MAX($E60,2010)-2003,Z$28-2003)),0))</f>
        <v>1.0229999999999999</v>
      </c>
      <c r="AA60" s="118">
        <f>IF($C60="TD",INDEX('4. CPI-tabel'!$D$20:$Z$42,$E60-2003,AA$28-2003),
IF(AA$28&gt;=$E60,MAX(1,INDEX('4. CPI-tabel'!$D$20:$Z$42,MAX($E60,2010)-2003,AA$28-2003)),0))</f>
        <v>1.051644</v>
      </c>
      <c r="AB60" s="118">
        <f>IF($C60="TD",INDEX('4. CPI-tabel'!$D$20:$Z$42,$E60-2003,AB$28-2003),
IF(AB$28&gt;=$E60,MAX(1,INDEX('4. CPI-tabel'!$D$20:$Z$42,MAX($E60,2010)-2003,AB$28-2003)),0))</f>
        <v>1.06216044</v>
      </c>
      <c r="AC60" s="118">
        <f>IF($C60="TD",INDEX('4. CPI-tabel'!$D$20:$Z$42,$E60-2003,AC$28-2003),
IF(AC$28&gt;=$E60,MAX(1,INDEX('4. CPI-tabel'!$D$20:$Z$42,MAX($E60,2010)-2003,AC$28-2003)),0))</f>
        <v>1.0706577235199999</v>
      </c>
      <c r="AD60" s="118">
        <f>IF($C60="TD",INDEX('4. CPI-tabel'!$D$20:$Z$42,$E60-2003,AD$28-2003),
IF(AD$28&gt;=$E60,MAX(1,INDEX('4. CPI-tabel'!$D$20:$Z$42,MAX($E60,2010)-2003,AD$28-2003)),0))</f>
        <v>1.0727990389670399</v>
      </c>
      <c r="AE60" s="118">
        <f>IF($C60="TD",INDEX('4. CPI-tabel'!$D$20:$Z$42,$E60-2003,AE$28-2003),
IF(AE$28&gt;=$E60,MAX(1,INDEX('4. CPI-tabel'!$D$20:$Z$42,MAX($E60,2010)-2003,AE$28-2003)),0))</f>
        <v>1.0878182255125783</v>
      </c>
      <c r="AF60" s="118">
        <f>IF($C60="TD",INDEX('4. CPI-tabel'!$D$20:$Z$42,$E60-2003,AF$28-2003),
IF(AF$28&gt;=$E60,MAX(1,INDEX('4. CPI-tabel'!$D$20:$Z$42,MAX($E60,2010)-2003,AF$28-2003)),0))</f>
        <v>1.1106624082483423</v>
      </c>
      <c r="AG60" s="118">
        <f>IF($C60="TD",INDEX('4. CPI-tabel'!$D$20:$Z$42,$E60-2003,AG$28-2003),
IF(AG$28&gt;=$E60,MAX(1,INDEX('4. CPI-tabel'!$D$20:$Z$42,MAX($E60,2010)-2003,AG$28-2003)),0))</f>
        <v>1.1417609556792958</v>
      </c>
      <c r="AH60" s="118">
        <f>IF($C60="TD",INDEX('4. CPI-tabel'!$D$20:$Z$42,$E60-2003,AH$28-2003),
IF(AH$28&gt;=$E60,MAX(1,INDEX('4. CPI-tabel'!$D$20:$Z$42,MAX($E60,2010)-2003,AH$28-2003)),0))</f>
        <v>1.1497532823690508</v>
      </c>
      <c r="AI60" s="118">
        <f>IF($C60="TD",INDEX('4. CPI-tabel'!$D$20:$Z$42,$E60-2003,AI$28-2003),
IF(AI$28&gt;=$E60,MAX(1,INDEX('4. CPI-tabel'!$D$20:$Z$42,MAX($E60,2010)-2003,AI$28-2003)),0))</f>
        <v>1.1497532823690508</v>
      </c>
      <c r="AJ60" s="118">
        <f>IF($C60="TD",INDEX('4. CPI-tabel'!$D$20:$Z$42,$E60-2003,AJ$28-2003),
IF(AJ$28&gt;=$E60,MAX(1,INDEX('4. CPI-tabel'!$D$20:$Z$42,MAX($E60,2010)-2003,AJ$28-2003)),0))</f>
        <v>1.1497532823690508</v>
      </c>
      <c r="AK60" s="118">
        <f>IF($C60="TD",INDEX('4. CPI-tabel'!$D$20:$Z$42,$E60-2003,AK$28-2003),
IF(AK$28&gt;=$E60,MAX(1,INDEX('4. CPI-tabel'!$D$20:$Z$42,MAX($E60,2010)-2003,AK$28-2003)),0))</f>
        <v>1.1497532823690508</v>
      </c>
      <c r="AL60" s="118">
        <f>IF($C60="TD",INDEX('4. CPI-tabel'!$D$20:$Z$42,$E60-2003,AL$28-2003),
IF(AL$28&gt;=$E60,MAX(1,INDEX('4. CPI-tabel'!$D$20:$Z$42,MAX($E60,2010)-2003,AL$28-2003)),0))</f>
        <v>1.1497532823690508</v>
      </c>
      <c r="AM60" s="118">
        <f>IF($C60="TD",INDEX('4. CPI-tabel'!$D$20:$Z$42,$E60-2003,AM$28-2003),
IF(AM$28&gt;=$E60,MAX(1,INDEX('4. CPI-tabel'!$D$20:$Z$42,MAX($E60,2010)-2003,AM$28-2003)),0))</f>
        <v>1.1497532823690508</v>
      </c>
      <c r="AO60" s="87">
        <f t="shared" si="5"/>
        <v>0</v>
      </c>
      <c r="AP60" s="87">
        <f t="shared" si="6"/>
        <v>21936.888888888891</v>
      </c>
      <c r="AQ60" s="87">
        <f t="shared" si="7"/>
        <v>44882.874666666656</v>
      </c>
      <c r="AR60" s="87">
        <f t="shared" si="8"/>
        <v>46139.59515733333</v>
      </c>
      <c r="AS60" s="87">
        <f t="shared" si="9"/>
        <v>46600.991108906659</v>
      </c>
      <c r="AT60" s="87">
        <f t="shared" si="10"/>
        <v>46973.799037777913</v>
      </c>
      <c r="AU60" s="87">
        <f t="shared" si="11"/>
        <v>47067.746635853466</v>
      </c>
      <c r="AV60" s="87">
        <f t="shared" si="12"/>
        <v>47726.695088755412</v>
      </c>
      <c r="AW60" s="87">
        <f t="shared" si="13"/>
        <v>48728.955685619265</v>
      </c>
      <c r="AX60" s="87">
        <f t="shared" si="14"/>
        <v>50093.366444816602</v>
      </c>
      <c r="AY60" s="87">
        <f t="shared" si="15"/>
        <v>50444.020009930318</v>
      </c>
      <c r="AZ60" s="87">
        <f t="shared" si="16"/>
        <v>60532.824011916382</v>
      </c>
      <c r="BA60" s="87">
        <f t="shared" si="17"/>
        <v>58486.644045316389</v>
      </c>
      <c r="BB60" s="87">
        <f t="shared" si="18"/>
        <v>56509.630725474715</v>
      </c>
      <c r="BC60" s="87">
        <f t="shared" si="19"/>
        <v>54599.446024895275</v>
      </c>
      <c r="BD60" s="87">
        <f t="shared" si="20"/>
        <v>52753.830947997412</v>
      </c>
    </row>
    <row r="61" spans="1:56" s="20" customFormat="1" x14ac:dyDescent="0.2">
      <c r="A61" s="41"/>
      <c r="B61" s="86">
        <f>'3. Investeringen'!B47</f>
        <v>33</v>
      </c>
      <c r="C61" s="86" t="str">
        <f>'3. Investeringen'!F47</f>
        <v>TD</v>
      </c>
      <c r="D61" s="86" t="str">
        <f>'3. Investeringen'!G47</f>
        <v>Nieuwe investeringen TD</v>
      </c>
      <c r="E61" s="121">
        <f>'3. Investeringen'!K47</f>
        <v>2012</v>
      </c>
      <c r="G61" s="86">
        <f>'7. Nominale afschrijvingen'!R50</f>
        <v>0</v>
      </c>
      <c r="H61" s="86">
        <f>'7. Nominale afschrijvingen'!S50</f>
        <v>11012.516666666666</v>
      </c>
      <c r="I61" s="86">
        <f>'7. Nominale afschrijvingen'!T50</f>
        <v>22025.033333333333</v>
      </c>
      <c r="J61" s="86">
        <f>'7. Nominale afschrijvingen'!U50</f>
        <v>22025.033333333333</v>
      </c>
      <c r="K61" s="86">
        <f>'7. Nominale afschrijvingen'!V50</f>
        <v>22025.033333333333</v>
      </c>
      <c r="L61" s="86">
        <f>'7. Nominale afschrijvingen'!W50</f>
        <v>22025.033333333333</v>
      </c>
      <c r="M61" s="86">
        <f>'7. Nominale afschrijvingen'!X50</f>
        <v>22025.033333333333</v>
      </c>
      <c r="N61" s="86">
        <f>'7. Nominale afschrijvingen'!Y50</f>
        <v>22025.033333333333</v>
      </c>
      <c r="O61" s="86">
        <f>'7. Nominale afschrijvingen'!Z50</f>
        <v>22025.033333333333</v>
      </c>
      <c r="P61" s="86">
        <f>'7. Nominale afschrijvingen'!AA50</f>
        <v>22025.033333333333</v>
      </c>
      <c r="Q61" s="86">
        <f>'7. Nominale afschrijvingen'!AB50</f>
        <v>22025.033333333333</v>
      </c>
      <c r="R61" s="86">
        <f>'7. Nominale afschrijvingen'!AC50</f>
        <v>26430.04</v>
      </c>
      <c r="S61" s="86">
        <f>'7. Nominale afschrijvingen'!AD50</f>
        <v>24882.915707317075</v>
      </c>
      <c r="T61" s="86">
        <f>'7. Nominale afschrijvingen'!AE50</f>
        <v>23426.354787864369</v>
      </c>
      <c r="U61" s="86">
        <f>'7. Nominale afschrijvingen'!AF50</f>
        <v>22055.055971013771</v>
      </c>
      <c r="V61" s="86">
        <f>'7. Nominale afschrijvingen'!AG50</f>
        <v>21498.110113159888</v>
      </c>
      <c r="W61" s="40"/>
      <c r="X61" s="118">
        <f>IF($C61="TD",INDEX('4. CPI-tabel'!$D$20:$Z$42,$E61-2003,X$28-2003),
IF(X$28&gt;=$E61,MAX(1,INDEX('4. CPI-tabel'!$D$20:$Z$42,MAX($E61,2010)-2003,X$28-2003)),0))</f>
        <v>0</v>
      </c>
      <c r="Y61" s="118">
        <f>IF($C61="TD",INDEX('4. CPI-tabel'!$D$20:$Z$42,$E61-2003,Y$28-2003),
IF(Y$28&gt;=$E61,MAX(1,INDEX('4. CPI-tabel'!$D$20:$Z$42,MAX($E61,2010)-2003,Y$28-2003)),0))</f>
        <v>1</v>
      </c>
      <c r="Z61" s="118">
        <f>IF($C61="TD",INDEX('4. CPI-tabel'!$D$20:$Z$42,$E61-2003,Z$28-2003),
IF(Z$28&gt;=$E61,MAX(1,INDEX('4. CPI-tabel'!$D$20:$Z$42,MAX($E61,2010)-2003,Z$28-2003)),0))</f>
        <v>1.0229999999999999</v>
      </c>
      <c r="AA61" s="118">
        <f>IF($C61="TD",INDEX('4. CPI-tabel'!$D$20:$Z$42,$E61-2003,AA$28-2003),
IF(AA$28&gt;=$E61,MAX(1,INDEX('4. CPI-tabel'!$D$20:$Z$42,MAX($E61,2010)-2003,AA$28-2003)),0))</f>
        <v>1.051644</v>
      </c>
      <c r="AB61" s="118">
        <f>IF($C61="TD",INDEX('4. CPI-tabel'!$D$20:$Z$42,$E61-2003,AB$28-2003),
IF(AB$28&gt;=$E61,MAX(1,INDEX('4. CPI-tabel'!$D$20:$Z$42,MAX($E61,2010)-2003,AB$28-2003)),0))</f>
        <v>1.06216044</v>
      </c>
      <c r="AC61" s="118">
        <f>IF($C61="TD",INDEX('4. CPI-tabel'!$D$20:$Z$42,$E61-2003,AC$28-2003),
IF(AC$28&gt;=$E61,MAX(1,INDEX('4. CPI-tabel'!$D$20:$Z$42,MAX($E61,2010)-2003,AC$28-2003)),0))</f>
        <v>1.0706577235199999</v>
      </c>
      <c r="AD61" s="118">
        <f>IF($C61="TD",INDEX('4. CPI-tabel'!$D$20:$Z$42,$E61-2003,AD$28-2003),
IF(AD$28&gt;=$E61,MAX(1,INDEX('4. CPI-tabel'!$D$20:$Z$42,MAX($E61,2010)-2003,AD$28-2003)),0))</f>
        <v>1.0727990389670399</v>
      </c>
      <c r="AE61" s="118">
        <f>IF($C61="TD",INDEX('4. CPI-tabel'!$D$20:$Z$42,$E61-2003,AE$28-2003),
IF(AE$28&gt;=$E61,MAX(1,INDEX('4. CPI-tabel'!$D$20:$Z$42,MAX($E61,2010)-2003,AE$28-2003)),0))</f>
        <v>1.0878182255125783</v>
      </c>
      <c r="AF61" s="118">
        <f>IF($C61="TD",INDEX('4. CPI-tabel'!$D$20:$Z$42,$E61-2003,AF$28-2003),
IF(AF$28&gt;=$E61,MAX(1,INDEX('4. CPI-tabel'!$D$20:$Z$42,MAX($E61,2010)-2003,AF$28-2003)),0))</f>
        <v>1.1106624082483423</v>
      </c>
      <c r="AG61" s="118">
        <f>IF($C61="TD",INDEX('4. CPI-tabel'!$D$20:$Z$42,$E61-2003,AG$28-2003),
IF(AG$28&gt;=$E61,MAX(1,INDEX('4. CPI-tabel'!$D$20:$Z$42,MAX($E61,2010)-2003,AG$28-2003)),0))</f>
        <v>1.1417609556792958</v>
      </c>
      <c r="AH61" s="118">
        <f>IF($C61="TD",INDEX('4. CPI-tabel'!$D$20:$Z$42,$E61-2003,AH$28-2003),
IF(AH$28&gt;=$E61,MAX(1,INDEX('4. CPI-tabel'!$D$20:$Z$42,MAX($E61,2010)-2003,AH$28-2003)),0))</f>
        <v>1.1497532823690508</v>
      </c>
      <c r="AI61" s="118">
        <f>IF($C61="TD",INDEX('4. CPI-tabel'!$D$20:$Z$42,$E61-2003,AI$28-2003),
IF(AI$28&gt;=$E61,MAX(1,INDEX('4. CPI-tabel'!$D$20:$Z$42,MAX($E61,2010)-2003,AI$28-2003)),0))</f>
        <v>1.1497532823690508</v>
      </c>
      <c r="AJ61" s="118">
        <f>IF($C61="TD",INDEX('4. CPI-tabel'!$D$20:$Z$42,$E61-2003,AJ$28-2003),
IF(AJ$28&gt;=$E61,MAX(1,INDEX('4. CPI-tabel'!$D$20:$Z$42,MAX($E61,2010)-2003,AJ$28-2003)),0))</f>
        <v>1.1497532823690508</v>
      </c>
      <c r="AK61" s="118">
        <f>IF($C61="TD",INDEX('4. CPI-tabel'!$D$20:$Z$42,$E61-2003,AK$28-2003),
IF(AK$28&gt;=$E61,MAX(1,INDEX('4. CPI-tabel'!$D$20:$Z$42,MAX($E61,2010)-2003,AK$28-2003)),0))</f>
        <v>1.1497532823690508</v>
      </c>
      <c r="AL61" s="118">
        <f>IF($C61="TD",INDEX('4. CPI-tabel'!$D$20:$Z$42,$E61-2003,AL$28-2003),
IF(AL$28&gt;=$E61,MAX(1,INDEX('4. CPI-tabel'!$D$20:$Z$42,MAX($E61,2010)-2003,AL$28-2003)),0))</f>
        <v>1.1497532823690508</v>
      </c>
      <c r="AM61" s="118">
        <f>IF($C61="TD",INDEX('4. CPI-tabel'!$D$20:$Z$42,$E61-2003,AM$28-2003),
IF(AM$28&gt;=$E61,MAX(1,INDEX('4. CPI-tabel'!$D$20:$Z$42,MAX($E61,2010)-2003,AM$28-2003)),0))</f>
        <v>1.1497532823690508</v>
      </c>
      <c r="AO61" s="87">
        <f t="shared" si="5"/>
        <v>0</v>
      </c>
      <c r="AP61" s="87">
        <f t="shared" si="6"/>
        <v>11012.516666666666</v>
      </c>
      <c r="AQ61" s="87">
        <f t="shared" si="7"/>
        <v>22531.609099999998</v>
      </c>
      <c r="AR61" s="87">
        <f t="shared" si="8"/>
        <v>23162.494154799999</v>
      </c>
      <c r="AS61" s="87">
        <f t="shared" si="9"/>
        <v>23394.119096348</v>
      </c>
      <c r="AT61" s="87">
        <f t="shared" si="10"/>
        <v>23581.272049118779</v>
      </c>
      <c r="AU61" s="87">
        <f t="shared" si="11"/>
        <v>23628.434593217018</v>
      </c>
      <c r="AV61" s="87">
        <f t="shared" si="12"/>
        <v>23959.232677522054</v>
      </c>
      <c r="AW61" s="87">
        <f t="shared" si="13"/>
        <v>24462.376563750015</v>
      </c>
      <c r="AX61" s="87">
        <f t="shared" si="14"/>
        <v>25147.323107535012</v>
      </c>
      <c r="AY61" s="87">
        <f t="shared" si="15"/>
        <v>25323.354369287757</v>
      </c>
      <c r="AZ61" s="87">
        <f t="shared" si="16"/>
        <v>30388.025243145308</v>
      </c>
      <c r="BA61" s="87">
        <f t="shared" si="17"/>
        <v>28609.214009400221</v>
      </c>
      <c r="BB61" s="87">
        <f t="shared" si="18"/>
        <v>26934.528311288988</v>
      </c>
      <c r="BC61" s="87">
        <f t="shared" si="19"/>
        <v>25357.872995506219</v>
      </c>
      <c r="BD61" s="87">
        <f t="shared" si="20"/>
        <v>24717.522667336867</v>
      </c>
    </row>
    <row r="62" spans="1:56" s="20" customFormat="1" x14ac:dyDescent="0.2">
      <c r="A62" s="41"/>
      <c r="B62" s="86">
        <f>'3. Investeringen'!B48</f>
        <v>34</v>
      </c>
      <c r="C62" s="86" t="str">
        <f>'3. Investeringen'!F48</f>
        <v>TD</v>
      </c>
      <c r="D62" s="86" t="str">
        <f>'3. Investeringen'!G48</f>
        <v>Nieuwe investeringen TD</v>
      </c>
      <c r="E62" s="121">
        <f>'3. Investeringen'!K48</f>
        <v>2012</v>
      </c>
      <c r="G62" s="86">
        <f>'7. Nominale afschrijvingen'!R51</f>
        <v>0</v>
      </c>
      <c r="H62" s="86">
        <f>'7. Nominale afschrijvingen'!S51</f>
        <v>0</v>
      </c>
      <c r="I62" s="86">
        <f>'7. Nominale afschrijvingen'!T51</f>
        <v>0</v>
      </c>
      <c r="J62" s="86">
        <f>'7. Nominale afschrijvingen'!U51</f>
        <v>0</v>
      </c>
      <c r="K62" s="86">
        <f>'7. Nominale afschrijvingen'!V51</f>
        <v>0</v>
      </c>
      <c r="L62" s="86">
        <f>'7. Nominale afschrijvingen'!W51</f>
        <v>0</v>
      </c>
      <c r="M62" s="86">
        <f>'7. Nominale afschrijvingen'!X51</f>
        <v>0</v>
      </c>
      <c r="N62" s="86">
        <f>'7. Nominale afschrijvingen'!Y51</f>
        <v>0</v>
      </c>
      <c r="O62" s="86">
        <f>'7. Nominale afschrijvingen'!Z51</f>
        <v>0</v>
      </c>
      <c r="P62" s="86">
        <f>'7. Nominale afschrijvingen'!AA51</f>
        <v>0</v>
      </c>
      <c r="Q62" s="86">
        <f>'7. Nominale afschrijvingen'!AB51</f>
        <v>0</v>
      </c>
      <c r="R62" s="86">
        <f>'7. Nominale afschrijvingen'!AC51</f>
        <v>0</v>
      </c>
      <c r="S62" s="86">
        <f>'7. Nominale afschrijvingen'!AD51</f>
        <v>0</v>
      </c>
      <c r="T62" s="86">
        <f>'7. Nominale afschrijvingen'!AE51</f>
        <v>0</v>
      </c>
      <c r="U62" s="86">
        <f>'7. Nominale afschrijvingen'!AF51</f>
        <v>0</v>
      </c>
      <c r="V62" s="86">
        <f>'7. Nominale afschrijvingen'!AG51</f>
        <v>0</v>
      </c>
      <c r="W62" s="40"/>
      <c r="X62" s="118">
        <f>IF($C62="TD",INDEX('4. CPI-tabel'!$D$20:$Z$42,$E62-2003,X$28-2003),
IF(X$28&gt;=$E62,MAX(1,INDEX('4. CPI-tabel'!$D$20:$Z$42,MAX($E62,2010)-2003,X$28-2003)),0))</f>
        <v>0</v>
      </c>
      <c r="Y62" s="118">
        <f>IF($C62="TD",INDEX('4. CPI-tabel'!$D$20:$Z$42,$E62-2003,Y$28-2003),
IF(Y$28&gt;=$E62,MAX(1,INDEX('4. CPI-tabel'!$D$20:$Z$42,MAX($E62,2010)-2003,Y$28-2003)),0))</f>
        <v>1</v>
      </c>
      <c r="Z62" s="118">
        <f>IF($C62="TD",INDEX('4. CPI-tabel'!$D$20:$Z$42,$E62-2003,Z$28-2003),
IF(Z$28&gt;=$E62,MAX(1,INDEX('4. CPI-tabel'!$D$20:$Z$42,MAX($E62,2010)-2003,Z$28-2003)),0))</f>
        <v>1.0229999999999999</v>
      </c>
      <c r="AA62" s="118">
        <f>IF($C62="TD",INDEX('4. CPI-tabel'!$D$20:$Z$42,$E62-2003,AA$28-2003),
IF(AA$28&gt;=$E62,MAX(1,INDEX('4. CPI-tabel'!$D$20:$Z$42,MAX($E62,2010)-2003,AA$28-2003)),0))</f>
        <v>1.051644</v>
      </c>
      <c r="AB62" s="118">
        <f>IF($C62="TD",INDEX('4. CPI-tabel'!$D$20:$Z$42,$E62-2003,AB$28-2003),
IF(AB$28&gt;=$E62,MAX(1,INDEX('4. CPI-tabel'!$D$20:$Z$42,MAX($E62,2010)-2003,AB$28-2003)),0))</f>
        <v>1.06216044</v>
      </c>
      <c r="AC62" s="118">
        <f>IF($C62="TD",INDEX('4. CPI-tabel'!$D$20:$Z$42,$E62-2003,AC$28-2003),
IF(AC$28&gt;=$E62,MAX(1,INDEX('4. CPI-tabel'!$D$20:$Z$42,MAX($E62,2010)-2003,AC$28-2003)),0))</f>
        <v>1.0706577235199999</v>
      </c>
      <c r="AD62" s="118">
        <f>IF($C62="TD",INDEX('4. CPI-tabel'!$D$20:$Z$42,$E62-2003,AD$28-2003),
IF(AD$28&gt;=$E62,MAX(1,INDEX('4. CPI-tabel'!$D$20:$Z$42,MAX($E62,2010)-2003,AD$28-2003)),0))</f>
        <v>1.0727990389670399</v>
      </c>
      <c r="AE62" s="118">
        <f>IF($C62="TD",INDEX('4. CPI-tabel'!$D$20:$Z$42,$E62-2003,AE$28-2003),
IF(AE$28&gt;=$E62,MAX(1,INDEX('4. CPI-tabel'!$D$20:$Z$42,MAX($E62,2010)-2003,AE$28-2003)),0))</f>
        <v>1.0878182255125783</v>
      </c>
      <c r="AF62" s="118">
        <f>IF($C62="TD",INDEX('4. CPI-tabel'!$D$20:$Z$42,$E62-2003,AF$28-2003),
IF(AF$28&gt;=$E62,MAX(1,INDEX('4. CPI-tabel'!$D$20:$Z$42,MAX($E62,2010)-2003,AF$28-2003)),0))</f>
        <v>1.1106624082483423</v>
      </c>
      <c r="AG62" s="118">
        <f>IF($C62="TD",INDEX('4. CPI-tabel'!$D$20:$Z$42,$E62-2003,AG$28-2003),
IF(AG$28&gt;=$E62,MAX(1,INDEX('4. CPI-tabel'!$D$20:$Z$42,MAX($E62,2010)-2003,AG$28-2003)),0))</f>
        <v>1.1417609556792958</v>
      </c>
      <c r="AH62" s="118">
        <f>IF($C62="TD",INDEX('4. CPI-tabel'!$D$20:$Z$42,$E62-2003,AH$28-2003),
IF(AH$28&gt;=$E62,MAX(1,INDEX('4. CPI-tabel'!$D$20:$Z$42,MAX($E62,2010)-2003,AH$28-2003)),0))</f>
        <v>1.1497532823690508</v>
      </c>
      <c r="AI62" s="118">
        <f>IF($C62="TD",INDEX('4. CPI-tabel'!$D$20:$Z$42,$E62-2003,AI$28-2003),
IF(AI$28&gt;=$E62,MAX(1,INDEX('4. CPI-tabel'!$D$20:$Z$42,MAX($E62,2010)-2003,AI$28-2003)),0))</f>
        <v>1.1497532823690508</v>
      </c>
      <c r="AJ62" s="118">
        <f>IF($C62="TD",INDEX('4. CPI-tabel'!$D$20:$Z$42,$E62-2003,AJ$28-2003),
IF(AJ$28&gt;=$E62,MAX(1,INDEX('4. CPI-tabel'!$D$20:$Z$42,MAX($E62,2010)-2003,AJ$28-2003)),0))</f>
        <v>1.1497532823690508</v>
      </c>
      <c r="AK62" s="118">
        <f>IF($C62="TD",INDEX('4. CPI-tabel'!$D$20:$Z$42,$E62-2003,AK$28-2003),
IF(AK$28&gt;=$E62,MAX(1,INDEX('4. CPI-tabel'!$D$20:$Z$42,MAX($E62,2010)-2003,AK$28-2003)),0))</f>
        <v>1.1497532823690508</v>
      </c>
      <c r="AL62" s="118">
        <f>IF($C62="TD",INDEX('4. CPI-tabel'!$D$20:$Z$42,$E62-2003,AL$28-2003),
IF(AL$28&gt;=$E62,MAX(1,INDEX('4. CPI-tabel'!$D$20:$Z$42,MAX($E62,2010)-2003,AL$28-2003)),0))</f>
        <v>1.1497532823690508</v>
      </c>
      <c r="AM62" s="118">
        <f>IF($C62="TD",INDEX('4. CPI-tabel'!$D$20:$Z$42,$E62-2003,AM$28-2003),
IF(AM$28&gt;=$E62,MAX(1,INDEX('4. CPI-tabel'!$D$20:$Z$42,MAX($E62,2010)-2003,AM$28-2003)),0))</f>
        <v>1.1497532823690508</v>
      </c>
      <c r="AO62" s="87">
        <f t="shared" si="5"/>
        <v>0</v>
      </c>
      <c r="AP62" s="87">
        <f t="shared" si="6"/>
        <v>0</v>
      </c>
      <c r="AQ62" s="87">
        <f t="shared" si="7"/>
        <v>0</v>
      </c>
      <c r="AR62" s="87">
        <f t="shared" si="8"/>
        <v>0</v>
      </c>
      <c r="AS62" s="87">
        <f t="shared" si="9"/>
        <v>0</v>
      </c>
      <c r="AT62" s="87">
        <f t="shared" si="10"/>
        <v>0</v>
      </c>
      <c r="AU62" s="87">
        <f t="shared" si="11"/>
        <v>0</v>
      </c>
      <c r="AV62" s="87">
        <f t="shared" si="12"/>
        <v>0</v>
      </c>
      <c r="AW62" s="87">
        <f t="shared" si="13"/>
        <v>0</v>
      </c>
      <c r="AX62" s="87">
        <f t="shared" si="14"/>
        <v>0</v>
      </c>
      <c r="AY62" s="87">
        <f t="shared" si="15"/>
        <v>0</v>
      </c>
      <c r="AZ62" s="87">
        <f t="shared" si="16"/>
        <v>0</v>
      </c>
      <c r="BA62" s="87">
        <f t="shared" si="17"/>
        <v>0</v>
      </c>
      <c r="BB62" s="87">
        <f t="shared" si="18"/>
        <v>0</v>
      </c>
      <c r="BC62" s="87">
        <f t="shared" si="19"/>
        <v>0</v>
      </c>
      <c r="BD62" s="87">
        <f t="shared" si="20"/>
        <v>0</v>
      </c>
    </row>
    <row r="63" spans="1:56" s="20" customFormat="1" x14ac:dyDescent="0.2">
      <c r="A63" s="41"/>
      <c r="B63" s="86">
        <f>'3. Investeringen'!B49</f>
        <v>35</v>
      </c>
      <c r="C63" s="86" t="str">
        <f>'3. Investeringen'!F49</f>
        <v>TD</v>
      </c>
      <c r="D63" s="86" t="str">
        <f>'3. Investeringen'!G49</f>
        <v>Nieuwe investeringen TD</v>
      </c>
      <c r="E63" s="121">
        <f>'3. Investeringen'!K49</f>
        <v>2013</v>
      </c>
      <c r="G63" s="86">
        <f>'7. Nominale afschrijvingen'!R52</f>
        <v>0</v>
      </c>
      <c r="H63" s="86">
        <f>'7. Nominale afschrijvingen'!S52</f>
        <v>0</v>
      </c>
      <c r="I63" s="86">
        <f>'7. Nominale afschrijvingen'!T52</f>
        <v>19822.353099319938</v>
      </c>
      <c r="J63" s="86">
        <f>'7. Nominale afschrijvingen'!U52</f>
        <v>39644.706198639877</v>
      </c>
      <c r="K63" s="86">
        <f>'7. Nominale afschrijvingen'!V52</f>
        <v>39644.706198639877</v>
      </c>
      <c r="L63" s="86">
        <f>'7. Nominale afschrijvingen'!W52</f>
        <v>39644.706198639877</v>
      </c>
      <c r="M63" s="86">
        <f>'7. Nominale afschrijvingen'!X52</f>
        <v>39644.706198639877</v>
      </c>
      <c r="N63" s="86">
        <f>'7. Nominale afschrijvingen'!Y52</f>
        <v>39644.706198639877</v>
      </c>
      <c r="O63" s="86">
        <f>'7. Nominale afschrijvingen'!Z52</f>
        <v>39644.706198639877</v>
      </c>
      <c r="P63" s="86">
        <f>'7. Nominale afschrijvingen'!AA52</f>
        <v>39644.706198639877</v>
      </c>
      <c r="Q63" s="86">
        <f>'7. Nominale afschrijvingen'!AB52</f>
        <v>39644.706198639877</v>
      </c>
      <c r="R63" s="86">
        <f>'7. Nominale afschrijvingen'!AC52</f>
        <v>47573.647438367858</v>
      </c>
      <c r="S63" s="86">
        <f>'7. Nominale afschrijvingen'!AD52</f>
        <v>46345.940407700298</v>
      </c>
      <c r="T63" s="86">
        <f>'7. Nominale afschrijvingen'!AE52</f>
        <v>45149.916139114488</v>
      </c>
      <c r="U63" s="86">
        <f>'7. Nominale afschrijvingen'!AF52</f>
        <v>43984.757012943788</v>
      </c>
      <c r="V63" s="86">
        <f>'7. Nominale afschrijvingen'!AG52</f>
        <v>42849.666509383955</v>
      </c>
      <c r="W63" s="40"/>
      <c r="X63" s="118">
        <f>IF($C63="TD",INDEX('4. CPI-tabel'!$D$20:$Z$42,$E63-2003,X$28-2003),
IF(X$28&gt;=$E63,MAX(1,INDEX('4. CPI-tabel'!$D$20:$Z$42,MAX($E63,2010)-2003,X$28-2003)),0))</f>
        <v>0</v>
      </c>
      <c r="Y63" s="118">
        <f>IF($C63="TD",INDEX('4. CPI-tabel'!$D$20:$Z$42,$E63-2003,Y$28-2003),
IF(Y$28&gt;=$E63,MAX(1,INDEX('4. CPI-tabel'!$D$20:$Z$42,MAX($E63,2010)-2003,Y$28-2003)),0))</f>
        <v>0</v>
      </c>
      <c r="Z63" s="118">
        <f>IF($C63="TD",INDEX('4. CPI-tabel'!$D$20:$Z$42,$E63-2003,Z$28-2003),
IF(Z$28&gt;=$E63,MAX(1,INDEX('4. CPI-tabel'!$D$20:$Z$42,MAX($E63,2010)-2003,Z$28-2003)),0))</f>
        <v>1</v>
      </c>
      <c r="AA63" s="118">
        <f>IF($C63="TD",INDEX('4. CPI-tabel'!$D$20:$Z$42,$E63-2003,AA$28-2003),
IF(AA$28&gt;=$E63,MAX(1,INDEX('4. CPI-tabel'!$D$20:$Z$42,MAX($E63,2010)-2003,AA$28-2003)),0))</f>
        <v>1.028</v>
      </c>
      <c r="AB63" s="118">
        <f>IF($C63="TD",INDEX('4. CPI-tabel'!$D$20:$Z$42,$E63-2003,AB$28-2003),
IF(AB$28&gt;=$E63,MAX(1,INDEX('4. CPI-tabel'!$D$20:$Z$42,MAX($E63,2010)-2003,AB$28-2003)),0))</f>
        <v>1.0382800000000001</v>
      </c>
      <c r="AC63" s="118">
        <f>IF($C63="TD",INDEX('4. CPI-tabel'!$D$20:$Z$42,$E63-2003,AC$28-2003),
IF(AC$28&gt;=$E63,MAX(1,INDEX('4. CPI-tabel'!$D$20:$Z$42,MAX($E63,2010)-2003,AC$28-2003)),0))</f>
        <v>1.0465862400000001</v>
      </c>
      <c r="AD63" s="118">
        <f>IF($C63="TD",INDEX('4. CPI-tabel'!$D$20:$Z$42,$E63-2003,AD$28-2003),
IF(AD$28&gt;=$E63,MAX(1,INDEX('4. CPI-tabel'!$D$20:$Z$42,MAX($E63,2010)-2003,AD$28-2003)),0))</f>
        <v>1.0486794124800001</v>
      </c>
      <c r="AE63" s="118">
        <f>IF($C63="TD",INDEX('4. CPI-tabel'!$D$20:$Z$42,$E63-2003,AE$28-2003),
IF(AE$28&gt;=$E63,MAX(1,INDEX('4. CPI-tabel'!$D$20:$Z$42,MAX($E63,2010)-2003,AE$28-2003)),0))</f>
        <v>1.0633609242547202</v>
      </c>
      <c r="AF63" s="118">
        <f>IF($C63="TD",INDEX('4. CPI-tabel'!$D$20:$Z$42,$E63-2003,AF$28-2003),
IF(AF$28&gt;=$E63,MAX(1,INDEX('4. CPI-tabel'!$D$20:$Z$42,MAX($E63,2010)-2003,AF$28-2003)),0))</f>
        <v>1.0856915036640693</v>
      </c>
      <c r="AG63" s="118">
        <f>IF($C63="TD",INDEX('4. CPI-tabel'!$D$20:$Z$42,$E63-2003,AG$28-2003),
IF(AG$28&gt;=$E63,MAX(1,INDEX('4. CPI-tabel'!$D$20:$Z$42,MAX($E63,2010)-2003,AG$28-2003)),0))</f>
        <v>1.1160908657666633</v>
      </c>
      <c r="AH63" s="118">
        <f>IF($C63="TD",INDEX('4. CPI-tabel'!$D$20:$Z$42,$E63-2003,AH$28-2003),
IF(AH$28&gt;=$E63,MAX(1,INDEX('4. CPI-tabel'!$D$20:$Z$42,MAX($E63,2010)-2003,AH$28-2003)),0))</f>
        <v>1.1239035018270298</v>
      </c>
      <c r="AI63" s="118">
        <f>IF($C63="TD",INDEX('4. CPI-tabel'!$D$20:$Z$42,$E63-2003,AI$28-2003),
IF(AI$28&gt;=$E63,MAX(1,INDEX('4. CPI-tabel'!$D$20:$Z$42,MAX($E63,2010)-2003,AI$28-2003)),0))</f>
        <v>1.1239035018270298</v>
      </c>
      <c r="AJ63" s="118">
        <f>IF($C63="TD",INDEX('4. CPI-tabel'!$D$20:$Z$42,$E63-2003,AJ$28-2003),
IF(AJ$28&gt;=$E63,MAX(1,INDEX('4. CPI-tabel'!$D$20:$Z$42,MAX($E63,2010)-2003,AJ$28-2003)),0))</f>
        <v>1.1239035018270298</v>
      </c>
      <c r="AK63" s="118">
        <f>IF($C63="TD",INDEX('4. CPI-tabel'!$D$20:$Z$42,$E63-2003,AK$28-2003),
IF(AK$28&gt;=$E63,MAX(1,INDEX('4. CPI-tabel'!$D$20:$Z$42,MAX($E63,2010)-2003,AK$28-2003)),0))</f>
        <v>1.1239035018270298</v>
      </c>
      <c r="AL63" s="118">
        <f>IF($C63="TD",INDEX('4. CPI-tabel'!$D$20:$Z$42,$E63-2003,AL$28-2003),
IF(AL$28&gt;=$E63,MAX(1,INDEX('4. CPI-tabel'!$D$20:$Z$42,MAX($E63,2010)-2003,AL$28-2003)),0))</f>
        <v>1.1239035018270298</v>
      </c>
      <c r="AM63" s="118">
        <f>IF($C63="TD",INDEX('4. CPI-tabel'!$D$20:$Z$42,$E63-2003,AM$28-2003),
IF(AM$28&gt;=$E63,MAX(1,INDEX('4. CPI-tabel'!$D$20:$Z$42,MAX($E63,2010)-2003,AM$28-2003)),0))</f>
        <v>1.1239035018270298</v>
      </c>
      <c r="AO63" s="87">
        <f t="shared" si="5"/>
        <v>0</v>
      </c>
      <c r="AP63" s="87">
        <f t="shared" si="6"/>
        <v>0</v>
      </c>
      <c r="AQ63" s="87">
        <f t="shared" si="7"/>
        <v>19822.353099319938</v>
      </c>
      <c r="AR63" s="87">
        <f t="shared" si="8"/>
        <v>40754.757972201791</v>
      </c>
      <c r="AS63" s="87">
        <f t="shared" si="9"/>
        <v>41162.305551923811</v>
      </c>
      <c r="AT63" s="87">
        <f t="shared" si="10"/>
        <v>41491.603996339203</v>
      </c>
      <c r="AU63" s="87">
        <f t="shared" si="11"/>
        <v>41574.587204331881</v>
      </c>
      <c r="AV63" s="87">
        <f t="shared" si="12"/>
        <v>42156.631425192536</v>
      </c>
      <c r="AW63" s="87">
        <f t="shared" si="13"/>
        <v>43041.920685121579</v>
      </c>
      <c r="AX63" s="87">
        <f t="shared" si="14"/>
        <v>44247.094464304981</v>
      </c>
      <c r="AY63" s="87">
        <f t="shared" si="15"/>
        <v>44556.824125555111</v>
      </c>
      <c r="AZ63" s="87">
        <f t="shared" si="16"/>
        <v>53468.188950666139</v>
      </c>
      <c r="BA63" s="87">
        <f t="shared" si="17"/>
        <v>52088.364719681209</v>
      </c>
      <c r="BB63" s="87">
        <f t="shared" si="18"/>
        <v>50744.148855947504</v>
      </c>
      <c r="BC63" s="87">
        <f t="shared" si="19"/>
        <v>49434.622433858531</v>
      </c>
      <c r="BD63" s="87">
        <f t="shared" si="20"/>
        <v>48158.890242017027</v>
      </c>
    </row>
    <row r="64" spans="1:56" s="20" customFormat="1" x14ac:dyDescent="0.2">
      <c r="A64" s="41"/>
      <c r="B64" s="86">
        <f>'3. Investeringen'!B50</f>
        <v>36</v>
      </c>
      <c r="C64" s="86" t="str">
        <f>'3. Investeringen'!F50</f>
        <v>TD</v>
      </c>
      <c r="D64" s="86" t="str">
        <f>'3. Investeringen'!G50</f>
        <v>Nieuwe investeringen TD</v>
      </c>
      <c r="E64" s="121">
        <f>'3. Investeringen'!K50</f>
        <v>2013</v>
      </c>
      <c r="G64" s="86">
        <f>'7. Nominale afschrijvingen'!R53</f>
        <v>0</v>
      </c>
      <c r="H64" s="86">
        <f>'7. Nominale afschrijvingen'!S53</f>
        <v>0</v>
      </c>
      <c r="I64" s="86">
        <f>'7. Nominale afschrijvingen'!T53</f>
        <v>28017.016281071385</v>
      </c>
      <c r="J64" s="86">
        <f>'7. Nominale afschrijvingen'!U53</f>
        <v>56034.032562142762</v>
      </c>
      <c r="K64" s="86">
        <f>'7. Nominale afschrijvingen'!V53</f>
        <v>56034.032562142762</v>
      </c>
      <c r="L64" s="86">
        <f>'7. Nominale afschrijvingen'!W53</f>
        <v>56034.032562142762</v>
      </c>
      <c r="M64" s="86">
        <f>'7. Nominale afschrijvingen'!X53</f>
        <v>56034.032562142762</v>
      </c>
      <c r="N64" s="86">
        <f>'7. Nominale afschrijvingen'!Y53</f>
        <v>56034.032562142762</v>
      </c>
      <c r="O64" s="86">
        <f>'7. Nominale afschrijvingen'!Z53</f>
        <v>56034.032562142762</v>
      </c>
      <c r="P64" s="86">
        <f>'7. Nominale afschrijvingen'!AA53</f>
        <v>56034.032562142762</v>
      </c>
      <c r="Q64" s="86">
        <f>'7. Nominale afschrijvingen'!AB53</f>
        <v>56034.032562142762</v>
      </c>
      <c r="R64" s="86">
        <f>'7. Nominale afschrijvingen'!AC53</f>
        <v>67240.839074571311</v>
      </c>
      <c r="S64" s="86">
        <f>'7. Nominale afschrijvingen'!AD53</f>
        <v>65030.181351571708</v>
      </c>
      <c r="T64" s="86">
        <f>'7. Nominale afschrijvingen'!AE53</f>
        <v>62892.202786588525</v>
      </c>
      <c r="U64" s="86">
        <f>'7. Nominale afschrijvingen'!AF53</f>
        <v>60824.513927851367</v>
      </c>
      <c r="V64" s="86">
        <f>'7. Nominale afschrijvingen'!AG53</f>
        <v>58824.803880908308</v>
      </c>
      <c r="W64" s="40"/>
      <c r="X64" s="118">
        <f>IF($C64="TD",INDEX('4. CPI-tabel'!$D$20:$Z$42,$E64-2003,X$28-2003),
IF(X$28&gt;=$E64,MAX(1,INDEX('4. CPI-tabel'!$D$20:$Z$42,MAX($E64,2010)-2003,X$28-2003)),0))</f>
        <v>0</v>
      </c>
      <c r="Y64" s="118">
        <f>IF($C64="TD",INDEX('4. CPI-tabel'!$D$20:$Z$42,$E64-2003,Y$28-2003),
IF(Y$28&gt;=$E64,MAX(1,INDEX('4. CPI-tabel'!$D$20:$Z$42,MAX($E64,2010)-2003,Y$28-2003)),0))</f>
        <v>0</v>
      </c>
      <c r="Z64" s="118">
        <f>IF($C64="TD",INDEX('4. CPI-tabel'!$D$20:$Z$42,$E64-2003,Z$28-2003),
IF(Z$28&gt;=$E64,MAX(1,INDEX('4. CPI-tabel'!$D$20:$Z$42,MAX($E64,2010)-2003,Z$28-2003)),0))</f>
        <v>1</v>
      </c>
      <c r="AA64" s="118">
        <f>IF($C64="TD",INDEX('4. CPI-tabel'!$D$20:$Z$42,$E64-2003,AA$28-2003),
IF(AA$28&gt;=$E64,MAX(1,INDEX('4. CPI-tabel'!$D$20:$Z$42,MAX($E64,2010)-2003,AA$28-2003)),0))</f>
        <v>1.028</v>
      </c>
      <c r="AB64" s="118">
        <f>IF($C64="TD",INDEX('4. CPI-tabel'!$D$20:$Z$42,$E64-2003,AB$28-2003),
IF(AB$28&gt;=$E64,MAX(1,INDEX('4. CPI-tabel'!$D$20:$Z$42,MAX($E64,2010)-2003,AB$28-2003)),0))</f>
        <v>1.0382800000000001</v>
      </c>
      <c r="AC64" s="118">
        <f>IF($C64="TD",INDEX('4. CPI-tabel'!$D$20:$Z$42,$E64-2003,AC$28-2003),
IF(AC$28&gt;=$E64,MAX(1,INDEX('4. CPI-tabel'!$D$20:$Z$42,MAX($E64,2010)-2003,AC$28-2003)),0))</f>
        <v>1.0465862400000001</v>
      </c>
      <c r="AD64" s="118">
        <f>IF($C64="TD",INDEX('4. CPI-tabel'!$D$20:$Z$42,$E64-2003,AD$28-2003),
IF(AD$28&gt;=$E64,MAX(1,INDEX('4. CPI-tabel'!$D$20:$Z$42,MAX($E64,2010)-2003,AD$28-2003)),0))</f>
        <v>1.0486794124800001</v>
      </c>
      <c r="AE64" s="118">
        <f>IF($C64="TD",INDEX('4. CPI-tabel'!$D$20:$Z$42,$E64-2003,AE$28-2003),
IF(AE$28&gt;=$E64,MAX(1,INDEX('4. CPI-tabel'!$D$20:$Z$42,MAX($E64,2010)-2003,AE$28-2003)),0))</f>
        <v>1.0633609242547202</v>
      </c>
      <c r="AF64" s="118">
        <f>IF($C64="TD",INDEX('4. CPI-tabel'!$D$20:$Z$42,$E64-2003,AF$28-2003),
IF(AF$28&gt;=$E64,MAX(1,INDEX('4. CPI-tabel'!$D$20:$Z$42,MAX($E64,2010)-2003,AF$28-2003)),0))</f>
        <v>1.0856915036640693</v>
      </c>
      <c r="AG64" s="118">
        <f>IF($C64="TD",INDEX('4. CPI-tabel'!$D$20:$Z$42,$E64-2003,AG$28-2003),
IF(AG$28&gt;=$E64,MAX(1,INDEX('4. CPI-tabel'!$D$20:$Z$42,MAX($E64,2010)-2003,AG$28-2003)),0))</f>
        <v>1.1160908657666633</v>
      </c>
      <c r="AH64" s="118">
        <f>IF($C64="TD",INDEX('4. CPI-tabel'!$D$20:$Z$42,$E64-2003,AH$28-2003),
IF(AH$28&gt;=$E64,MAX(1,INDEX('4. CPI-tabel'!$D$20:$Z$42,MAX($E64,2010)-2003,AH$28-2003)),0))</f>
        <v>1.1239035018270298</v>
      </c>
      <c r="AI64" s="118">
        <f>IF($C64="TD",INDEX('4. CPI-tabel'!$D$20:$Z$42,$E64-2003,AI$28-2003),
IF(AI$28&gt;=$E64,MAX(1,INDEX('4. CPI-tabel'!$D$20:$Z$42,MAX($E64,2010)-2003,AI$28-2003)),0))</f>
        <v>1.1239035018270298</v>
      </c>
      <c r="AJ64" s="118">
        <f>IF($C64="TD",INDEX('4. CPI-tabel'!$D$20:$Z$42,$E64-2003,AJ$28-2003),
IF(AJ$28&gt;=$E64,MAX(1,INDEX('4. CPI-tabel'!$D$20:$Z$42,MAX($E64,2010)-2003,AJ$28-2003)),0))</f>
        <v>1.1239035018270298</v>
      </c>
      <c r="AK64" s="118">
        <f>IF($C64="TD",INDEX('4. CPI-tabel'!$D$20:$Z$42,$E64-2003,AK$28-2003),
IF(AK$28&gt;=$E64,MAX(1,INDEX('4. CPI-tabel'!$D$20:$Z$42,MAX($E64,2010)-2003,AK$28-2003)),0))</f>
        <v>1.1239035018270298</v>
      </c>
      <c r="AL64" s="118">
        <f>IF($C64="TD",INDEX('4. CPI-tabel'!$D$20:$Z$42,$E64-2003,AL$28-2003),
IF(AL$28&gt;=$E64,MAX(1,INDEX('4. CPI-tabel'!$D$20:$Z$42,MAX($E64,2010)-2003,AL$28-2003)),0))</f>
        <v>1.1239035018270298</v>
      </c>
      <c r="AM64" s="118">
        <f>IF($C64="TD",INDEX('4. CPI-tabel'!$D$20:$Z$42,$E64-2003,AM$28-2003),
IF(AM$28&gt;=$E64,MAX(1,INDEX('4. CPI-tabel'!$D$20:$Z$42,MAX($E64,2010)-2003,AM$28-2003)),0))</f>
        <v>1.1239035018270298</v>
      </c>
      <c r="AO64" s="87">
        <f t="shared" si="5"/>
        <v>0</v>
      </c>
      <c r="AP64" s="87">
        <f t="shared" si="6"/>
        <v>0</v>
      </c>
      <c r="AQ64" s="87">
        <f t="shared" si="7"/>
        <v>28017.016281071385</v>
      </c>
      <c r="AR64" s="87">
        <f t="shared" si="8"/>
        <v>57602.985473882763</v>
      </c>
      <c r="AS64" s="87">
        <f t="shared" si="9"/>
        <v>58179.015328621594</v>
      </c>
      <c r="AT64" s="87">
        <f t="shared" si="10"/>
        <v>58644.447451250562</v>
      </c>
      <c r="AU64" s="87">
        <f t="shared" si="11"/>
        <v>58761.736346153062</v>
      </c>
      <c r="AV64" s="87">
        <f t="shared" si="12"/>
        <v>59584.400654999212</v>
      </c>
      <c r="AW64" s="87">
        <f t="shared" si="13"/>
        <v>60835.6730687542</v>
      </c>
      <c r="AX64" s="87">
        <f t="shared" si="14"/>
        <v>62539.07191467932</v>
      </c>
      <c r="AY64" s="87">
        <f t="shared" si="15"/>
        <v>62976.845418082063</v>
      </c>
      <c r="AZ64" s="87">
        <f t="shared" si="16"/>
        <v>75572.214501698472</v>
      </c>
      <c r="BA64" s="87">
        <f t="shared" si="17"/>
        <v>73087.648545478252</v>
      </c>
      <c r="BB64" s="87">
        <f t="shared" si="18"/>
        <v>70684.76694946253</v>
      </c>
      <c r="BC64" s="87">
        <f t="shared" si="19"/>
        <v>68360.884200439104</v>
      </c>
      <c r="BD64" s="87">
        <f t="shared" si="20"/>
        <v>66113.403076041097</v>
      </c>
    </row>
    <row r="65" spans="1:56" s="20" customFormat="1" x14ac:dyDescent="0.2">
      <c r="A65" s="41"/>
      <c r="B65" s="86">
        <f>'3. Investeringen'!B51</f>
        <v>37</v>
      </c>
      <c r="C65" s="86" t="str">
        <f>'3. Investeringen'!F51</f>
        <v>TD</v>
      </c>
      <c r="D65" s="86" t="str">
        <f>'3. Investeringen'!G51</f>
        <v>Nieuwe investeringen TD</v>
      </c>
      <c r="E65" s="121">
        <f>'3. Investeringen'!K51</f>
        <v>2013</v>
      </c>
      <c r="G65" s="86">
        <f>'7. Nominale afschrijvingen'!R54</f>
        <v>0</v>
      </c>
      <c r="H65" s="86">
        <f>'7. Nominale afschrijvingen'!S54</f>
        <v>0</v>
      </c>
      <c r="I65" s="86">
        <f>'7. Nominale afschrijvingen'!T54</f>
        <v>7427.7715896202617</v>
      </c>
      <c r="J65" s="86">
        <f>'7. Nominale afschrijvingen'!U54</f>
        <v>14855.543179240523</v>
      </c>
      <c r="K65" s="86">
        <f>'7. Nominale afschrijvingen'!V54</f>
        <v>14855.543179240523</v>
      </c>
      <c r="L65" s="86">
        <f>'7. Nominale afschrijvingen'!W54</f>
        <v>14855.543179240523</v>
      </c>
      <c r="M65" s="86">
        <f>'7. Nominale afschrijvingen'!X54</f>
        <v>14855.543179240523</v>
      </c>
      <c r="N65" s="86">
        <f>'7. Nominale afschrijvingen'!Y54</f>
        <v>14855.543179240523</v>
      </c>
      <c r="O65" s="86">
        <f>'7. Nominale afschrijvingen'!Z54</f>
        <v>14855.543179240523</v>
      </c>
      <c r="P65" s="86">
        <f>'7. Nominale afschrijvingen'!AA54</f>
        <v>14855.543179240523</v>
      </c>
      <c r="Q65" s="86">
        <f>'7. Nominale afschrijvingen'!AB54</f>
        <v>14855.543179240523</v>
      </c>
      <c r="R65" s="86">
        <f>'7. Nominale afschrijvingen'!AC54</f>
        <v>17826.651815088626</v>
      </c>
      <c r="S65" s="86">
        <f>'7. Nominale afschrijvingen'!AD54</f>
        <v>16831.675899827864</v>
      </c>
      <c r="T65" s="86">
        <f>'7. Nominale afschrijvingen'!AE54</f>
        <v>15892.233524023519</v>
      </c>
      <c r="U65" s="86">
        <f>'7. Nominale afschrijvingen'!AF54</f>
        <v>15005.225141287325</v>
      </c>
      <c r="V65" s="86">
        <f>'7. Nominale afschrijvingen'!AG54</f>
        <v>14505.050969911081</v>
      </c>
      <c r="W65" s="40"/>
      <c r="X65" s="118">
        <f>IF($C65="TD",INDEX('4. CPI-tabel'!$D$20:$Z$42,$E65-2003,X$28-2003),
IF(X$28&gt;=$E65,MAX(1,INDEX('4. CPI-tabel'!$D$20:$Z$42,MAX($E65,2010)-2003,X$28-2003)),0))</f>
        <v>0</v>
      </c>
      <c r="Y65" s="118">
        <f>IF($C65="TD",INDEX('4. CPI-tabel'!$D$20:$Z$42,$E65-2003,Y$28-2003),
IF(Y$28&gt;=$E65,MAX(1,INDEX('4. CPI-tabel'!$D$20:$Z$42,MAX($E65,2010)-2003,Y$28-2003)),0))</f>
        <v>0</v>
      </c>
      <c r="Z65" s="118">
        <f>IF($C65="TD",INDEX('4. CPI-tabel'!$D$20:$Z$42,$E65-2003,Z$28-2003),
IF(Z$28&gt;=$E65,MAX(1,INDEX('4. CPI-tabel'!$D$20:$Z$42,MAX($E65,2010)-2003,Z$28-2003)),0))</f>
        <v>1</v>
      </c>
      <c r="AA65" s="118">
        <f>IF($C65="TD",INDEX('4. CPI-tabel'!$D$20:$Z$42,$E65-2003,AA$28-2003),
IF(AA$28&gt;=$E65,MAX(1,INDEX('4. CPI-tabel'!$D$20:$Z$42,MAX($E65,2010)-2003,AA$28-2003)),0))</f>
        <v>1.028</v>
      </c>
      <c r="AB65" s="118">
        <f>IF($C65="TD",INDEX('4. CPI-tabel'!$D$20:$Z$42,$E65-2003,AB$28-2003),
IF(AB$28&gt;=$E65,MAX(1,INDEX('4. CPI-tabel'!$D$20:$Z$42,MAX($E65,2010)-2003,AB$28-2003)),0))</f>
        <v>1.0382800000000001</v>
      </c>
      <c r="AC65" s="118">
        <f>IF($C65="TD",INDEX('4. CPI-tabel'!$D$20:$Z$42,$E65-2003,AC$28-2003),
IF(AC$28&gt;=$E65,MAX(1,INDEX('4. CPI-tabel'!$D$20:$Z$42,MAX($E65,2010)-2003,AC$28-2003)),0))</f>
        <v>1.0465862400000001</v>
      </c>
      <c r="AD65" s="118">
        <f>IF($C65="TD",INDEX('4. CPI-tabel'!$D$20:$Z$42,$E65-2003,AD$28-2003),
IF(AD$28&gt;=$E65,MAX(1,INDEX('4. CPI-tabel'!$D$20:$Z$42,MAX($E65,2010)-2003,AD$28-2003)),0))</f>
        <v>1.0486794124800001</v>
      </c>
      <c r="AE65" s="118">
        <f>IF($C65="TD",INDEX('4. CPI-tabel'!$D$20:$Z$42,$E65-2003,AE$28-2003),
IF(AE$28&gt;=$E65,MAX(1,INDEX('4. CPI-tabel'!$D$20:$Z$42,MAX($E65,2010)-2003,AE$28-2003)),0))</f>
        <v>1.0633609242547202</v>
      </c>
      <c r="AF65" s="118">
        <f>IF($C65="TD",INDEX('4. CPI-tabel'!$D$20:$Z$42,$E65-2003,AF$28-2003),
IF(AF$28&gt;=$E65,MAX(1,INDEX('4. CPI-tabel'!$D$20:$Z$42,MAX($E65,2010)-2003,AF$28-2003)),0))</f>
        <v>1.0856915036640693</v>
      </c>
      <c r="AG65" s="118">
        <f>IF($C65="TD",INDEX('4. CPI-tabel'!$D$20:$Z$42,$E65-2003,AG$28-2003),
IF(AG$28&gt;=$E65,MAX(1,INDEX('4. CPI-tabel'!$D$20:$Z$42,MAX($E65,2010)-2003,AG$28-2003)),0))</f>
        <v>1.1160908657666633</v>
      </c>
      <c r="AH65" s="118">
        <f>IF($C65="TD",INDEX('4. CPI-tabel'!$D$20:$Z$42,$E65-2003,AH$28-2003),
IF(AH$28&gt;=$E65,MAX(1,INDEX('4. CPI-tabel'!$D$20:$Z$42,MAX($E65,2010)-2003,AH$28-2003)),0))</f>
        <v>1.1239035018270298</v>
      </c>
      <c r="AI65" s="118">
        <f>IF($C65="TD",INDEX('4. CPI-tabel'!$D$20:$Z$42,$E65-2003,AI$28-2003),
IF(AI$28&gt;=$E65,MAX(1,INDEX('4. CPI-tabel'!$D$20:$Z$42,MAX($E65,2010)-2003,AI$28-2003)),0))</f>
        <v>1.1239035018270298</v>
      </c>
      <c r="AJ65" s="118">
        <f>IF($C65="TD",INDEX('4. CPI-tabel'!$D$20:$Z$42,$E65-2003,AJ$28-2003),
IF(AJ$28&gt;=$E65,MAX(1,INDEX('4. CPI-tabel'!$D$20:$Z$42,MAX($E65,2010)-2003,AJ$28-2003)),0))</f>
        <v>1.1239035018270298</v>
      </c>
      <c r="AK65" s="118">
        <f>IF($C65="TD",INDEX('4. CPI-tabel'!$D$20:$Z$42,$E65-2003,AK$28-2003),
IF(AK$28&gt;=$E65,MAX(1,INDEX('4. CPI-tabel'!$D$20:$Z$42,MAX($E65,2010)-2003,AK$28-2003)),0))</f>
        <v>1.1239035018270298</v>
      </c>
      <c r="AL65" s="118">
        <f>IF($C65="TD",INDEX('4. CPI-tabel'!$D$20:$Z$42,$E65-2003,AL$28-2003),
IF(AL$28&gt;=$E65,MAX(1,INDEX('4. CPI-tabel'!$D$20:$Z$42,MAX($E65,2010)-2003,AL$28-2003)),0))</f>
        <v>1.1239035018270298</v>
      </c>
      <c r="AM65" s="118">
        <f>IF($C65="TD",INDEX('4. CPI-tabel'!$D$20:$Z$42,$E65-2003,AM$28-2003),
IF(AM$28&gt;=$E65,MAX(1,INDEX('4. CPI-tabel'!$D$20:$Z$42,MAX($E65,2010)-2003,AM$28-2003)),0))</f>
        <v>1.1239035018270298</v>
      </c>
      <c r="AO65" s="87">
        <f t="shared" si="5"/>
        <v>0</v>
      </c>
      <c r="AP65" s="87">
        <f t="shared" si="6"/>
        <v>0</v>
      </c>
      <c r="AQ65" s="87">
        <f t="shared" si="7"/>
        <v>7427.7715896202617</v>
      </c>
      <c r="AR65" s="87">
        <f t="shared" si="8"/>
        <v>15271.498388259259</v>
      </c>
      <c r="AS65" s="87">
        <f t="shared" si="9"/>
        <v>15424.213372141852</v>
      </c>
      <c r="AT65" s="87">
        <f t="shared" si="10"/>
        <v>15547.607079118987</v>
      </c>
      <c r="AU65" s="87">
        <f t="shared" si="11"/>
        <v>15578.702293277225</v>
      </c>
      <c r="AV65" s="87">
        <f t="shared" si="12"/>
        <v>15796.804125383107</v>
      </c>
      <c r="AW65" s="87">
        <f t="shared" si="13"/>
        <v>16128.537012016153</v>
      </c>
      <c r="AX65" s="87">
        <f t="shared" si="14"/>
        <v>16580.136048352604</v>
      </c>
      <c r="AY65" s="87">
        <f t="shared" si="15"/>
        <v>16696.197000691071</v>
      </c>
      <c r="AZ65" s="87">
        <f t="shared" si="16"/>
        <v>20035.436400829283</v>
      </c>
      <c r="BA65" s="87">
        <f t="shared" si="17"/>
        <v>18917.179485434161</v>
      </c>
      <c r="BB65" s="87">
        <f t="shared" si="18"/>
        <v>17861.336909502952</v>
      </c>
      <c r="BC65" s="87">
        <f t="shared" si="19"/>
        <v>16864.425081995811</v>
      </c>
      <c r="BD65" s="87">
        <f t="shared" si="20"/>
        <v>16302.277579262618</v>
      </c>
    </row>
    <row r="66" spans="1:56" s="20" customFormat="1" x14ac:dyDescent="0.2">
      <c r="A66" s="41"/>
      <c r="B66" s="86">
        <f>'3. Investeringen'!B52</f>
        <v>38</v>
      </c>
      <c r="C66" s="86" t="str">
        <f>'3. Investeringen'!F52</f>
        <v>TD</v>
      </c>
      <c r="D66" s="86" t="str">
        <f>'3. Investeringen'!G52</f>
        <v>Nieuwe investeringen TD</v>
      </c>
      <c r="E66" s="121">
        <f>'3. Investeringen'!K52</f>
        <v>2013</v>
      </c>
      <c r="G66" s="86">
        <f>'7. Nominale afschrijvingen'!R55</f>
        <v>0</v>
      </c>
      <c r="H66" s="86">
        <f>'7. Nominale afschrijvingen'!S55</f>
        <v>0</v>
      </c>
      <c r="I66" s="86">
        <f>'7. Nominale afschrijvingen'!T55</f>
        <v>0</v>
      </c>
      <c r="J66" s="86">
        <f>'7. Nominale afschrijvingen'!U55</f>
        <v>0</v>
      </c>
      <c r="K66" s="86">
        <f>'7. Nominale afschrijvingen'!V55</f>
        <v>0</v>
      </c>
      <c r="L66" s="86">
        <f>'7. Nominale afschrijvingen'!W55</f>
        <v>0</v>
      </c>
      <c r="M66" s="86">
        <f>'7. Nominale afschrijvingen'!X55</f>
        <v>0</v>
      </c>
      <c r="N66" s="86">
        <f>'7. Nominale afschrijvingen'!Y55</f>
        <v>0</v>
      </c>
      <c r="O66" s="86">
        <f>'7. Nominale afschrijvingen'!Z55</f>
        <v>0</v>
      </c>
      <c r="P66" s="86">
        <f>'7. Nominale afschrijvingen'!AA55</f>
        <v>0</v>
      </c>
      <c r="Q66" s="86">
        <f>'7. Nominale afschrijvingen'!AB55</f>
        <v>0</v>
      </c>
      <c r="R66" s="86">
        <f>'7. Nominale afschrijvingen'!AC55</f>
        <v>0</v>
      </c>
      <c r="S66" s="86">
        <f>'7. Nominale afschrijvingen'!AD55</f>
        <v>0</v>
      </c>
      <c r="T66" s="86">
        <f>'7. Nominale afschrijvingen'!AE55</f>
        <v>0</v>
      </c>
      <c r="U66" s="86">
        <f>'7. Nominale afschrijvingen'!AF55</f>
        <v>0</v>
      </c>
      <c r="V66" s="86">
        <f>'7. Nominale afschrijvingen'!AG55</f>
        <v>0</v>
      </c>
      <c r="W66" s="40"/>
      <c r="X66" s="118">
        <f>IF($C66="TD",INDEX('4. CPI-tabel'!$D$20:$Z$42,$E66-2003,X$28-2003),
IF(X$28&gt;=$E66,MAX(1,INDEX('4. CPI-tabel'!$D$20:$Z$42,MAX($E66,2010)-2003,X$28-2003)),0))</f>
        <v>0</v>
      </c>
      <c r="Y66" s="118">
        <f>IF($C66="TD",INDEX('4. CPI-tabel'!$D$20:$Z$42,$E66-2003,Y$28-2003),
IF(Y$28&gt;=$E66,MAX(1,INDEX('4. CPI-tabel'!$D$20:$Z$42,MAX($E66,2010)-2003,Y$28-2003)),0))</f>
        <v>0</v>
      </c>
      <c r="Z66" s="118">
        <f>IF($C66="TD",INDEX('4. CPI-tabel'!$D$20:$Z$42,$E66-2003,Z$28-2003),
IF(Z$28&gt;=$E66,MAX(1,INDEX('4. CPI-tabel'!$D$20:$Z$42,MAX($E66,2010)-2003,Z$28-2003)),0))</f>
        <v>1</v>
      </c>
      <c r="AA66" s="118">
        <f>IF($C66="TD",INDEX('4. CPI-tabel'!$D$20:$Z$42,$E66-2003,AA$28-2003),
IF(AA$28&gt;=$E66,MAX(1,INDEX('4. CPI-tabel'!$D$20:$Z$42,MAX($E66,2010)-2003,AA$28-2003)),0))</f>
        <v>1.028</v>
      </c>
      <c r="AB66" s="118">
        <f>IF($C66="TD",INDEX('4. CPI-tabel'!$D$20:$Z$42,$E66-2003,AB$28-2003),
IF(AB$28&gt;=$E66,MAX(1,INDEX('4. CPI-tabel'!$D$20:$Z$42,MAX($E66,2010)-2003,AB$28-2003)),0))</f>
        <v>1.0382800000000001</v>
      </c>
      <c r="AC66" s="118">
        <f>IF($C66="TD",INDEX('4. CPI-tabel'!$D$20:$Z$42,$E66-2003,AC$28-2003),
IF(AC$28&gt;=$E66,MAX(1,INDEX('4. CPI-tabel'!$D$20:$Z$42,MAX($E66,2010)-2003,AC$28-2003)),0))</f>
        <v>1.0465862400000001</v>
      </c>
      <c r="AD66" s="118">
        <f>IF($C66="TD",INDEX('4. CPI-tabel'!$D$20:$Z$42,$E66-2003,AD$28-2003),
IF(AD$28&gt;=$E66,MAX(1,INDEX('4. CPI-tabel'!$D$20:$Z$42,MAX($E66,2010)-2003,AD$28-2003)),0))</f>
        <v>1.0486794124800001</v>
      </c>
      <c r="AE66" s="118">
        <f>IF($C66="TD",INDEX('4. CPI-tabel'!$D$20:$Z$42,$E66-2003,AE$28-2003),
IF(AE$28&gt;=$E66,MAX(1,INDEX('4. CPI-tabel'!$D$20:$Z$42,MAX($E66,2010)-2003,AE$28-2003)),0))</f>
        <v>1.0633609242547202</v>
      </c>
      <c r="AF66" s="118">
        <f>IF($C66="TD",INDEX('4. CPI-tabel'!$D$20:$Z$42,$E66-2003,AF$28-2003),
IF(AF$28&gt;=$E66,MAX(1,INDEX('4. CPI-tabel'!$D$20:$Z$42,MAX($E66,2010)-2003,AF$28-2003)),0))</f>
        <v>1.0856915036640693</v>
      </c>
      <c r="AG66" s="118">
        <f>IF($C66="TD",INDEX('4. CPI-tabel'!$D$20:$Z$42,$E66-2003,AG$28-2003),
IF(AG$28&gt;=$E66,MAX(1,INDEX('4. CPI-tabel'!$D$20:$Z$42,MAX($E66,2010)-2003,AG$28-2003)),0))</f>
        <v>1.1160908657666633</v>
      </c>
      <c r="AH66" s="118">
        <f>IF($C66="TD",INDEX('4. CPI-tabel'!$D$20:$Z$42,$E66-2003,AH$28-2003),
IF(AH$28&gt;=$E66,MAX(1,INDEX('4. CPI-tabel'!$D$20:$Z$42,MAX($E66,2010)-2003,AH$28-2003)),0))</f>
        <v>1.1239035018270298</v>
      </c>
      <c r="AI66" s="118">
        <f>IF($C66="TD",INDEX('4. CPI-tabel'!$D$20:$Z$42,$E66-2003,AI$28-2003),
IF(AI$28&gt;=$E66,MAX(1,INDEX('4. CPI-tabel'!$D$20:$Z$42,MAX($E66,2010)-2003,AI$28-2003)),0))</f>
        <v>1.1239035018270298</v>
      </c>
      <c r="AJ66" s="118">
        <f>IF($C66="TD",INDEX('4. CPI-tabel'!$D$20:$Z$42,$E66-2003,AJ$28-2003),
IF(AJ$28&gt;=$E66,MAX(1,INDEX('4. CPI-tabel'!$D$20:$Z$42,MAX($E66,2010)-2003,AJ$28-2003)),0))</f>
        <v>1.1239035018270298</v>
      </c>
      <c r="AK66" s="118">
        <f>IF($C66="TD",INDEX('4. CPI-tabel'!$D$20:$Z$42,$E66-2003,AK$28-2003),
IF(AK$28&gt;=$E66,MAX(1,INDEX('4. CPI-tabel'!$D$20:$Z$42,MAX($E66,2010)-2003,AK$28-2003)),0))</f>
        <v>1.1239035018270298</v>
      </c>
      <c r="AL66" s="118">
        <f>IF($C66="TD",INDEX('4. CPI-tabel'!$D$20:$Z$42,$E66-2003,AL$28-2003),
IF(AL$28&gt;=$E66,MAX(1,INDEX('4. CPI-tabel'!$D$20:$Z$42,MAX($E66,2010)-2003,AL$28-2003)),0))</f>
        <v>1.1239035018270298</v>
      </c>
      <c r="AM66" s="118">
        <f>IF($C66="TD",INDEX('4. CPI-tabel'!$D$20:$Z$42,$E66-2003,AM$28-2003),
IF(AM$28&gt;=$E66,MAX(1,INDEX('4. CPI-tabel'!$D$20:$Z$42,MAX($E66,2010)-2003,AM$28-2003)),0))</f>
        <v>1.1239035018270298</v>
      </c>
      <c r="AO66" s="87">
        <f t="shared" si="5"/>
        <v>0</v>
      </c>
      <c r="AP66" s="87">
        <f t="shared" si="6"/>
        <v>0</v>
      </c>
      <c r="AQ66" s="87">
        <f t="shared" si="7"/>
        <v>0</v>
      </c>
      <c r="AR66" s="87">
        <f t="shared" si="8"/>
        <v>0</v>
      </c>
      <c r="AS66" s="87">
        <f t="shared" si="9"/>
        <v>0</v>
      </c>
      <c r="AT66" s="87">
        <f t="shared" si="10"/>
        <v>0</v>
      </c>
      <c r="AU66" s="87">
        <f t="shared" si="11"/>
        <v>0</v>
      </c>
      <c r="AV66" s="87">
        <f t="shared" si="12"/>
        <v>0</v>
      </c>
      <c r="AW66" s="87">
        <f t="shared" si="13"/>
        <v>0</v>
      </c>
      <c r="AX66" s="87">
        <f t="shared" si="14"/>
        <v>0</v>
      </c>
      <c r="AY66" s="87">
        <f t="shared" si="15"/>
        <v>0</v>
      </c>
      <c r="AZ66" s="87">
        <f t="shared" si="16"/>
        <v>0</v>
      </c>
      <c r="BA66" s="87">
        <f t="shared" si="17"/>
        <v>0</v>
      </c>
      <c r="BB66" s="87">
        <f t="shared" si="18"/>
        <v>0</v>
      </c>
      <c r="BC66" s="87">
        <f t="shared" si="19"/>
        <v>0</v>
      </c>
      <c r="BD66" s="87">
        <f t="shared" si="20"/>
        <v>0</v>
      </c>
    </row>
    <row r="67" spans="1:56" s="20" customFormat="1" x14ac:dyDescent="0.2">
      <c r="A67" s="41"/>
      <c r="B67" s="86">
        <f>'3. Investeringen'!B53</f>
        <v>39</v>
      </c>
      <c r="C67" s="86" t="str">
        <f>'3. Investeringen'!F53</f>
        <v>TD</v>
      </c>
      <c r="D67" s="86" t="str">
        <f>'3. Investeringen'!G53</f>
        <v>Nieuwe investeringen TD</v>
      </c>
      <c r="E67" s="121">
        <f>'3. Investeringen'!K53</f>
        <v>2014</v>
      </c>
      <c r="G67" s="86">
        <f>'7. Nominale afschrijvingen'!R56</f>
        <v>0</v>
      </c>
      <c r="H67" s="86">
        <f>'7. Nominale afschrijvingen'!S56</f>
        <v>0</v>
      </c>
      <c r="I67" s="86">
        <f>'7. Nominale afschrijvingen'!T56</f>
        <v>0</v>
      </c>
      <c r="J67" s="86">
        <f>'7. Nominale afschrijvingen'!U56</f>
        <v>10843.328272727274</v>
      </c>
      <c r="K67" s="86">
        <f>'7. Nominale afschrijvingen'!V56</f>
        <v>21686.656545454549</v>
      </c>
      <c r="L67" s="86">
        <f>'7. Nominale afschrijvingen'!W56</f>
        <v>21686.656545454549</v>
      </c>
      <c r="M67" s="86">
        <f>'7. Nominale afschrijvingen'!X56</f>
        <v>21686.656545454549</v>
      </c>
      <c r="N67" s="86">
        <f>'7. Nominale afschrijvingen'!Y56</f>
        <v>21686.656545454549</v>
      </c>
      <c r="O67" s="86">
        <f>'7. Nominale afschrijvingen'!Z56</f>
        <v>21686.656545454549</v>
      </c>
      <c r="P67" s="86">
        <f>'7. Nominale afschrijvingen'!AA56</f>
        <v>21686.656545454549</v>
      </c>
      <c r="Q67" s="86">
        <f>'7. Nominale afschrijvingen'!AB56</f>
        <v>21686.656545454549</v>
      </c>
      <c r="R67" s="86">
        <f>'7. Nominale afschrijvingen'!AC56</f>
        <v>26023.987854545456</v>
      </c>
      <c r="S67" s="86">
        <f>'7. Nominale afschrijvingen'!AD56</f>
        <v>25366.539740325359</v>
      </c>
      <c r="T67" s="86">
        <f>'7. Nominale afschrijvingen'!AE56</f>
        <v>24725.700841622402</v>
      </c>
      <c r="U67" s="86">
        <f>'7. Nominale afschrijvingen'!AF56</f>
        <v>24101.051557202467</v>
      </c>
      <c r="V67" s="86">
        <f>'7. Nominale afschrijvingen'!AG56</f>
        <v>23492.18288628367</v>
      </c>
      <c r="W67" s="40"/>
      <c r="X67" s="118">
        <f>IF($C67="TD",INDEX('4. CPI-tabel'!$D$20:$Z$42,$E67-2003,X$28-2003),
IF(X$28&gt;=$E67,MAX(1,INDEX('4. CPI-tabel'!$D$20:$Z$42,MAX($E67,2010)-2003,X$28-2003)),0))</f>
        <v>0</v>
      </c>
      <c r="Y67" s="118">
        <f>IF($C67="TD",INDEX('4. CPI-tabel'!$D$20:$Z$42,$E67-2003,Y$28-2003),
IF(Y$28&gt;=$E67,MAX(1,INDEX('4. CPI-tabel'!$D$20:$Z$42,MAX($E67,2010)-2003,Y$28-2003)),0))</f>
        <v>0</v>
      </c>
      <c r="Z67" s="118">
        <f>IF($C67="TD",INDEX('4. CPI-tabel'!$D$20:$Z$42,$E67-2003,Z$28-2003),
IF(Z$28&gt;=$E67,MAX(1,INDEX('4. CPI-tabel'!$D$20:$Z$42,MAX($E67,2010)-2003,Z$28-2003)),0))</f>
        <v>0</v>
      </c>
      <c r="AA67" s="118">
        <f>IF($C67="TD",INDEX('4. CPI-tabel'!$D$20:$Z$42,$E67-2003,AA$28-2003),
IF(AA$28&gt;=$E67,MAX(1,INDEX('4. CPI-tabel'!$D$20:$Z$42,MAX($E67,2010)-2003,AA$28-2003)),0))</f>
        <v>1</v>
      </c>
      <c r="AB67" s="118">
        <f>IF($C67="TD",INDEX('4. CPI-tabel'!$D$20:$Z$42,$E67-2003,AB$28-2003),
IF(AB$28&gt;=$E67,MAX(1,INDEX('4. CPI-tabel'!$D$20:$Z$42,MAX($E67,2010)-2003,AB$28-2003)),0))</f>
        <v>1.01</v>
      </c>
      <c r="AC67" s="118">
        <f>IF($C67="TD",INDEX('4. CPI-tabel'!$D$20:$Z$42,$E67-2003,AC$28-2003),
IF(AC$28&gt;=$E67,MAX(1,INDEX('4. CPI-tabel'!$D$20:$Z$42,MAX($E67,2010)-2003,AC$28-2003)),0))</f>
        <v>1.0180800000000001</v>
      </c>
      <c r="AD67" s="118">
        <f>IF($C67="TD",INDEX('4. CPI-tabel'!$D$20:$Z$42,$E67-2003,AD$28-2003),
IF(AD$28&gt;=$E67,MAX(1,INDEX('4. CPI-tabel'!$D$20:$Z$42,MAX($E67,2010)-2003,AD$28-2003)),0))</f>
        <v>1.0201161600000002</v>
      </c>
      <c r="AE67" s="118">
        <f>IF($C67="TD",INDEX('4. CPI-tabel'!$D$20:$Z$42,$E67-2003,AE$28-2003),
IF(AE$28&gt;=$E67,MAX(1,INDEX('4. CPI-tabel'!$D$20:$Z$42,MAX($E67,2010)-2003,AE$28-2003)),0))</f>
        <v>1.0343977862400002</v>
      </c>
      <c r="AF67" s="118">
        <f>IF($C67="TD",INDEX('4. CPI-tabel'!$D$20:$Z$42,$E67-2003,AF$28-2003),
IF(AF$28&gt;=$E67,MAX(1,INDEX('4. CPI-tabel'!$D$20:$Z$42,MAX($E67,2010)-2003,AF$28-2003)),0))</f>
        <v>1.0561201397510402</v>
      </c>
      <c r="AG67" s="118">
        <f>IF($C67="TD",INDEX('4. CPI-tabel'!$D$20:$Z$42,$E67-2003,AG$28-2003),
IF(AG$28&gt;=$E67,MAX(1,INDEX('4. CPI-tabel'!$D$20:$Z$42,MAX($E67,2010)-2003,AG$28-2003)),0))</f>
        <v>1.0856915036640693</v>
      </c>
      <c r="AH67" s="118">
        <f>IF($C67="TD",INDEX('4. CPI-tabel'!$D$20:$Z$42,$E67-2003,AH$28-2003),
IF(AH$28&gt;=$E67,MAX(1,INDEX('4. CPI-tabel'!$D$20:$Z$42,MAX($E67,2010)-2003,AH$28-2003)),0))</f>
        <v>1.0932913441897176</v>
      </c>
      <c r="AI67" s="118">
        <f>IF($C67="TD",INDEX('4. CPI-tabel'!$D$20:$Z$42,$E67-2003,AI$28-2003),
IF(AI$28&gt;=$E67,MAX(1,INDEX('4. CPI-tabel'!$D$20:$Z$42,MAX($E67,2010)-2003,AI$28-2003)),0))</f>
        <v>1.0932913441897176</v>
      </c>
      <c r="AJ67" s="118">
        <f>IF($C67="TD",INDEX('4. CPI-tabel'!$D$20:$Z$42,$E67-2003,AJ$28-2003),
IF(AJ$28&gt;=$E67,MAX(1,INDEX('4. CPI-tabel'!$D$20:$Z$42,MAX($E67,2010)-2003,AJ$28-2003)),0))</f>
        <v>1.0932913441897176</v>
      </c>
      <c r="AK67" s="118">
        <f>IF($C67="TD",INDEX('4. CPI-tabel'!$D$20:$Z$42,$E67-2003,AK$28-2003),
IF(AK$28&gt;=$E67,MAX(1,INDEX('4. CPI-tabel'!$D$20:$Z$42,MAX($E67,2010)-2003,AK$28-2003)),0))</f>
        <v>1.0932913441897176</v>
      </c>
      <c r="AL67" s="118">
        <f>IF($C67="TD",INDEX('4. CPI-tabel'!$D$20:$Z$42,$E67-2003,AL$28-2003),
IF(AL$28&gt;=$E67,MAX(1,INDEX('4. CPI-tabel'!$D$20:$Z$42,MAX($E67,2010)-2003,AL$28-2003)),0))</f>
        <v>1.0932913441897176</v>
      </c>
      <c r="AM67" s="118">
        <f>IF($C67="TD",INDEX('4. CPI-tabel'!$D$20:$Z$42,$E67-2003,AM$28-2003),
IF(AM$28&gt;=$E67,MAX(1,INDEX('4. CPI-tabel'!$D$20:$Z$42,MAX($E67,2010)-2003,AM$28-2003)),0))</f>
        <v>1.0932913441897176</v>
      </c>
      <c r="AO67" s="87">
        <f t="shared" si="5"/>
        <v>0</v>
      </c>
      <c r="AP67" s="87">
        <f t="shared" si="6"/>
        <v>0</v>
      </c>
      <c r="AQ67" s="87">
        <f t="shared" si="7"/>
        <v>0</v>
      </c>
      <c r="AR67" s="87">
        <f t="shared" si="8"/>
        <v>10843.328272727274</v>
      </c>
      <c r="AS67" s="87">
        <f t="shared" si="9"/>
        <v>21903.523110909093</v>
      </c>
      <c r="AT67" s="87">
        <f t="shared" si="10"/>
        <v>22078.75129579637</v>
      </c>
      <c r="AU67" s="87">
        <f t="shared" si="11"/>
        <v>22122.908798387962</v>
      </c>
      <c r="AV67" s="87">
        <f t="shared" si="12"/>
        <v>22432.629521565395</v>
      </c>
      <c r="AW67" s="87">
        <f t="shared" si="13"/>
        <v>22903.71474151827</v>
      </c>
      <c r="AX67" s="87">
        <f t="shared" si="14"/>
        <v>23545.01875428078</v>
      </c>
      <c r="AY67" s="87">
        <f t="shared" si="15"/>
        <v>23709.833885560744</v>
      </c>
      <c r="AZ67" s="87">
        <f t="shared" si="16"/>
        <v>28451.800662672886</v>
      </c>
      <c r="BA67" s="87">
        <f t="shared" si="17"/>
        <v>27733.018330142204</v>
      </c>
      <c r="BB67" s="87">
        <f t="shared" si="18"/>
        <v>27032.394709170188</v>
      </c>
      <c r="BC67" s="87">
        <f t="shared" si="19"/>
        <v>26349.471053359572</v>
      </c>
      <c r="BD67" s="87">
        <f t="shared" si="20"/>
        <v>25683.800205695756</v>
      </c>
    </row>
    <row r="68" spans="1:56" s="20" customFormat="1" x14ac:dyDescent="0.2">
      <c r="A68" s="41"/>
      <c r="B68" s="86">
        <f>'3. Investeringen'!B54</f>
        <v>40</v>
      </c>
      <c r="C68" s="86" t="str">
        <f>'3. Investeringen'!F54</f>
        <v>TD</v>
      </c>
      <c r="D68" s="86" t="str">
        <f>'3. Investeringen'!G54</f>
        <v>Nieuwe investeringen TD</v>
      </c>
      <c r="E68" s="121">
        <f>'3. Investeringen'!K54</f>
        <v>2014</v>
      </c>
      <c r="G68" s="86">
        <f>'7. Nominale afschrijvingen'!R57</f>
        <v>0</v>
      </c>
      <c r="H68" s="86">
        <f>'7. Nominale afschrijvingen'!S57</f>
        <v>0</v>
      </c>
      <c r="I68" s="86">
        <f>'7. Nominale afschrijvingen'!T57</f>
        <v>0</v>
      </c>
      <c r="J68" s="86">
        <f>'7. Nominale afschrijvingen'!U57</f>
        <v>15459.397999999999</v>
      </c>
      <c r="K68" s="86">
        <f>'7. Nominale afschrijvingen'!V57</f>
        <v>30918.795999999995</v>
      </c>
      <c r="L68" s="86">
        <f>'7. Nominale afschrijvingen'!W57</f>
        <v>30918.795999999995</v>
      </c>
      <c r="M68" s="86">
        <f>'7. Nominale afschrijvingen'!X57</f>
        <v>30918.795999999995</v>
      </c>
      <c r="N68" s="86">
        <f>'7. Nominale afschrijvingen'!Y57</f>
        <v>30918.795999999995</v>
      </c>
      <c r="O68" s="86">
        <f>'7. Nominale afschrijvingen'!Z57</f>
        <v>30918.795999999995</v>
      </c>
      <c r="P68" s="86">
        <f>'7. Nominale afschrijvingen'!AA57</f>
        <v>30918.795999999995</v>
      </c>
      <c r="Q68" s="86">
        <f>'7. Nominale afschrijvingen'!AB57</f>
        <v>30918.795999999995</v>
      </c>
      <c r="R68" s="86">
        <f>'7. Nominale afschrijvingen'!AC57</f>
        <v>37102.555199999995</v>
      </c>
      <c r="S68" s="86">
        <f>'7. Nominale afschrijvingen'!AD57</f>
        <v>35915.273433599992</v>
      </c>
      <c r="T68" s="86">
        <f>'7. Nominale afschrijvingen'!AE57</f>
        <v>34765.98468372479</v>
      </c>
      <c r="U68" s="86">
        <f>'7. Nominale afschrijvingen'!AF57</f>
        <v>33653.473173845596</v>
      </c>
      <c r="V68" s="86">
        <f>'7. Nominale afschrijvingen'!AG57</f>
        <v>32576.562032282538</v>
      </c>
      <c r="W68" s="40"/>
      <c r="X68" s="118">
        <f>IF($C68="TD",INDEX('4. CPI-tabel'!$D$20:$Z$42,$E68-2003,X$28-2003),
IF(X$28&gt;=$E68,MAX(1,INDEX('4. CPI-tabel'!$D$20:$Z$42,MAX($E68,2010)-2003,X$28-2003)),0))</f>
        <v>0</v>
      </c>
      <c r="Y68" s="118">
        <f>IF($C68="TD",INDEX('4. CPI-tabel'!$D$20:$Z$42,$E68-2003,Y$28-2003),
IF(Y$28&gt;=$E68,MAX(1,INDEX('4. CPI-tabel'!$D$20:$Z$42,MAX($E68,2010)-2003,Y$28-2003)),0))</f>
        <v>0</v>
      </c>
      <c r="Z68" s="118">
        <f>IF($C68="TD",INDEX('4. CPI-tabel'!$D$20:$Z$42,$E68-2003,Z$28-2003),
IF(Z$28&gt;=$E68,MAX(1,INDEX('4. CPI-tabel'!$D$20:$Z$42,MAX($E68,2010)-2003,Z$28-2003)),0))</f>
        <v>0</v>
      </c>
      <c r="AA68" s="118">
        <f>IF($C68="TD",INDEX('4. CPI-tabel'!$D$20:$Z$42,$E68-2003,AA$28-2003),
IF(AA$28&gt;=$E68,MAX(1,INDEX('4. CPI-tabel'!$D$20:$Z$42,MAX($E68,2010)-2003,AA$28-2003)),0))</f>
        <v>1</v>
      </c>
      <c r="AB68" s="118">
        <f>IF($C68="TD",INDEX('4. CPI-tabel'!$D$20:$Z$42,$E68-2003,AB$28-2003),
IF(AB$28&gt;=$E68,MAX(1,INDEX('4. CPI-tabel'!$D$20:$Z$42,MAX($E68,2010)-2003,AB$28-2003)),0))</f>
        <v>1.01</v>
      </c>
      <c r="AC68" s="118">
        <f>IF($C68="TD",INDEX('4. CPI-tabel'!$D$20:$Z$42,$E68-2003,AC$28-2003),
IF(AC$28&gt;=$E68,MAX(1,INDEX('4. CPI-tabel'!$D$20:$Z$42,MAX($E68,2010)-2003,AC$28-2003)),0))</f>
        <v>1.0180800000000001</v>
      </c>
      <c r="AD68" s="118">
        <f>IF($C68="TD",INDEX('4. CPI-tabel'!$D$20:$Z$42,$E68-2003,AD$28-2003),
IF(AD$28&gt;=$E68,MAX(1,INDEX('4. CPI-tabel'!$D$20:$Z$42,MAX($E68,2010)-2003,AD$28-2003)),0))</f>
        <v>1.0201161600000002</v>
      </c>
      <c r="AE68" s="118">
        <f>IF($C68="TD",INDEX('4. CPI-tabel'!$D$20:$Z$42,$E68-2003,AE$28-2003),
IF(AE$28&gt;=$E68,MAX(1,INDEX('4. CPI-tabel'!$D$20:$Z$42,MAX($E68,2010)-2003,AE$28-2003)),0))</f>
        <v>1.0343977862400002</v>
      </c>
      <c r="AF68" s="118">
        <f>IF($C68="TD",INDEX('4. CPI-tabel'!$D$20:$Z$42,$E68-2003,AF$28-2003),
IF(AF$28&gt;=$E68,MAX(1,INDEX('4. CPI-tabel'!$D$20:$Z$42,MAX($E68,2010)-2003,AF$28-2003)),0))</f>
        <v>1.0561201397510402</v>
      </c>
      <c r="AG68" s="118">
        <f>IF($C68="TD",INDEX('4. CPI-tabel'!$D$20:$Z$42,$E68-2003,AG$28-2003),
IF(AG$28&gt;=$E68,MAX(1,INDEX('4. CPI-tabel'!$D$20:$Z$42,MAX($E68,2010)-2003,AG$28-2003)),0))</f>
        <v>1.0856915036640693</v>
      </c>
      <c r="AH68" s="118">
        <f>IF($C68="TD",INDEX('4. CPI-tabel'!$D$20:$Z$42,$E68-2003,AH$28-2003),
IF(AH$28&gt;=$E68,MAX(1,INDEX('4. CPI-tabel'!$D$20:$Z$42,MAX($E68,2010)-2003,AH$28-2003)),0))</f>
        <v>1.0932913441897176</v>
      </c>
      <c r="AI68" s="118">
        <f>IF($C68="TD",INDEX('4. CPI-tabel'!$D$20:$Z$42,$E68-2003,AI$28-2003),
IF(AI$28&gt;=$E68,MAX(1,INDEX('4. CPI-tabel'!$D$20:$Z$42,MAX($E68,2010)-2003,AI$28-2003)),0))</f>
        <v>1.0932913441897176</v>
      </c>
      <c r="AJ68" s="118">
        <f>IF($C68="TD",INDEX('4. CPI-tabel'!$D$20:$Z$42,$E68-2003,AJ$28-2003),
IF(AJ$28&gt;=$E68,MAX(1,INDEX('4. CPI-tabel'!$D$20:$Z$42,MAX($E68,2010)-2003,AJ$28-2003)),0))</f>
        <v>1.0932913441897176</v>
      </c>
      <c r="AK68" s="118">
        <f>IF($C68="TD",INDEX('4. CPI-tabel'!$D$20:$Z$42,$E68-2003,AK$28-2003),
IF(AK$28&gt;=$E68,MAX(1,INDEX('4. CPI-tabel'!$D$20:$Z$42,MAX($E68,2010)-2003,AK$28-2003)),0))</f>
        <v>1.0932913441897176</v>
      </c>
      <c r="AL68" s="118">
        <f>IF($C68="TD",INDEX('4. CPI-tabel'!$D$20:$Z$42,$E68-2003,AL$28-2003),
IF(AL$28&gt;=$E68,MAX(1,INDEX('4. CPI-tabel'!$D$20:$Z$42,MAX($E68,2010)-2003,AL$28-2003)),0))</f>
        <v>1.0932913441897176</v>
      </c>
      <c r="AM68" s="118">
        <f>IF($C68="TD",INDEX('4. CPI-tabel'!$D$20:$Z$42,$E68-2003,AM$28-2003),
IF(AM$28&gt;=$E68,MAX(1,INDEX('4. CPI-tabel'!$D$20:$Z$42,MAX($E68,2010)-2003,AM$28-2003)),0))</f>
        <v>1.0932913441897176</v>
      </c>
      <c r="AO68" s="87">
        <f t="shared" si="5"/>
        <v>0</v>
      </c>
      <c r="AP68" s="87">
        <f t="shared" si="6"/>
        <v>0</v>
      </c>
      <c r="AQ68" s="87">
        <f t="shared" si="7"/>
        <v>0</v>
      </c>
      <c r="AR68" s="87">
        <f t="shared" si="8"/>
        <v>15459.397999999999</v>
      </c>
      <c r="AS68" s="87">
        <f t="shared" si="9"/>
        <v>31227.983959999994</v>
      </c>
      <c r="AT68" s="87">
        <f t="shared" si="10"/>
        <v>31477.807831679998</v>
      </c>
      <c r="AU68" s="87">
        <f t="shared" si="11"/>
        <v>31540.763447343361</v>
      </c>
      <c r="AV68" s="87">
        <f t="shared" si="12"/>
        <v>31982.334135606168</v>
      </c>
      <c r="AW68" s="87">
        <f t="shared" si="13"/>
        <v>32653.9631524539</v>
      </c>
      <c r="AX68" s="87">
        <f t="shared" si="14"/>
        <v>33568.274120722606</v>
      </c>
      <c r="AY68" s="87">
        <f t="shared" si="15"/>
        <v>33803.252039567662</v>
      </c>
      <c r="AZ68" s="87">
        <f t="shared" si="16"/>
        <v>40563.902447481196</v>
      </c>
      <c r="BA68" s="87">
        <f t="shared" si="17"/>
        <v>39265.857569161788</v>
      </c>
      <c r="BB68" s="87">
        <f t="shared" si="18"/>
        <v>38009.350126948608</v>
      </c>
      <c r="BC68" s="87">
        <f t="shared" si="19"/>
        <v>36793.050922886257</v>
      </c>
      <c r="BD68" s="87">
        <f t="shared" si="20"/>
        <v>35615.673293353895</v>
      </c>
    </row>
    <row r="69" spans="1:56" s="20" customFormat="1" x14ac:dyDescent="0.2">
      <c r="A69" s="41"/>
      <c r="B69" s="86">
        <f>'3. Investeringen'!B55</f>
        <v>41</v>
      </c>
      <c r="C69" s="86" t="str">
        <f>'3. Investeringen'!F55</f>
        <v>TD</v>
      </c>
      <c r="D69" s="86" t="str">
        <f>'3. Investeringen'!G55</f>
        <v>Nieuwe investeringen TD</v>
      </c>
      <c r="E69" s="121">
        <f>'3. Investeringen'!K55</f>
        <v>2014</v>
      </c>
      <c r="G69" s="86">
        <f>'7. Nominale afschrijvingen'!R58</f>
        <v>0</v>
      </c>
      <c r="H69" s="86">
        <f>'7. Nominale afschrijvingen'!S58</f>
        <v>0</v>
      </c>
      <c r="I69" s="86">
        <f>'7. Nominale afschrijvingen'!T58</f>
        <v>0</v>
      </c>
      <c r="J69" s="86">
        <f>'7. Nominale afschrijvingen'!U58</f>
        <v>4787.3786666666665</v>
      </c>
      <c r="K69" s="86">
        <f>'7. Nominale afschrijvingen'!V58</f>
        <v>9574.7573333333312</v>
      </c>
      <c r="L69" s="86">
        <f>'7. Nominale afschrijvingen'!W58</f>
        <v>9574.7573333333312</v>
      </c>
      <c r="M69" s="86">
        <f>'7. Nominale afschrijvingen'!X58</f>
        <v>9574.7573333333312</v>
      </c>
      <c r="N69" s="86">
        <f>'7. Nominale afschrijvingen'!Y58</f>
        <v>9574.7573333333312</v>
      </c>
      <c r="O69" s="86">
        <f>'7. Nominale afschrijvingen'!Z58</f>
        <v>9574.7573333333312</v>
      </c>
      <c r="P69" s="86">
        <f>'7. Nominale afschrijvingen'!AA58</f>
        <v>9574.7573333333312</v>
      </c>
      <c r="Q69" s="86">
        <f>'7. Nominale afschrijvingen'!AB58</f>
        <v>9574.7573333333312</v>
      </c>
      <c r="R69" s="86">
        <f>'7. Nominale afschrijvingen'!AC58</f>
        <v>11489.708799999999</v>
      </c>
      <c r="S69" s="86">
        <f>'7. Nominale afschrijvingen'!AD58</f>
        <v>10876.924330666665</v>
      </c>
      <c r="T69" s="86">
        <f>'7. Nominale afschrijvingen'!AE58</f>
        <v>10296.821699697777</v>
      </c>
      <c r="U69" s="86">
        <f>'7. Nominale afschrijvingen'!AF58</f>
        <v>9747.6578757138941</v>
      </c>
      <c r="V69" s="86">
        <f>'7. Nominale afschrijvingen'!AG58</f>
        <v>9352.4825564281964</v>
      </c>
      <c r="W69" s="40"/>
      <c r="X69" s="118">
        <f>IF($C69="TD",INDEX('4. CPI-tabel'!$D$20:$Z$42,$E69-2003,X$28-2003),
IF(X$28&gt;=$E69,MAX(1,INDEX('4. CPI-tabel'!$D$20:$Z$42,MAX($E69,2010)-2003,X$28-2003)),0))</f>
        <v>0</v>
      </c>
      <c r="Y69" s="118">
        <f>IF($C69="TD",INDEX('4. CPI-tabel'!$D$20:$Z$42,$E69-2003,Y$28-2003),
IF(Y$28&gt;=$E69,MAX(1,INDEX('4. CPI-tabel'!$D$20:$Z$42,MAX($E69,2010)-2003,Y$28-2003)),0))</f>
        <v>0</v>
      </c>
      <c r="Z69" s="118">
        <f>IF($C69="TD",INDEX('4. CPI-tabel'!$D$20:$Z$42,$E69-2003,Z$28-2003),
IF(Z$28&gt;=$E69,MAX(1,INDEX('4. CPI-tabel'!$D$20:$Z$42,MAX($E69,2010)-2003,Z$28-2003)),0))</f>
        <v>0</v>
      </c>
      <c r="AA69" s="118">
        <f>IF($C69="TD",INDEX('4. CPI-tabel'!$D$20:$Z$42,$E69-2003,AA$28-2003),
IF(AA$28&gt;=$E69,MAX(1,INDEX('4. CPI-tabel'!$D$20:$Z$42,MAX($E69,2010)-2003,AA$28-2003)),0))</f>
        <v>1</v>
      </c>
      <c r="AB69" s="118">
        <f>IF($C69="TD",INDEX('4. CPI-tabel'!$D$20:$Z$42,$E69-2003,AB$28-2003),
IF(AB$28&gt;=$E69,MAX(1,INDEX('4. CPI-tabel'!$D$20:$Z$42,MAX($E69,2010)-2003,AB$28-2003)),0))</f>
        <v>1.01</v>
      </c>
      <c r="AC69" s="118">
        <f>IF($C69="TD",INDEX('4. CPI-tabel'!$D$20:$Z$42,$E69-2003,AC$28-2003),
IF(AC$28&gt;=$E69,MAX(1,INDEX('4. CPI-tabel'!$D$20:$Z$42,MAX($E69,2010)-2003,AC$28-2003)),0))</f>
        <v>1.0180800000000001</v>
      </c>
      <c r="AD69" s="118">
        <f>IF($C69="TD",INDEX('4. CPI-tabel'!$D$20:$Z$42,$E69-2003,AD$28-2003),
IF(AD$28&gt;=$E69,MAX(1,INDEX('4. CPI-tabel'!$D$20:$Z$42,MAX($E69,2010)-2003,AD$28-2003)),0))</f>
        <v>1.0201161600000002</v>
      </c>
      <c r="AE69" s="118">
        <f>IF($C69="TD",INDEX('4. CPI-tabel'!$D$20:$Z$42,$E69-2003,AE$28-2003),
IF(AE$28&gt;=$E69,MAX(1,INDEX('4. CPI-tabel'!$D$20:$Z$42,MAX($E69,2010)-2003,AE$28-2003)),0))</f>
        <v>1.0343977862400002</v>
      </c>
      <c r="AF69" s="118">
        <f>IF($C69="TD",INDEX('4. CPI-tabel'!$D$20:$Z$42,$E69-2003,AF$28-2003),
IF(AF$28&gt;=$E69,MAX(1,INDEX('4. CPI-tabel'!$D$20:$Z$42,MAX($E69,2010)-2003,AF$28-2003)),0))</f>
        <v>1.0561201397510402</v>
      </c>
      <c r="AG69" s="118">
        <f>IF($C69="TD",INDEX('4. CPI-tabel'!$D$20:$Z$42,$E69-2003,AG$28-2003),
IF(AG$28&gt;=$E69,MAX(1,INDEX('4. CPI-tabel'!$D$20:$Z$42,MAX($E69,2010)-2003,AG$28-2003)),0))</f>
        <v>1.0856915036640693</v>
      </c>
      <c r="AH69" s="118">
        <f>IF($C69="TD",INDEX('4. CPI-tabel'!$D$20:$Z$42,$E69-2003,AH$28-2003),
IF(AH$28&gt;=$E69,MAX(1,INDEX('4. CPI-tabel'!$D$20:$Z$42,MAX($E69,2010)-2003,AH$28-2003)),0))</f>
        <v>1.0932913441897176</v>
      </c>
      <c r="AI69" s="118">
        <f>IF($C69="TD",INDEX('4. CPI-tabel'!$D$20:$Z$42,$E69-2003,AI$28-2003),
IF(AI$28&gt;=$E69,MAX(1,INDEX('4. CPI-tabel'!$D$20:$Z$42,MAX($E69,2010)-2003,AI$28-2003)),0))</f>
        <v>1.0932913441897176</v>
      </c>
      <c r="AJ69" s="118">
        <f>IF($C69="TD",INDEX('4. CPI-tabel'!$D$20:$Z$42,$E69-2003,AJ$28-2003),
IF(AJ$28&gt;=$E69,MAX(1,INDEX('4. CPI-tabel'!$D$20:$Z$42,MAX($E69,2010)-2003,AJ$28-2003)),0))</f>
        <v>1.0932913441897176</v>
      </c>
      <c r="AK69" s="118">
        <f>IF($C69="TD",INDEX('4. CPI-tabel'!$D$20:$Z$42,$E69-2003,AK$28-2003),
IF(AK$28&gt;=$E69,MAX(1,INDEX('4. CPI-tabel'!$D$20:$Z$42,MAX($E69,2010)-2003,AK$28-2003)),0))</f>
        <v>1.0932913441897176</v>
      </c>
      <c r="AL69" s="118">
        <f>IF($C69="TD",INDEX('4. CPI-tabel'!$D$20:$Z$42,$E69-2003,AL$28-2003),
IF(AL$28&gt;=$E69,MAX(1,INDEX('4. CPI-tabel'!$D$20:$Z$42,MAX($E69,2010)-2003,AL$28-2003)),0))</f>
        <v>1.0932913441897176</v>
      </c>
      <c r="AM69" s="118">
        <f>IF($C69="TD",INDEX('4. CPI-tabel'!$D$20:$Z$42,$E69-2003,AM$28-2003),
IF(AM$28&gt;=$E69,MAX(1,INDEX('4. CPI-tabel'!$D$20:$Z$42,MAX($E69,2010)-2003,AM$28-2003)),0))</f>
        <v>1.0932913441897176</v>
      </c>
      <c r="AO69" s="87">
        <f t="shared" si="5"/>
        <v>0</v>
      </c>
      <c r="AP69" s="87">
        <f t="shared" si="6"/>
        <v>0</v>
      </c>
      <c r="AQ69" s="87">
        <f t="shared" si="7"/>
        <v>0</v>
      </c>
      <c r="AR69" s="87">
        <f t="shared" si="8"/>
        <v>4787.3786666666665</v>
      </c>
      <c r="AS69" s="87">
        <f t="shared" si="9"/>
        <v>9670.5049066666652</v>
      </c>
      <c r="AT69" s="87">
        <f t="shared" si="10"/>
        <v>9747.8689459199995</v>
      </c>
      <c r="AU69" s="87">
        <f t="shared" si="11"/>
        <v>9767.3646838118402</v>
      </c>
      <c r="AV69" s="87">
        <f t="shared" si="12"/>
        <v>9904.1077893852053</v>
      </c>
      <c r="AW69" s="87">
        <f t="shared" si="13"/>
        <v>10112.094052962295</v>
      </c>
      <c r="AX69" s="87">
        <f t="shared" si="14"/>
        <v>10395.232686445239</v>
      </c>
      <c r="AY69" s="87">
        <f t="shared" si="15"/>
        <v>10467.999315250354</v>
      </c>
      <c r="AZ69" s="87">
        <f t="shared" si="16"/>
        <v>12561.599178300427</v>
      </c>
      <c r="BA69" s="87">
        <f t="shared" si="17"/>
        <v>11891.647222124402</v>
      </c>
      <c r="BB69" s="87">
        <f t="shared" si="18"/>
        <v>11257.426036944436</v>
      </c>
      <c r="BC69" s="87">
        <f t="shared" si="19"/>
        <v>10657.029981640731</v>
      </c>
      <c r="BD69" s="87">
        <f t="shared" si="20"/>
        <v>10224.988225628269</v>
      </c>
    </row>
    <row r="70" spans="1:56" s="20" customFormat="1" x14ac:dyDescent="0.2">
      <c r="A70" s="41"/>
      <c r="B70" s="86">
        <f>'3. Investeringen'!B56</f>
        <v>42</v>
      </c>
      <c r="C70" s="86" t="str">
        <f>'3. Investeringen'!F56</f>
        <v>TD</v>
      </c>
      <c r="D70" s="86" t="str">
        <f>'3. Investeringen'!G56</f>
        <v>Nieuwe investeringen TD</v>
      </c>
      <c r="E70" s="121">
        <f>'3. Investeringen'!K56</f>
        <v>2015</v>
      </c>
      <c r="G70" s="86">
        <f>'7. Nominale afschrijvingen'!R59</f>
        <v>0</v>
      </c>
      <c r="H70" s="86">
        <f>'7. Nominale afschrijvingen'!S59</f>
        <v>0</v>
      </c>
      <c r="I70" s="86">
        <f>'7. Nominale afschrijvingen'!T59</f>
        <v>0</v>
      </c>
      <c r="J70" s="86">
        <f>'7. Nominale afschrijvingen'!U59</f>
        <v>0</v>
      </c>
      <c r="K70" s="86">
        <f>'7. Nominale afschrijvingen'!V59</f>
        <v>9457.4745080953198</v>
      </c>
      <c r="L70" s="86">
        <f>'7. Nominale afschrijvingen'!W59</f>
        <v>18914.94901619064</v>
      </c>
      <c r="M70" s="86">
        <f>'7. Nominale afschrijvingen'!X59</f>
        <v>18914.94901619064</v>
      </c>
      <c r="N70" s="86">
        <f>'7. Nominale afschrijvingen'!Y59</f>
        <v>18914.94901619064</v>
      </c>
      <c r="O70" s="86">
        <f>'7. Nominale afschrijvingen'!Z59</f>
        <v>18914.94901619064</v>
      </c>
      <c r="P70" s="86">
        <f>'7. Nominale afschrijvingen'!AA59</f>
        <v>18914.94901619064</v>
      </c>
      <c r="Q70" s="86">
        <f>'7. Nominale afschrijvingen'!AB59</f>
        <v>18914.94901619064</v>
      </c>
      <c r="R70" s="86">
        <f>'7. Nominale afschrijvingen'!AC59</f>
        <v>22697.938819428768</v>
      </c>
      <c r="S70" s="86">
        <f>'7. Nominale afschrijvingen'!AD59</f>
        <v>22136.34033317486</v>
      </c>
      <c r="T70" s="86">
        <f>'7. Nominale afschrijvingen'!AE59</f>
        <v>21588.637067199397</v>
      </c>
      <c r="U70" s="86">
        <f>'7. Nominale afschrijvingen'!AF59</f>
        <v>21054.485222237763</v>
      </c>
      <c r="V70" s="86">
        <f>'7. Nominale afschrijvingen'!AG59</f>
        <v>20533.549505398889</v>
      </c>
      <c r="W70" s="40"/>
      <c r="X70" s="118">
        <f>IF($C70="TD",INDEX('4. CPI-tabel'!$D$20:$Z$42,$E70-2003,X$28-2003),
IF(X$28&gt;=$E70,MAX(1,INDEX('4. CPI-tabel'!$D$20:$Z$42,MAX($E70,2010)-2003,X$28-2003)),0))</f>
        <v>0</v>
      </c>
      <c r="Y70" s="118">
        <f>IF($C70="TD",INDEX('4. CPI-tabel'!$D$20:$Z$42,$E70-2003,Y$28-2003),
IF(Y$28&gt;=$E70,MAX(1,INDEX('4. CPI-tabel'!$D$20:$Z$42,MAX($E70,2010)-2003,Y$28-2003)),0))</f>
        <v>0</v>
      </c>
      <c r="Z70" s="118">
        <f>IF($C70="TD",INDEX('4. CPI-tabel'!$D$20:$Z$42,$E70-2003,Z$28-2003),
IF(Z$28&gt;=$E70,MAX(1,INDEX('4. CPI-tabel'!$D$20:$Z$42,MAX($E70,2010)-2003,Z$28-2003)),0))</f>
        <v>0</v>
      </c>
      <c r="AA70" s="118">
        <f>IF($C70="TD",INDEX('4. CPI-tabel'!$D$20:$Z$42,$E70-2003,AA$28-2003),
IF(AA$28&gt;=$E70,MAX(1,INDEX('4. CPI-tabel'!$D$20:$Z$42,MAX($E70,2010)-2003,AA$28-2003)),0))</f>
        <v>0</v>
      </c>
      <c r="AB70" s="118">
        <f>IF($C70="TD",INDEX('4. CPI-tabel'!$D$20:$Z$42,$E70-2003,AB$28-2003),
IF(AB$28&gt;=$E70,MAX(1,INDEX('4. CPI-tabel'!$D$20:$Z$42,MAX($E70,2010)-2003,AB$28-2003)),0))</f>
        <v>1</v>
      </c>
      <c r="AC70" s="118">
        <f>IF($C70="TD",INDEX('4. CPI-tabel'!$D$20:$Z$42,$E70-2003,AC$28-2003),
IF(AC$28&gt;=$E70,MAX(1,INDEX('4. CPI-tabel'!$D$20:$Z$42,MAX($E70,2010)-2003,AC$28-2003)),0))</f>
        <v>1.008</v>
      </c>
      <c r="AD70" s="118">
        <f>IF($C70="TD",INDEX('4. CPI-tabel'!$D$20:$Z$42,$E70-2003,AD$28-2003),
IF(AD$28&gt;=$E70,MAX(1,INDEX('4. CPI-tabel'!$D$20:$Z$42,MAX($E70,2010)-2003,AD$28-2003)),0))</f>
        <v>1.010016</v>
      </c>
      <c r="AE70" s="118">
        <f>IF($C70="TD",INDEX('4. CPI-tabel'!$D$20:$Z$42,$E70-2003,AE$28-2003),
IF(AE$28&gt;=$E70,MAX(1,INDEX('4. CPI-tabel'!$D$20:$Z$42,MAX($E70,2010)-2003,AE$28-2003)),0))</f>
        <v>1.0241562239999999</v>
      </c>
      <c r="AF70" s="118">
        <f>IF($C70="TD",INDEX('4. CPI-tabel'!$D$20:$Z$42,$E70-2003,AF$28-2003),
IF(AF$28&gt;=$E70,MAX(1,INDEX('4. CPI-tabel'!$D$20:$Z$42,MAX($E70,2010)-2003,AF$28-2003)),0))</f>
        <v>1.0456635047039999</v>
      </c>
      <c r="AG70" s="118">
        <f>IF($C70="TD",INDEX('4. CPI-tabel'!$D$20:$Z$42,$E70-2003,AG$28-2003),
IF(AG$28&gt;=$E70,MAX(1,INDEX('4. CPI-tabel'!$D$20:$Z$42,MAX($E70,2010)-2003,AG$28-2003)),0))</f>
        <v>1.0749420828357119</v>
      </c>
      <c r="AH70" s="118">
        <f>IF($C70="TD",INDEX('4. CPI-tabel'!$D$20:$Z$42,$E70-2003,AH$28-2003),
IF(AH$28&gt;=$E70,MAX(1,INDEX('4. CPI-tabel'!$D$20:$Z$42,MAX($E70,2010)-2003,AH$28-2003)),0))</f>
        <v>1.0824666774155618</v>
      </c>
      <c r="AI70" s="118">
        <f>IF($C70="TD",INDEX('4. CPI-tabel'!$D$20:$Z$42,$E70-2003,AI$28-2003),
IF(AI$28&gt;=$E70,MAX(1,INDEX('4. CPI-tabel'!$D$20:$Z$42,MAX($E70,2010)-2003,AI$28-2003)),0))</f>
        <v>1.0824666774155618</v>
      </c>
      <c r="AJ70" s="118">
        <f>IF($C70="TD",INDEX('4. CPI-tabel'!$D$20:$Z$42,$E70-2003,AJ$28-2003),
IF(AJ$28&gt;=$E70,MAX(1,INDEX('4. CPI-tabel'!$D$20:$Z$42,MAX($E70,2010)-2003,AJ$28-2003)),0))</f>
        <v>1.0824666774155618</v>
      </c>
      <c r="AK70" s="118">
        <f>IF($C70="TD",INDEX('4. CPI-tabel'!$D$20:$Z$42,$E70-2003,AK$28-2003),
IF(AK$28&gt;=$E70,MAX(1,INDEX('4. CPI-tabel'!$D$20:$Z$42,MAX($E70,2010)-2003,AK$28-2003)),0))</f>
        <v>1.0824666774155618</v>
      </c>
      <c r="AL70" s="118">
        <f>IF($C70="TD",INDEX('4. CPI-tabel'!$D$20:$Z$42,$E70-2003,AL$28-2003),
IF(AL$28&gt;=$E70,MAX(1,INDEX('4. CPI-tabel'!$D$20:$Z$42,MAX($E70,2010)-2003,AL$28-2003)),0))</f>
        <v>1.0824666774155618</v>
      </c>
      <c r="AM70" s="118">
        <f>IF($C70="TD",INDEX('4. CPI-tabel'!$D$20:$Z$42,$E70-2003,AM$28-2003),
IF(AM$28&gt;=$E70,MAX(1,INDEX('4. CPI-tabel'!$D$20:$Z$42,MAX($E70,2010)-2003,AM$28-2003)),0))</f>
        <v>1.0824666774155618</v>
      </c>
      <c r="AO70" s="87">
        <f t="shared" si="5"/>
        <v>0</v>
      </c>
      <c r="AP70" s="87">
        <f t="shared" si="6"/>
        <v>0</v>
      </c>
      <c r="AQ70" s="87">
        <f t="shared" si="7"/>
        <v>0</v>
      </c>
      <c r="AR70" s="87">
        <f t="shared" si="8"/>
        <v>0</v>
      </c>
      <c r="AS70" s="87">
        <f t="shared" si="9"/>
        <v>9457.4745080953198</v>
      </c>
      <c r="AT70" s="87">
        <f t="shared" si="10"/>
        <v>19066.268608320166</v>
      </c>
      <c r="AU70" s="87">
        <f t="shared" si="11"/>
        <v>19104.401145536805</v>
      </c>
      <c r="AV70" s="87">
        <f t="shared" si="12"/>
        <v>19371.862761574321</v>
      </c>
      <c r="AW70" s="87">
        <f t="shared" si="13"/>
        <v>19778.671879567381</v>
      </c>
      <c r="AX70" s="87">
        <f t="shared" si="14"/>
        <v>20332.474692195265</v>
      </c>
      <c r="AY70" s="87">
        <f t="shared" si="15"/>
        <v>20474.80201504063</v>
      </c>
      <c r="AZ70" s="87">
        <f t="shared" si="16"/>
        <v>24569.762418048758</v>
      </c>
      <c r="BA70" s="87">
        <f t="shared" si="17"/>
        <v>23961.850770591882</v>
      </c>
      <c r="BB70" s="87">
        <f t="shared" si="18"/>
        <v>23368.980236061769</v>
      </c>
      <c r="BC70" s="87">
        <f t="shared" si="19"/>
        <v>22790.778663210756</v>
      </c>
      <c r="BD70" s="87">
        <f t="shared" si="20"/>
        <v>22226.883108657086</v>
      </c>
    </row>
    <row r="71" spans="1:56" s="20" customFormat="1" x14ac:dyDescent="0.2">
      <c r="A71" s="41"/>
      <c r="B71" s="86">
        <f>'3. Investeringen'!B57</f>
        <v>43</v>
      </c>
      <c r="C71" s="86" t="str">
        <f>'3. Investeringen'!F57</f>
        <v>TD</v>
      </c>
      <c r="D71" s="86" t="str">
        <f>'3. Investeringen'!G57</f>
        <v>Nieuwe investeringen TD</v>
      </c>
      <c r="E71" s="121">
        <f>'3. Investeringen'!K57</f>
        <v>2015</v>
      </c>
      <c r="G71" s="86">
        <f>'7. Nominale afschrijvingen'!R60</f>
        <v>0</v>
      </c>
      <c r="H71" s="86">
        <f>'7. Nominale afschrijvingen'!S60</f>
        <v>0</v>
      </c>
      <c r="I71" s="86">
        <f>'7. Nominale afschrijvingen'!T60</f>
        <v>0</v>
      </c>
      <c r="J71" s="86">
        <f>'7. Nominale afschrijvingen'!U60</f>
        <v>0</v>
      </c>
      <c r="K71" s="86">
        <f>'7. Nominale afschrijvingen'!V60</f>
        <v>13681.995289430715</v>
      </c>
      <c r="L71" s="86">
        <f>'7. Nominale afschrijvingen'!W60</f>
        <v>27363.990578861431</v>
      </c>
      <c r="M71" s="86">
        <f>'7. Nominale afschrijvingen'!X60</f>
        <v>27363.990578861431</v>
      </c>
      <c r="N71" s="86">
        <f>'7. Nominale afschrijvingen'!Y60</f>
        <v>27363.990578861431</v>
      </c>
      <c r="O71" s="86">
        <f>'7. Nominale afschrijvingen'!Z60</f>
        <v>27363.990578861431</v>
      </c>
      <c r="P71" s="86">
        <f>'7. Nominale afschrijvingen'!AA60</f>
        <v>27363.990578861431</v>
      </c>
      <c r="Q71" s="86">
        <f>'7. Nominale afschrijvingen'!AB60</f>
        <v>27363.990578861431</v>
      </c>
      <c r="R71" s="86">
        <f>'7. Nominale afschrijvingen'!AC60</f>
        <v>32836.788694633717</v>
      </c>
      <c r="S71" s="86">
        <f>'7. Nominale afschrijvingen'!AD60</f>
        <v>31813.304371684091</v>
      </c>
      <c r="T71" s="86">
        <f>'7. Nominale afschrijvingen'!AE60</f>
        <v>30821.720858800432</v>
      </c>
      <c r="U71" s="86">
        <f>'7. Nominale afschrijvingen'!AF60</f>
        <v>29861.043845019638</v>
      </c>
      <c r="V71" s="86">
        <f>'7. Nominale afschrijvingen'!AG60</f>
        <v>28930.310010889156</v>
      </c>
      <c r="W71" s="40"/>
      <c r="X71" s="118">
        <f>IF($C71="TD",INDEX('4. CPI-tabel'!$D$20:$Z$42,$E71-2003,X$28-2003),
IF(X$28&gt;=$E71,MAX(1,INDEX('4. CPI-tabel'!$D$20:$Z$42,MAX($E71,2010)-2003,X$28-2003)),0))</f>
        <v>0</v>
      </c>
      <c r="Y71" s="118">
        <f>IF($C71="TD",INDEX('4. CPI-tabel'!$D$20:$Z$42,$E71-2003,Y$28-2003),
IF(Y$28&gt;=$E71,MAX(1,INDEX('4. CPI-tabel'!$D$20:$Z$42,MAX($E71,2010)-2003,Y$28-2003)),0))</f>
        <v>0</v>
      </c>
      <c r="Z71" s="118">
        <f>IF($C71="TD",INDEX('4. CPI-tabel'!$D$20:$Z$42,$E71-2003,Z$28-2003),
IF(Z$28&gt;=$E71,MAX(1,INDEX('4. CPI-tabel'!$D$20:$Z$42,MAX($E71,2010)-2003,Z$28-2003)),0))</f>
        <v>0</v>
      </c>
      <c r="AA71" s="118">
        <f>IF($C71="TD",INDEX('4. CPI-tabel'!$D$20:$Z$42,$E71-2003,AA$28-2003),
IF(AA$28&gt;=$E71,MAX(1,INDEX('4. CPI-tabel'!$D$20:$Z$42,MAX($E71,2010)-2003,AA$28-2003)),0))</f>
        <v>0</v>
      </c>
      <c r="AB71" s="118">
        <f>IF($C71="TD",INDEX('4. CPI-tabel'!$D$20:$Z$42,$E71-2003,AB$28-2003),
IF(AB$28&gt;=$E71,MAX(1,INDEX('4. CPI-tabel'!$D$20:$Z$42,MAX($E71,2010)-2003,AB$28-2003)),0))</f>
        <v>1</v>
      </c>
      <c r="AC71" s="118">
        <f>IF($C71="TD",INDEX('4. CPI-tabel'!$D$20:$Z$42,$E71-2003,AC$28-2003),
IF(AC$28&gt;=$E71,MAX(1,INDEX('4. CPI-tabel'!$D$20:$Z$42,MAX($E71,2010)-2003,AC$28-2003)),0))</f>
        <v>1.008</v>
      </c>
      <c r="AD71" s="118">
        <f>IF($C71="TD",INDEX('4. CPI-tabel'!$D$20:$Z$42,$E71-2003,AD$28-2003),
IF(AD$28&gt;=$E71,MAX(1,INDEX('4. CPI-tabel'!$D$20:$Z$42,MAX($E71,2010)-2003,AD$28-2003)),0))</f>
        <v>1.010016</v>
      </c>
      <c r="AE71" s="118">
        <f>IF($C71="TD",INDEX('4. CPI-tabel'!$D$20:$Z$42,$E71-2003,AE$28-2003),
IF(AE$28&gt;=$E71,MAX(1,INDEX('4. CPI-tabel'!$D$20:$Z$42,MAX($E71,2010)-2003,AE$28-2003)),0))</f>
        <v>1.0241562239999999</v>
      </c>
      <c r="AF71" s="118">
        <f>IF($C71="TD",INDEX('4. CPI-tabel'!$D$20:$Z$42,$E71-2003,AF$28-2003),
IF(AF$28&gt;=$E71,MAX(1,INDEX('4. CPI-tabel'!$D$20:$Z$42,MAX($E71,2010)-2003,AF$28-2003)),0))</f>
        <v>1.0456635047039999</v>
      </c>
      <c r="AG71" s="118">
        <f>IF($C71="TD",INDEX('4. CPI-tabel'!$D$20:$Z$42,$E71-2003,AG$28-2003),
IF(AG$28&gt;=$E71,MAX(1,INDEX('4. CPI-tabel'!$D$20:$Z$42,MAX($E71,2010)-2003,AG$28-2003)),0))</f>
        <v>1.0749420828357119</v>
      </c>
      <c r="AH71" s="118">
        <f>IF($C71="TD",INDEX('4. CPI-tabel'!$D$20:$Z$42,$E71-2003,AH$28-2003),
IF(AH$28&gt;=$E71,MAX(1,INDEX('4. CPI-tabel'!$D$20:$Z$42,MAX($E71,2010)-2003,AH$28-2003)),0))</f>
        <v>1.0824666774155618</v>
      </c>
      <c r="AI71" s="118">
        <f>IF($C71="TD",INDEX('4. CPI-tabel'!$D$20:$Z$42,$E71-2003,AI$28-2003),
IF(AI$28&gt;=$E71,MAX(1,INDEX('4. CPI-tabel'!$D$20:$Z$42,MAX($E71,2010)-2003,AI$28-2003)),0))</f>
        <v>1.0824666774155618</v>
      </c>
      <c r="AJ71" s="118">
        <f>IF($C71="TD",INDEX('4. CPI-tabel'!$D$20:$Z$42,$E71-2003,AJ$28-2003),
IF(AJ$28&gt;=$E71,MAX(1,INDEX('4. CPI-tabel'!$D$20:$Z$42,MAX($E71,2010)-2003,AJ$28-2003)),0))</f>
        <v>1.0824666774155618</v>
      </c>
      <c r="AK71" s="118">
        <f>IF($C71="TD",INDEX('4. CPI-tabel'!$D$20:$Z$42,$E71-2003,AK$28-2003),
IF(AK$28&gt;=$E71,MAX(1,INDEX('4. CPI-tabel'!$D$20:$Z$42,MAX($E71,2010)-2003,AK$28-2003)),0))</f>
        <v>1.0824666774155618</v>
      </c>
      <c r="AL71" s="118">
        <f>IF($C71="TD",INDEX('4. CPI-tabel'!$D$20:$Z$42,$E71-2003,AL$28-2003),
IF(AL$28&gt;=$E71,MAX(1,INDEX('4. CPI-tabel'!$D$20:$Z$42,MAX($E71,2010)-2003,AL$28-2003)),0))</f>
        <v>1.0824666774155618</v>
      </c>
      <c r="AM71" s="118">
        <f>IF($C71="TD",INDEX('4. CPI-tabel'!$D$20:$Z$42,$E71-2003,AM$28-2003),
IF(AM$28&gt;=$E71,MAX(1,INDEX('4. CPI-tabel'!$D$20:$Z$42,MAX($E71,2010)-2003,AM$28-2003)),0))</f>
        <v>1.0824666774155618</v>
      </c>
      <c r="AO71" s="87">
        <f t="shared" si="5"/>
        <v>0</v>
      </c>
      <c r="AP71" s="87">
        <f t="shared" si="6"/>
        <v>0</v>
      </c>
      <c r="AQ71" s="87">
        <f t="shared" si="7"/>
        <v>0</v>
      </c>
      <c r="AR71" s="87">
        <f t="shared" si="8"/>
        <v>0</v>
      </c>
      <c r="AS71" s="87">
        <f t="shared" si="9"/>
        <v>13681.995289430715</v>
      </c>
      <c r="AT71" s="87">
        <f t="shared" si="10"/>
        <v>27582.902503492322</v>
      </c>
      <c r="AU71" s="87">
        <f t="shared" si="11"/>
        <v>27638.068308499307</v>
      </c>
      <c r="AV71" s="87">
        <f t="shared" si="12"/>
        <v>28025.001264818296</v>
      </c>
      <c r="AW71" s="87">
        <f t="shared" si="13"/>
        <v>28613.52629137948</v>
      </c>
      <c r="AX71" s="87">
        <f t="shared" si="14"/>
        <v>29414.705027538104</v>
      </c>
      <c r="AY71" s="87">
        <f t="shared" si="15"/>
        <v>29620.607962730868</v>
      </c>
      <c r="AZ71" s="87">
        <f t="shared" si="16"/>
        <v>35544.729555277045</v>
      </c>
      <c r="BA71" s="87">
        <f t="shared" si="17"/>
        <v>34436.841880826847</v>
      </c>
      <c r="BB71" s="87">
        <f t="shared" si="18"/>
        <v>33363.485770255618</v>
      </c>
      <c r="BC71" s="87">
        <f t="shared" si="19"/>
        <v>32323.58491507882</v>
      </c>
      <c r="BD71" s="87">
        <f t="shared" si="20"/>
        <v>31316.096554089349</v>
      </c>
    </row>
    <row r="72" spans="1:56" s="20" customFormat="1" x14ac:dyDescent="0.2">
      <c r="A72" s="41"/>
      <c r="B72" s="86">
        <f>'3. Investeringen'!B58</f>
        <v>44</v>
      </c>
      <c r="C72" s="86" t="str">
        <f>'3. Investeringen'!F58</f>
        <v>TD</v>
      </c>
      <c r="D72" s="86" t="str">
        <f>'3. Investeringen'!G58</f>
        <v>Nieuwe investeringen TD</v>
      </c>
      <c r="E72" s="121">
        <f>'3. Investeringen'!K58</f>
        <v>2015</v>
      </c>
      <c r="G72" s="86">
        <f>'7. Nominale afschrijvingen'!R61</f>
        <v>0</v>
      </c>
      <c r="H72" s="86">
        <f>'7. Nominale afschrijvingen'!S61</f>
        <v>0</v>
      </c>
      <c r="I72" s="86">
        <f>'7. Nominale afschrijvingen'!T61</f>
        <v>0</v>
      </c>
      <c r="J72" s="86">
        <f>'7. Nominale afschrijvingen'!U61</f>
        <v>0</v>
      </c>
      <c r="K72" s="86">
        <f>'7. Nominale afschrijvingen'!V61</f>
        <v>3328.3187992975249</v>
      </c>
      <c r="L72" s="86">
        <f>'7. Nominale afschrijvingen'!W61</f>
        <v>6656.6375985950499</v>
      </c>
      <c r="M72" s="86">
        <f>'7. Nominale afschrijvingen'!X61</f>
        <v>6656.6375985950499</v>
      </c>
      <c r="N72" s="86">
        <f>'7. Nominale afschrijvingen'!Y61</f>
        <v>6656.6375985950499</v>
      </c>
      <c r="O72" s="86">
        <f>'7. Nominale afschrijvingen'!Z61</f>
        <v>6656.6375985950499</v>
      </c>
      <c r="P72" s="86">
        <f>'7. Nominale afschrijvingen'!AA61</f>
        <v>6656.6375985950499</v>
      </c>
      <c r="Q72" s="86">
        <f>'7. Nominale afschrijvingen'!AB61</f>
        <v>6656.6375985950499</v>
      </c>
      <c r="R72" s="86">
        <f>'7. Nominale afschrijvingen'!AC61</f>
        <v>7987.9651183140604</v>
      </c>
      <c r="S72" s="86">
        <f>'7. Nominale afschrijvingen'!AD61</f>
        <v>7580.0690271661088</v>
      </c>
      <c r="T72" s="86">
        <f>'7. Nominale afschrijvingen'!AE61</f>
        <v>7193.0016725874139</v>
      </c>
      <c r="U72" s="86">
        <f>'7. Nominale afschrijvingen'!AF61</f>
        <v>6825.69945951912</v>
      </c>
      <c r="V72" s="86">
        <f>'7. Nominale afschrijvingen'!AG61</f>
        <v>6504.8332456101016</v>
      </c>
      <c r="W72" s="40"/>
      <c r="X72" s="118">
        <f>IF($C72="TD",INDEX('4. CPI-tabel'!$D$20:$Z$42,$E72-2003,X$28-2003),
IF(X$28&gt;=$E72,MAX(1,INDEX('4. CPI-tabel'!$D$20:$Z$42,MAX($E72,2010)-2003,X$28-2003)),0))</f>
        <v>0</v>
      </c>
      <c r="Y72" s="118">
        <f>IF($C72="TD",INDEX('4. CPI-tabel'!$D$20:$Z$42,$E72-2003,Y$28-2003),
IF(Y$28&gt;=$E72,MAX(1,INDEX('4. CPI-tabel'!$D$20:$Z$42,MAX($E72,2010)-2003,Y$28-2003)),0))</f>
        <v>0</v>
      </c>
      <c r="Z72" s="118">
        <f>IF($C72="TD",INDEX('4. CPI-tabel'!$D$20:$Z$42,$E72-2003,Z$28-2003),
IF(Z$28&gt;=$E72,MAX(1,INDEX('4. CPI-tabel'!$D$20:$Z$42,MAX($E72,2010)-2003,Z$28-2003)),0))</f>
        <v>0</v>
      </c>
      <c r="AA72" s="118">
        <f>IF($C72="TD",INDEX('4. CPI-tabel'!$D$20:$Z$42,$E72-2003,AA$28-2003),
IF(AA$28&gt;=$E72,MAX(1,INDEX('4. CPI-tabel'!$D$20:$Z$42,MAX($E72,2010)-2003,AA$28-2003)),0))</f>
        <v>0</v>
      </c>
      <c r="AB72" s="118">
        <f>IF($C72="TD",INDEX('4. CPI-tabel'!$D$20:$Z$42,$E72-2003,AB$28-2003),
IF(AB$28&gt;=$E72,MAX(1,INDEX('4. CPI-tabel'!$D$20:$Z$42,MAX($E72,2010)-2003,AB$28-2003)),0))</f>
        <v>1</v>
      </c>
      <c r="AC72" s="118">
        <f>IF($C72="TD",INDEX('4. CPI-tabel'!$D$20:$Z$42,$E72-2003,AC$28-2003),
IF(AC$28&gt;=$E72,MAX(1,INDEX('4. CPI-tabel'!$D$20:$Z$42,MAX($E72,2010)-2003,AC$28-2003)),0))</f>
        <v>1.008</v>
      </c>
      <c r="AD72" s="118">
        <f>IF($C72="TD",INDEX('4. CPI-tabel'!$D$20:$Z$42,$E72-2003,AD$28-2003),
IF(AD$28&gt;=$E72,MAX(1,INDEX('4. CPI-tabel'!$D$20:$Z$42,MAX($E72,2010)-2003,AD$28-2003)),0))</f>
        <v>1.010016</v>
      </c>
      <c r="AE72" s="118">
        <f>IF($C72="TD",INDEX('4. CPI-tabel'!$D$20:$Z$42,$E72-2003,AE$28-2003),
IF(AE$28&gt;=$E72,MAX(1,INDEX('4. CPI-tabel'!$D$20:$Z$42,MAX($E72,2010)-2003,AE$28-2003)),0))</f>
        <v>1.0241562239999999</v>
      </c>
      <c r="AF72" s="118">
        <f>IF($C72="TD",INDEX('4. CPI-tabel'!$D$20:$Z$42,$E72-2003,AF$28-2003),
IF(AF$28&gt;=$E72,MAX(1,INDEX('4. CPI-tabel'!$D$20:$Z$42,MAX($E72,2010)-2003,AF$28-2003)),0))</f>
        <v>1.0456635047039999</v>
      </c>
      <c r="AG72" s="118">
        <f>IF($C72="TD",INDEX('4. CPI-tabel'!$D$20:$Z$42,$E72-2003,AG$28-2003),
IF(AG$28&gt;=$E72,MAX(1,INDEX('4. CPI-tabel'!$D$20:$Z$42,MAX($E72,2010)-2003,AG$28-2003)),0))</f>
        <v>1.0749420828357119</v>
      </c>
      <c r="AH72" s="118">
        <f>IF($C72="TD",INDEX('4. CPI-tabel'!$D$20:$Z$42,$E72-2003,AH$28-2003),
IF(AH$28&gt;=$E72,MAX(1,INDEX('4. CPI-tabel'!$D$20:$Z$42,MAX($E72,2010)-2003,AH$28-2003)),0))</f>
        <v>1.0824666774155618</v>
      </c>
      <c r="AI72" s="118">
        <f>IF($C72="TD",INDEX('4. CPI-tabel'!$D$20:$Z$42,$E72-2003,AI$28-2003),
IF(AI$28&gt;=$E72,MAX(1,INDEX('4. CPI-tabel'!$D$20:$Z$42,MAX($E72,2010)-2003,AI$28-2003)),0))</f>
        <v>1.0824666774155618</v>
      </c>
      <c r="AJ72" s="118">
        <f>IF($C72="TD",INDEX('4. CPI-tabel'!$D$20:$Z$42,$E72-2003,AJ$28-2003),
IF(AJ$28&gt;=$E72,MAX(1,INDEX('4. CPI-tabel'!$D$20:$Z$42,MAX($E72,2010)-2003,AJ$28-2003)),0))</f>
        <v>1.0824666774155618</v>
      </c>
      <c r="AK72" s="118">
        <f>IF($C72="TD",INDEX('4. CPI-tabel'!$D$20:$Z$42,$E72-2003,AK$28-2003),
IF(AK$28&gt;=$E72,MAX(1,INDEX('4. CPI-tabel'!$D$20:$Z$42,MAX($E72,2010)-2003,AK$28-2003)),0))</f>
        <v>1.0824666774155618</v>
      </c>
      <c r="AL72" s="118">
        <f>IF($C72="TD",INDEX('4. CPI-tabel'!$D$20:$Z$42,$E72-2003,AL$28-2003),
IF(AL$28&gt;=$E72,MAX(1,INDEX('4. CPI-tabel'!$D$20:$Z$42,MAX($E72,2010)-2003,AL$28-2003)),0))</f>
        <v>1.0824666774155618</v>
      </c>
      <c r="AM72" s="118">
        <f>IF($C72="TD",INDEX('4. CPI-tabel'!$D$20:$Z$42,$E72-2003,AM$28-2003),
IF(AM$28&gt;=$E72,MAX(1,INDEX('4. CPI-tabel'!$D$20:$Z$42,MAX($E72,2010)-2003,AM$28-2003)),0))</f>
        <v>1.0824666774155618</v>
      </c>
      <c r="AO72" s="87">
        <f t="shared" si="5"/>
        <v>0</v>
      </c>
      <c r="AP72" s="87">
        <f t="shared" si="6"/>
        <v>0</v>
      </c>
      <c r="AQ72" s="87">
        <f t="shared" si="7"/>
        <v>0</v>
      </c>
      <c r="AR72" s="87">
        <f t="shared" si="8"/>
        <v>0</v>
      </c>
      <c r="AS72" s="87">
        <f t="shared" si="9"/>
        <v>3328.3187992975249</v>
      </c>
      <c r="AT72" s="87">
        <f t="shared" si="10"/>
        <v>6709.89069938381</v>
      </c>
      <c r="AU72" s="87">
        <f t="shared" si="11"/>
        <v>6723.3104807825785</v>
      </c>
      <c r="AV72" s="87">
        <f t="shared" si="12"/>
        <v>6817.4368275135339</v>
      </c>
      <c r="AW72" s="87">
        <f t="shared" si="13"/>
        <v>6960.6030008913176</v>
      </c>
      <c r="AX72" s="87">
        <f t="shared" si="14"/>
        <v>7155.4998849162748</v>
      </c>
      <c r="AY72" s="87">
        <f t="shared" si="15"/>
        <v>7205.5883841106879</v>
      </c>
      <c r="AZ72" s="87">
        <f t="shared" si="16"/>
        <v>8646.7060609328255</v>
      </c>
      <c r="BA72" s="87">
        <f t="shared" si="17"/>
        <v>8205.1721344171074</v>
      </c>
      <c r="BB72" s="87">
        <f t="shared" si="18"/>
        <v>7786.1846211702768</v>
      </c>
      <c r="BC72" s="87">
        <f t="shared" si="19"/>
        <v>7388.5922149828575</v>
      </c>
      <c r="BD72" s="87">
        <f t="shared" si="20"/>
        <v>7041.2652305178517</v>
      </c>
    </row>
    <row r="73" spans="1:56" s="20" customFormat="1" x14ac:dyDescent="0.2">
      <c r="A73" s="41"/>
      <c r="B73" s="86">
        <f>'3. Investeringen'!B59</f>
        <v>45</v>
      </c>
      <c r="C73" s="86" t="str">
        <f>'3. Investeringen'!F59</f>
        <v>TD</v>
      </c>
      <c r="D73" s="86" t="str">
        <f>'3. Investeringen'!G59</f>
        <v>Nieuwe investeringen TD</v>
      </c>
      <c r="E73" s="121">
        <f>'3. Investeringen'!K59</f>
        <v>2016</v>
      </c>
      <c r="G73" s="86">
        <f>'7. Nominale afschrijvingen'!R62</f>
        <v>0</v>
      </c>
      <c r="H73" s="86">
        <f>'7. Nominale afschrijvingen'!S62</f>
        <v>0</v>
      </c>
      <c r="I73" s="86">
        <f>'7. Nominale afschrijvingen'!T62</f>
        <v>0</v>
      </c>
      <c r="J73" s="86">
        <f>'7. Nominale afschrijvingen'!U62</f>
        <v>0</v>
      </c>
      <c r="K73" s="86">
        <f>'7. Nominale afschrijvingen'!V62</f>
        <v>0</v>
      </c>
      <c r="L73" s="86">
        <f>'7. Nominale afschrijvingen'!W62</f>
        <v>1893.3909090909092</v>
      </c>
      <c r="M73" s="86">
        <f>'7. Nominale afschrijvingen'!X62</f>
        <v>3786.7818181818184</v>
      </c>
      <c r="N73" s="86">
        <f>'7. Nominale afschrijvingen'!Y62</f>
        <v>3786.7818181818184</v>
      </c>
      <c r="O73" s="86">
        <f>'7. Nominale afschrijvingen'!Z62</f>
        <v>3786.7818181818184</v>
      </c>
      <c r="P73" s="86">
        <f>'7. Nominale afschrijvingen'!AA62</f>
        <v>3786.7818181818184</v>
      </c>
      <c r="Q73" s="86">
        <f>'7. Nominale afschrijvingen'!AB62</f>
        <v>3786.7818181818184</v>
      </c>
      <c r="R73" s="86">
        <f>'7. Nominale afschrijvingen'!AC62</f>
        <v>4544.1381818181817</v>
      </c>
      <c r="S73" s="86">
        <f>'7. Nominale afschrijvingen'!AD62</f>
        <v>4433.9772561983473</v>
      </c>
      <c r="T73" s="86">
        <f>'7. Nominale afschrijvingen'!AE62</f>
        <v>4326.4868984723262</v>
      </c>
      <c r="U73" s="86">
        <f>'7. Nominale afschrijvingen'!AF62</f>
        <v>4221.6023676002706</v>
      </c>
      <c r="V73" s="86">
        <f>'7. Nominale afschrijvingen'!AG62</f>
        <v>4119.260492022082</v>
      </c>
      <c r="W73" s="40"/>
      <c r="X73" s="118">
        <f>IF($C73="TD",INDEX('4. CPI-tabel'!$D$20:$Z$42,$E73-2003,X$28-2003),
IF(X$28&gt;=$E73,MAX(1,INDEX('4. CPI-tabel'!$D$20:$Z$42,MAX($E73,2010)-2003,X$28-2003)),0))</f>
        <v>0</v>
      </c>
      <c r="Y73" s="118">
        <f>IF($C73="TD",INDEX('4. CPI-tabel'!$D$20:$Z$42,$E73-2003,Y$28-2003),
IF(Y$28&gt;=$E73,MAX(1,INDEX('4. CPI-tabel'!$D$20:$Z$42,MAX($E73,2010)-2003,Y$28-2003)),0))</f>
        <v>0</v>
      </c>
      <c r="Z73" s="118">
        <f>IF($C73="TD",INDEX('4. CPI-tabel'!$D$20:$Z$42,$E73-2003,Z$28-2003),
IF(Z$28&gt;=$E73,MAX(1,INDEX('4. CPI-tabel'!$D$20:$Z$42,MAX($E73,2010)-2003,Z$28-2003)),0))</f>
        <v>0</v>
      </c>
      <c r="AA73" s="118">
        <f>IF($C73="TD",INDEX('4. CPI-tabel'!$D$20:$Z$42,$E73-2003,AA$28-2003),
IF(AA$28&gt;=$E73,MAX(1,INDEX('4. CPI-tabel'!$D$20:$Z$42,MAX($E73,2010)-2003,AA$28-2003)),0))</f>
        <v>0</v>
      </c>
      <c r="AB73" s="118">
        <f>IF($C73="TD",INDEX('4. CPI-tabel'!$D$20:$Z$42,$E73-2003,AB$28-2003),
IF(AB$28&gt;=$E73,MAX(1,INDEX('4. CPI-tabel'!$D$20:$Z$42,MAX($E73,2010)-2003,AB$28-2003)),0))</f>
        <v>0</v>
      </c>
      <c r="AC73" s="118">
        <f>IF($C73="TD",INDEX('4. CPI-tabel'!$D$20:$Z$42,$E73-2003,AC$28-2003),
IF(AC$28&gt;=$E73,MAX(1,INDEX('4. CPI-tabel'!$D$20:$Z$42,MAX($E73,2010)-2003,AC$28-2003)),0))</f>
        <v>1</v>
      </c>
      <c r="AD73" s="118">
        <f>IF($C73="TD",INDEX('4. CPI-tabel'!$D$20:$Z$42,$E73-2003,AD$28-2003),
IF(AD$28&gt;=$E73,MAX(1,INDEX('4. CPI-tabel'!$D$20:$Z$42,MAX($E73,2010)-2003,AD$28-2003)),0))</f>
        <v>1.002</v>
      </c>
      <c r="AE73" s="118">
        <f>IF($C73="TD",INDEX('4. CPI-tabel'!$D$20:$Z$42,$E73-2003,AE$28-2003),
IF(AE$28&gt;=$E73,MAX(1,INDEX('4. CPI-tabel'!$D$20:$Z$42,MAX($E73,2010)-2003,AE$28-2003)),0))</f>
        <v>1.0160279999999999</v>
      </c>
      <c r="AF73" s="118">
        <f>IF($C73="TD",INDEX('4. CPI-tabel'!$D$20:$Z$42,$E73-2003,AF$28-2003),
IF(AF$28&gt;=$E73,MAX(1,INDEX('4. CPI-tabel'!$D$20:$Z$42,MAX($E73,2010)-2003,AF$28-2003)),0))</f>
        <v>1.0373645879999998</v>
      </c>
      <c r="AG73" s="118">
        <f>IF($C73="TD",INDEX('4. CPI-tabel'!$D$20:$Z$42,$E73-2003,AG$28-2003),
IF(AG$28&gt;=$E73,MAX(1,INDEX('4. CPI-tabel'!$D$20:$Z$42,MAX($E73,2010)-2003,AG$28-2003)),0))</f>
        <v>1.0664107964639997</v>
      </c>
      <c r="AH73" s="118">
        <f>IF($C73="TD",INDEX('4. CPI-tabel'!$D$20:$Z$42,$E73-2003,AH$28-2003),
IF(AH$28&gt;=$E73,MAX(1,INDEX('4. CPI-tabel'!$D$20:$Z$42,MAX($E73,2010)-2003,AH$28-2003)),0))</f>
        <v>1.0738756720392475</v>
      </c>
      <c r="AI73" s="118">
        <f>IF($C73="TD",INDEX('4. CPI-tabel'!$D$20:$Z$42,$E73-2003,AI$28-2003),
IF(AI$28&gt;=$E73,MAX(1,INDEX('4. CPI-tabel'!$D$20:$Z$42,MAX($E73,2010)-2003,AI$28-2003)),0))</f>
        <v>1.0738756720392475</v>
      </c>
      <c r="AJ73" s="118">
        <f>IF($C73="TD",INDEX('4. CPI-tabel'!$D$20:$Z$42,$E73-2003,AJ$28-2003),
IF(AJ$28&gt;=$E73,MAX(1,INDEX('4. CPI-tabel'!$D$20:$Z$42,MAX($E73,2010)-2003,AJ$28-2003)),0))</f>
        <v>1.0738756720392475</v>
      </c>
      <c r="AK73" s="118">
        <f>IF($C73="TD",INDEX('4. CPI-tabel'!$D$20:$Z$42,$E73-2003,AK$28-2003),
IF(AK$28&gt;=$E73,MAX(1,INDEX('4. CPI-tabel'!$D$20:$Z$42,MAX($E73,2010)-2003,AK$28-2003)),0))</f>
        <v>1.0738756720392475</v>
      </c>
      <c r="AL73" s="118">
        <f>IF($C73="TD",INDEX('4. CPI-tabel'!$D$20:$Z$42,$E73-2003,AL$28-2003),
IF(AL$28&gt;=$E73,MAX(1,INDEX('4. CPI-tabel'!$D$20:$Z$42,MAX($E73,2010)-2003,AL$28-2003)),0))</f>
        <v>1.0738756720392475</v>
      </c>
      <c r="AM73" s="118">
        <f>IF($C73="TD",INDEX('4. CPI-tabel'!$D$20:$Z$42,$E73-2003,AM$28-2003),
IF(AM$28&gt;=$E73,MAX(1,INDEX('4. CPI-tabel'!$D$20:$Z$42,MAX($E73,2010)-2003,AM$28-2003)),0))</f>
        <v>1.0738756720392475</v>
      </c>
      <c r="AO73" s="87">
        <f t="shared" si="5"/>
        <v>0</v>
      </c>
      <c r="AP73" s="87">
        <f t="shared" si="6"/>
        <v>0</v>
      </c>
      <c r="AQ73" s="87">
        <f t="shared" si="7"/>
        <v>0</v>
      </c>
      <c r="AR73" s="87">
        <f t="shared" si="8"/>
        <v>0</v>
      </c>
      <c r="AS73" s="87">
        <f t="shared" si="9"/>
        <v>0</v>
      </c>
      <c r="AT73" s="87">
        <f t="shared" si="10"/>
        <v>1893.3909090909092</v>
      </c>
      <c r="AU73" s="87">
        <f t="shared" si="11"/>
        <v>3794.3553818181822</v>
      </c>
      <c r="AV73" s="87">
        <f t="shared" si="12"/>
        <v>3847.4763571636363</v>
      </c>
      <c r="AW73" s="87">
        <f t="shared" si="13"/>
        <v>3928.2733606640718</v>
      </c>
      <c r="AX73" s="87">
        <f t="shared" si="14"/>
        <v>4038.2650147626659</v>
      </c>
      <c r="AY73" s="87">
        <f t="shared" si="15"/>
        <v>4066.5328698660037</v>
      </c>
      <c r="AZ73" s="87">
        <f t="shared" si="16"/>
        <v>4879.8394438392043</v>
      </c>
      <c r="BA73" s="87">
        <f t="shared" si="17"/>
        <v>4761.5403058067386</v>
      </c>
      <c r="BB73" s="87">
        <f t="shared" si="18"/>
        <v>4646.1090256659691</v>
      </c>
      <c r="BC73" s="87">
        <f t="shared" si="19"/>
        <v>4533.4760795892189</v>
      </c>
      <c r="BD73" s="87">
        <f t="shared" si="20"/>
        <v>4423.5736291749345</v>
      </c>
    </row>
    <row r="74" spans="1:56" s="20" customFormat="1" x14ac:dyDescent="0.2">
      <c r="A74" s="41"/>
      <c r="B74" s="86">
        <f>'3. Investeringen'!B60</f>
        <v>46</v>
      </c>
      <c r="C74" s="86" t="str">
        <f>'3. Investeringen'!F60</f>
        <v>TD</v>
      </c>
      <c r="D74" s="86" t="str">
        <f>'3. Investeringen'!G60</f>
        <v>Nieuwe investeringen TD</v>
      </c>
      <c r="E74" s="121">
        <f>'3. Investeringen'!K60</f>
        <v>2016</v>
      </c>
      <c r="G74" s="86">
        <f>'7. Nominale afschrijvingen'!R63</f>
        <v>0</v>
      </c>
      <c r="H74" s="86">
        <f>'7. Nominale afschrijvingen'!S63</f>
        <v>0</v>
      </c>
      <c r="I74" s="86">
        <f>'7. Nominale afschrijvingen'!T63</f>
        <v>0</v>
      </c>
      <c r="J74" s="86">
        <f>'7. Nominale afschrijvingen'!U63</f>
        <v>0</v>
      </c>
      <c r="K74" s="86">
        <f>'7. Nominale afschrijvingen'!V63</f>
        <v>0</v>
      </c>
      <c r="L74" s="86">
        <f>'7. Nominale afschrijvingen'!W63</f>
        <v>9872.5555555555566</v>
      </c>
      <c r="M74" s="86">
        <f>'7. Nominale afschrijvingen'!X63</f>
        <v>19745.111111111113</v>
      </c>
      <c r="N74" s="86">
        <f>'7. Nominale afschrijvingen'!Y63</f>
        <v>19745.111111111113</v>
      </c>
      <c r="O74" s="86">
        <f>'7. Nominale afschrijvingen'!Z63</f>
        <v>19745.111111111113</v>
      </c>
      <c r="P74" s="86">
        <f>'7. Nominale afschrijvingen'!AA63</f>
        <v>19745.111111111113</v>
      </c>
      <c r="Q74" s="86">
        <f>'7. Nominale afschrijvingen'!AB63</f>
        <v>19745.111111111113</v>
      </c>
      <c r="R74" s="86">
        <f>'7. Nominale afschrijvingen'!AC63</f>
        <v>23694.133333333331</v>
      </c>
      <c r="S74" s="86">
        <f>'7. Nominale afschrijvingen'!AD63</f>
        <v>22974.311561181436</v>
      </c>
      <c r="T74" s="86">
        <f>'7. Nominale afschrijvingen'!AE63</f>
        <v>22276.35779223415</v>
      </c>
      <c r="U74" s="86">
        <f>'7. Nominale afschrijvingen'!AF63</f>
        <v>21599.607682090329</v>
      </c>
      <c r="V74" s="86">
        <f>'7. Nominale afschrijvingen'!AG63</f>
        <v>20943.417068963532</v>
      </c>
      <c r="W74" s="40"/>
      <c r="X74" s="118">
        <f>IF($C74="TD",INDEX('4. CPI-tabel'!$D$20:$Z$42,$E74-2003,X$28-2003),
IF(X$28&gt;=$E74,MAX(1,INDEX('4. CPI-tabel'!$D$20:$Z$42,MAX($E74,2010)-2003,X$28-2003)),0))</f>
        <v>0</v>
      </c>
      <c r="Y74" s="118">
        <f>IF($C74="TD",INDEX('4. CPI-tabel'!$D$20:$Z$42,$E74-2003,Y$28-2003),
IF(Y$28&gt;=$E74,MAX(1,INDEX('4. CPI-tabel'!$D$20:$Z$42,MAX($E74,2010)-2003,Y$28-2003)),0))</f>
        <v>0</v>
      </c>
      <c r="Z74" s="118">
        <f>IF($C74="TD",INDEX('4. CPI-tabel'!$D$20:$Z$42,$E74-2003,Z$28-2003),
IF(Z$28&gt;=$E74,MAX(1,INDEX('4. CPI-tabel'!$D$20:$Z$42,MAX($E74,2010)-2003,Z$28-2003)),0))</f>
        <v>0</v>
      </c>
      <c r="AA74" s="118">
        <f>IF($C74="TD",INDEX('4. CPI-tabel'!$D$20:$Z$42,$E74-2003,AA$28-2003),
IF(AA$28&gt;=$E74,MAX(1,INDEX('4. CPI-tabel'!$D$20:$Z$42,MAX($E74,2010)-2003,AA$28-2003)),0))</f>
        <v>0</v>
      </c>
      <c r="AB74" s="118">
        <f>IF($C74="TD",INDEX('4. CPI-tabel'!$D$20:$Z$42,$E74-2003,AB$28-2003),
IF(AB$28&gt;=$E74,MAX(1,INDEX('4. CPI-tabel'!$D$20:$Z$42,MAX($E74,2010)-2003,AB$28-2003)),0))</f>
        <v>0</v>
      </c>
      <c r="AC74" s="118">
        <f>IF($C74="TD",INDEX('4. CPI-tabel'!$D$20:$Z$42,$E74-2003,AC$28-2003),
IF(AC$28&gt;=$E74,MAX(1,INDEX('4. CPI-tabel'!$D$20:$Z$42,MAX($E74,2010)-2003,AC$28-2003)),0))</f>
        <v>1</v>
      </c>
      <c r="AD74" s="118">
        <f>IF($C74="TD",INDEX('4. CPI-tabel'!$D$20:$Z$42,$E74-2003,AD$28-2003),
IF(AD$28&gt;=$E74,MAX(1,INDEX('4. CPI-tabel'!$D$20:$Z$42,MAX($E74,2010)-2003,AD$28-2003)),0))</f>
        <v>1.002</v>
      </c>
      <c r="AE74" s="118">
        <f>IF($C74="TD",INDEX('4. CPI-tabel'!$D$20:$Z$42,$E74-2003,AE$28-2003),
IF(AE$28&gt;=$E74,MAX(1,INDEX('4. CPI-tabel'!$D$20:$Z$42,MAX($E74,2010)-2003,AE$28-2003)),0))</f>
        <v>1.0160279999999999</v>
      </c>
      <c r="AF74" s="118">
        <f>IF($C74="TD",INDEX('4. CPI-tabel'!$D$20:$Z$42,$E74-2003,AF$28-2003),
IF(AF$28&gt;=$E74,MAX(1,INDEX('4. CPI-tabel'!$D$20:$Z$42,MAX($E74,2010)-2003,AF$28-2003)),0))</f>
        <v>1.0373645879999998</v>
      </c>
      <c r="AG74" s="118">
        <f>IF($C74="TD",INDEX('4. CPI-tabel'!$D$20:$Z$42,$E74-2003,AG$28-2003),
IF(AG$28&gt;=$E74,MAX(1,INDEX('4. CPI-tabel'!$D$20:$Z$42,MAX($E74,2010)-2003,AG$28-2003)),0))</f>
        <v>1.0664107964639997</v>
      </c>
      <c r="AH74" s="118">
        <f>IF($C74="TD",INDEX('4. CPI-tabel'!$D$20:$Z$42,$E74-2003,AH$28-2003),
IF(AH$28&gt;=$E74,MAX(1,INDEX('4. CPI-tabel'!$D$20:$Z$42,MAX($E74,2010)-2003,AH$28-2003)),0))</f>
        <v>1.0738756720392475</v>
      </c>
      <c r="AI74" s="118">
        <f>IF($C74="TD",INDEX('4. CPI-tabel'!$D$20:$Z$42,$E74-2003,AI$28-2003),
IF(AI$28&gt;=$E74,MAX(1,INDEX('4. CPI-tabel'!$D$20:$Z$42,MAX($E74,2010)-2003,AI$28-2003)),0))</f>
        <v>1.0738756720392475</v>
      </c>
      <c r="AJ74" s="118">
        <f>IF($C74="TD",INDEX('4. CPI-tabel'!$D$20:$Z$42,$E74-2003,AJ$28-2003),
IF(AJ$28&gt;=$E74,MAX(1,INDEX('4. CPI-tabel'!$D$20:$Z$42,MAX($E74,2010)-2003,AJ$28-2003)),0))</f>
        <v>1.0738756720392475</v>
      </c>
      <c r="AK74" s="118">
        <f>IF($C74="TD",INDEX('4. CPI-tabel'!$D$20:$Z$42,$E74-2003,AK$28-2003),
IF(AK$28&gt;=$E74,MAX(1,INDEX('4. CPI-tabel'!$D$20:$Z$42,MAX($E74,2010)-2003,AK$28-2003)),0))</f>
        <v>1.0738756720392475</v>
      </c>
      <c r="AL74" s="118">
        <f>IF($C74="TD",INDEX('4. CPI-tabel'!$D$20:$Z$42,$E74-2003,AL$28-2003),
IF(AL$28&gt;=$E74,MAX(1,INDEX('4. CPI-tabel'!$D$20:$Z$42,MAX($E74,2010)-2003,AL$28-2003)),0))</f>
        <v>1.0738756720392475</v>
      </c>
      <c r="AM74" s="118">
        <f>IF($C74="TD",INDEX('4. CPI-tabel'!$D$20:$Z$42,$E74-2003,AM$28-2003),
IF(AM$28&gt;=$E74,MAX(1,INDEX('4. CPI-tabel'!$D$20:$Z$42,MAX($E74,2010)-2003,AM$28-2003)),0))</f>
        <v>1.0738756720392475</v>
      </c>
      <c r="AO74" s="87">
        <f t="shared" si="5"/>
        <v>0</v>
      </c>
      <c r="AP74" s="87">
        <f t="shared" si="6"/>
        <v>0</v>
      </c>
      <c r="AQ74" s="87">
        <f t="shared" si="7"/>
        <v>0</v>
      </c>
      <c r="AR74" s="87">
        <f t="shared" si="8"/>
        <v>0</v>
      </c>
      <c r="AS74" s="87">
        <f t="shared" si="9"/>
        <v>0</v>
      </c>
      <c r="AT74" s="87">
        <f t="shared" si="10"/>
        <v>9872.5555555555566</v>
      </c>
      <c r="AU74" s="87">
        <f t="shared" si="11"/>
        <v>19784.601333333336</v>
      </c>
      <c r="AV74" s="87">
        <f t="shared" si="12"/>
        <v>20061.585751999999</v>
      </c>
      <c r="AW74" s="87">
        <f t="shared" si="13"/>
        <v>20482.879052791995</v>
      </c>
      <c r="AX74" s="87">
        <f t="shared" si="14"/>
        <v>21056.399666270172</v>
      </c>
      <c r="AY74" s="87">
        <f t="shared" si="15"/>
        <v>21203.79446393406</v>
      </c>
      <c r="AZ74" s="87">
        <f t="shared" si="16"/>
        <v>25444.553356720866</v>
      </c>
      <c r="BA74" s="87">
        <f t="shared" si="17"/>
        <v>24671.554267402767</v>
      </c>
      <c r="BB74" s="87">
        <f t="shared" si="18"/>
        <v>23922.038694722174</v>
      </c>
      <c r="BC74" s="87">
        <f t="shared" si="19"/>
        <v>23195.293215388843</v>
      </c>
      <c r="BD74" s="87">
        <f t="shared" si="20"/>
        <v>22490.626079731461</v>
      </c>
    </row>
    <row r="75" spans="1:56" s="20" customFormat="1" x14ac:dyDescent="0.2">
      <c r="A75" s="41"/>
      <c r="B75" s="86">
        <f>'3. Investeringen'!B61</f>
        <v>47</v>
      </c>
      <c r="C75" s="86" t="str">
        <f>'3. Investeringen'!F61</f>
        <v>TD</v>
      </c>
      <c r="D75" s="86" t="str">
        <f>'3. Investeringen'!G61</f>
        <v>Nieuwe investeringen TD</v>
      </c>
      <c r="E75" s="121">
        <f>'3. Investeringen'!K61</f>
        <v>2016</v>
      </c>
      <c r="G75" s="86">
        <f>'7. Nominale afschrijvingen'!R64</f>
        <v>0</v>
      </c>
      <c r="H75" s="86">
        <f>'7. Nominale afschrijvingen'!S64</f>
        <v>0</v>
      </c>
      <c r="I75" s="86">
        <f>'7. Nominale afschrijvingen'!T64</f>
        <v>0</v>
      </c>
      <c r="J75" s="86">
        <f>'7. Nominale afschrijvingen'!U64</f>
        <v>0</v>
      </c>
      <c r="K75" s="86">
        <f>'7. Nominale afschrijvingen'!V64</f>
        <v>0</v>
      </c>
      <c r="L75" s="86">
        <f>'7. Nominale afschrijvingen'!W64</f>
        <v>2547.1</v>
      </c>
      <c r="M75" s="86">
        <f>'7. Nominale afschrijvingen'!X64</f>
        <v>5094.2</v>
      </c>
      <c r="N75" s="86">
        <f>'7. Nominale afschrijvingen'!Y64</f>
        <v>5094.2</v>
      </c>
      <c r="O75" s="86">
        <f>'7. Nominale afschrijvingen'!Z64</f>
        <v>5094.2</v>
      </c>
      <c r="P75" s="86">
        <f>'7. Nominale afschrijvingen'!AA64</f>
        <v>5094.2</v>
      </c>
      <c r="Q75" s="86">
        <f>'7. Nominale afschrijvingen'!AB64</f>
        <v>5094.2</v>
      </c>
      <c r="R75" s="86">
        <f>'7. Nominale afschrijvingen'!AC64</f>
        <v>6113.0399999999991</v>
      </c>
      <c r="S75" s="86">
        <f>'7. Nominale afschrijvingen'!AD64</f>
        <v>5813.6257959183667</v>
      </c>
      <c r="T75" s="86">
        <f>'7. Nominale afschrijvingen'!AE64</f>
        <v>5528.8767773427735</v>
      </c>
      <c r="U75" s="86">
        <f>'7. Nominale afschrijvingen'!AF64</f>
        <v>5258.0746494729237</v>
      </c>
      <c r="V75" s="86">
        <f>'7. Nominale afschrijvingen'!AG64</f>
        <v>5000.5362992946575</v>
      </c>
      <c r="W75" s="40"/>
      <c r="X75" s="118">
        <f>IF($C75="TD",INDEX('4. CPI-tabel'!$D$20:$Z$42,$E75-2003,X$28-2003),
IF(X$28&gt;=$E75,MAX(1,INDEX('4. CPI-tabel'!$D$20:$Z$42,MAX($E75,2010)-2003,X$28-2003)),0))</f>
        <v>0</v>
      </c>
      <c r="Y75" s="118">
        <f>IF($C75="TD",INDEX('4. CPI-tabel'!$D$20:$Z$42,$E75-2003,Y$28-2003),
IF(Y$28&gt;=$E75,MAX(1,INDEX('4. CPI-tabel'!$D$20:$Z$42,MAX($E75,2010)-2003,Y$28-2003)),0))</f>
        <v>0</v>
      </c>
      <c r="Z75" s="118">
        <f>IF($C75="TD",INDEX('4. CPI-tabel'!$D$20:$Z$42,$E75-2003,Z$28-2003),
IF(Z$28&gt;=$E75,MAX(1,INDEX('4. CPI-tabel'!$D$20:$Z$42,MAX($E75,2010)-2003,Z$28-2003)),0))</f>
        <v>0</v>
      </c>
      <c r="AA75" s="118">
        <f>IF($C75="TD",INDEX('4. CPI-tabel'!$D$20:$Z$42,$E75-2003,AA$28-2003),
IF(AA$28&gt;=$E75,MAX(1,INDEX('4. CPI-tabel'!$D$20:$Z$42,MAX($E75,2010)-2003,AA$28-2003)),0))</f>
        <v>0</v>
      </c>
      <c r="AB75" s="118">
        <f>IF($C75="TD",INDEX('4. CPI-tabel'!$D$20:$Z$42,$E75-2003,AB$28-2003),
IF(AB$28&gt;=$E75,MAX(1,INDEX('4. CPI-tabel'!$D$20:$Z$42,MAX($E75,2010)-2003,AB$28-2003)),0))</f>
        <v>0</v>
      </c>
      <c r="AC75" s="118">
        <f>IF($C75="TD",INDEX('4. CPI-tabel'!$D$20:$Z$42,$E75-2003,AC$28-2003),
IF(AC$28&gt;=$E75,MAX(1,INDEX('4. CPI-tabel'!$D$20:$Z$42,MAX($E75,2010)-2003,AC$28-2003)),0))</f>
        <v>1</v>
      </c>
      <c r="AD75" s="118">
        <f>IF($C75="TD",INDEX('4. CPI-tabel'!$D$20:$Z$42,$E75-2003,AD$28-2003),
IF(AD$28&gt;=$E75,MAX(1,INDEX('4. CPI-tabel'!$D$20:$Z$42,MAX($E75,2010)-2003,AD$28-2003)),0))</f>
        <v>1.002</v>
      </c>
      <c r="AE75" s="118">
        <f>IF($C75="TD",INDEX('4. CPI-tabel'!$D$20:$Z$42,$E75-2003,AE$28-2003),
IF(AE$28&gt;=$E75,MAX(1,INDEX('4. CPI-tabel'!$D$20:$Z$42,MAX($E75,2010)-2003,AE$28-2003)),0))</f>
        <v>1.0160279999999999</v>
      </c>
      <c r="AF75" s="118">
        <f>IF($C75="TD",INDEX('4. CPI-tabel'!$D$20:$Z$42,$E75-2003,AF$28-2003),
IF(AF$28&gt;=$E75,MAX(1,INDEX('4. CPI-tabel'!$D$20:$Z$42,MAX($E75,2010)-2003,AF$28-2003)),0))</f>
        <v>1.0373645879999998</v>
      </c>
      <c r="AG75" s="118">
        <f>IF($C75="TD",INDEX('4. CPI-tabel'!$D$20:$Z$42,$E75-2003,AG$28-2003),
IF(AG$28&gt;=$E75,MAX(1,INDEX('4. CPI-tabel'!$D$20:$Z$42,MAX($E75,2010)-2003,AG$28-2003)),0))</f>
        <v>1.0664107964639997</v>
      </c>
      <c r="AH75" s="118">
        <f>IF($C75="TD",INDEX('4. CPI-tabel'!$D$20:$Z$42,$E75-2003,AH$28-2003),
IF(AH$28&gt;=$E75,MAX(1,INDEX('4. CPI-tabel'!$D$20:$Z$42,MAX($E75,2010)-2003,AH$28-2003)),0))</f>
        <v>1.0738756720392475</v>
      </c>
      <c r="AI75" s="118">
        <f>IF($C75="TD",INDEX('4. CPI-tabel'!$D$20:$Z$42,$E75-2003,AI$28-2003),
IF(AI$28&gt;=$E75,MAX(1,INDEX('4. CPI-tabel'!$D$20:$Z$42,MAX($E75,2010)-2003,AI$28-2003)),0))</f>
        <v>1.0738756720392475</v>
      </c>
      <c r="AJ75" s="118">
        <f>IF($C75="TD",INDEX('4. CPI-tabel'!$D$20:$Z$42,$E75-2003,AJ$28-2003),
IF(AJ$28&gt;=$E75,MAX(1,INDEX('4. CPI-tabel'!$D$20:$Z$42,MAX($E75,2010)-2003,AJ$28-2003)),0))</f>
        <v>1.0738756720392475</v>
      </c>
      <c r="AK75" s="118">
        <f>IF($C75="TD",INDEX('4. CPI-tabel'!$D$20:$Z$42,$E75-2003,AK$28-2003),
IF(AK$28&gt;=$E75,MAX(1,INDEX('4. CPI-tabel'!$D$20:$Z$42,MAX($E75,2010)-2003,AK$28-2003)),0))</f>
        <v>1.0738756720392475</v>
      </c>
      <c r="AL75" s="118">
        <f>IF($C75="TD",INDEX('4. CPI-tabel'!$D$20:$Z$42,$E75-2003,AL$28-2003),
IF(AL$28&gt;=$E75,MAX(1,INDEX('4. CPI-tabel'!$D$20:$Z$42,MAX($E75,2010)-2003,AL$28-2003)),0))</f>
        <v>1.0738756720392475</v>
      </c>
      <c r="AM75" s="118">
        <f>IF($C75="TD",INDEX('4. CPI-tabel'!$D$20:$Z$42,$E75-2003,AM$28-2003),
IF(AM$28&gt;=$E75,MAX(1,INDEX('4. CPI-tabel'!$D$20:$Z$42,MAX($E75,2010)-2003,AM$28-2003)),0))</f>
        <v>1.0738756720392475</v>
      </c>
      <c r="AO75" s="87">
        <f t="shared" si="5"/>
        <v>0</v>
      </c>
      <c r="AP75" s="87">
        <f t="shared" si="6"/>
        <v>0</v>
      </c>
      <c r="AQ75" s="87">
        <f t="shared" si="7"/>
        <v>0</v>
      </c>
      <c r="AR75" s="87">
        <f t="shared" si="8"/>
        <v>0</v>
      </c>
      <c r="AS75" s="87">
        <f t="shared" si="9"/>
        <v>0</v>
      </c>
      <c r="AT75" s="87">
        <f t="shared" si="10"/>
        <v>2547.1</v>
      </c>
      <c r="AU75" s="87">
        <f t="shared" si="11"/>
        <v>5104.3883999999998</v>
      </c>
      <c r="AV75" s="87">
        <f t="shared" si="12"/>
        <v>5175.8498375999998</v>
      </c>
      <c r="AW75" s="87">
        <f t="shared" si="13"/>
        <v>5284.5426841895987</v>
      </c>
      <c r="AX75" s="87">
        <f t="shared" si="14"/>
        <v>5432.5098793469069</v>
      </c>
      <c r="AY75" s="87">
        <f t="shared" si="15"/>
        <v>5470.537448502334</v>
      </c>
      <c r="AZ75" s="87">
        <f t="shared" si="16"/>
        <v>6564.6449382028004</v>
      </c>
      <c r="BA75" s="87">
        <f t="shared" si="17"/>
        <v>6243.111308576541</v>
      </c>
      <c r="BB75" s="87">
        <f t="shared" si="18"/>
        <v>5937.3262648911596</v>
      </c>
      <c r="BC75" s="87">
        <f t="shared" si="19"/>
        <v>5646.5184478352667</v>
      </c>
      <c r="BD75" s="87">
        <f t="shared" si="20"/>
        <v>5369.9542789617017</v>
      </c>
    </row>
    <row r="76" spans="1:56" s="20" customFormat="1" x14ac:dyDescent="0.2">
      <c r="A76" s="41"/>
      <c r="B76" s="86">
        <f>'3. Investeringen'!B62</f>
        <v>48</v>
      </c>
      <c r="C76" s="86" t="str">
        <f>'3. Investeringen'!F62</f>
        <v>TD</v>
      </c>
      <c r="D76" s="86" t="str">
        <f>'3. Investeringen'!G62</f>
        <v>Nieuwe investeringen TD</v>
      </c>
      <c r="E76" s="121">
        <f>'3. Investeringen'!K62</f>
        <v>2016</v>
      </c>
      <c r="G76" s="86">
        <f>'7. Nominale afschrijvingen'!R65</f>
        <v>0</v>
      </c>
      <c r="H76" s="86">
        <f>'7. Nominale afschrijvingen'!S65</f>
        <v>0</v>
      </c>
      <c r="I76" s="86">
        <f>'7. Nominale afschrijvingen'!T65</f>
        <v>0</v>
      </c>
      <c r="J76" s="86">
        <f>'7. Nominale afschrijvingen'!U65</f>
        <v>0</v>
      </c>
      <c r="K76" s="86">
        <f>'7. Nominale afschrijvingen'!V65</f>
        <v>0</v>
      </c>
      <c r="L76" s="86">
        <f>'7. Nominale afschrijvingen'!W65</f>
        <v>6702.8</v>
      </c>
      <c r="M76" s="86">
        <f>'7. Nominale afschrijvingen'!X65</f>
        <v>13405.599999999999</v>
      </c>
      <c r="N76" s="86">
        <f>'7. Nominale afschrijvingen'!Y65</f>
        <v>13405.599999999999</v>
      </c>
      <c r="O76" s="86">
        <f>'7. Nominale afschrijvingen'!Z65</f>
        <v>13405.599999999999</v>
      </c>
      <c r="P76" s="86">
        <f>'7. Nominale afschrijvingen'!AA65</f>
        <v>13405.599999999999</v>
      </c>
      <c r="Q76" s="86">
        <f>'7. Nominale afschrijvingen'!AB65</f>
        <v>6702.7999999999993</v>
      </c>
      <c r="R76" s="86">
        <f>'7. Nominale afschrijvingen'!AC65</f>
        <v>0</v>
      </c>
      <c r="S76" s="86">
        <f>'7. Nominale afschrijvingen'!AD65</f>
        <v>0</v>
      </c>
      <c r="T76" s="86">
        <f>'7. Nominale afschrijvingen'!AE65</f>
        <v>0</v>
      </c>
      <c r="U76" s="86">
        <f>'7. Nominale afschrijvingen'!AF65</f>
        <v>0</v>
      </c>
      <c r="V76" s="86">
        <f>'7. Nominale afschrijvingen'!AG65</f>
        <v>0</v>
      </c>
      <c r="W76" s="40"/>
      <c r="X76" s="118">
        <f>IF($C76="TD",INDEX('4. CPI-tabel'!$D$20:$Z$42,$E76-2003,X$28-2003),
IF(X$28&gt;=$E76,MAX(1,INDEX('4. CPI-tabel'!$D$20:$Z$42,MAX($E76,2010)-2003,X$28-2003)),0))</f>
        <v>0</v>
      </c>
      <c r="Y76" s="118">
        <f>IF($C76="TD",INDEX('4. CPI-tabel'!$D$20:$Z$42,$E76-2003,Y$28-2003),
IF(Y$28&gt;=$E76,MAX(1,INDEX('4. CPI-tabel'!$D$20:$Z$42,MAX($E76,2010)-2003,Y$28-2003)),0))</f>
        <v>0</v>
      </c>
      <c r="Z76" s="118">
        <f>IF($C76="TD",INDEX('4. CPI-tabel'!$D$20:$Z$42,$E76-2003,Z$28-2003),
IF(Z$28&gt;=$E76,MAX(1,INDEX('4. CPI-tabel'!$D$20:$Z$42,MAX($E76,2010)-2003,Z$28-2003)),0))</f>
        <v>0</v>
      </c>
      <c r="AA76" s="118">
        <f>IF($C76="TD",INDEX('4. CPI-tabel'!$D$20:$Z$42,$E76-2003,AA$28-2003),
IF(AA$28&gt;=$E76,MAX(1,INDEX('4. CPI-tabel'!$D$20:$Z$42,MAX($E76,2010)-2003,AA$28-2003)),0))</f>
        <v>0</v>
      </c>
      <c r="AB76" s="118">
        <f>IF($C76="TD",INDEX('4. CPI-tabel'!$D$20:$Z$42,$E76-2003,AB$28-2003),
IF(AB$28&gt;=$E76,MAX(1,INDEX('4. CPI-tabel'!$D$20:$Z$42,MAX($E76,2010)-2003,AB$28-2003)),0))</f>
        <v>0</v>
      </c>
      <c r="AC76" s="118">
        <f>IF($C76="TD",INDEX('4. CPI-tabel'!$D$20:$Z$42,$E76-2003,AC$28-2003),
IF(AC$28&gt;=$E76,MAX(1,INDEX('4. CPI-tabel'!$D$20:$Z$42,MAX($E76,2010)-2003,AC$28-2003)),0))</f>
        <v>1</v>
      </c>
      <c r="AD76" s="118">
        <f>IF($C76="TD",INDEX('4. CPI-tabel'!$D$20:$Z$42,$E76-2003,AD$28-2003),
IF(AD$28&gt;=$E76,MAX(1,INDEX('4. CPI-tabel'!$D$20:$Z$42,MAX($E76,2010)-2003,AD$28-2003)),0))</f>
        <v>1.002</v>
      </c>
      <c r="AE76" s="118">
        <f>IF($C76="TD",INDEX('4. CPI-tabel'!$D$20:$Z$42,$E76-2003,AE$28-2003),
IF(AE$28&gt;=$E76,MAX(1,INDEX('4. CPI-tabel'!$D$20:$Z$42,MAX($E76,2010)-2003,AE$28-2003)),0))</f>
        <v>1.0160279999999999</v>
      </c>
      <c r="AF76" s="118">
        <f>IF($C76="TD",INDEX('4. CPI-tabel'!$D$20:$Z$42,$E76-2003,AF$28-2003),
IF(AF$28&gt;=$E76,MAX(1,INDEX('4. CPI-tabel'!$D$20:$Z$42,MAX($E76,2010)-2003,AF$28-2003)),0))</f>
        <v>1.0373645879999998</v>
      </c>
      <c r="AG76" s="118">
        <f>IF($C76="TD",INDEX('4. CPI-tabel'!$D$20:$Z$42,$E76-2003,AG$28-2003),
IF(AG$28&gt;=$E76,MAX(1,INDEX('4. CPI-tabel'!$D$20:$Z$42,MAX($E76,2010)-2003,AG$28-2003)),0))</f>
        <v>1.0664107964639997</v>
      </c>
      <c r="AH76" s="118">
        <f>IF($C76="TD",INDEX('4. CPI-tabel'!$D$20:$Z$42,$E76-2003,AH$28-2003),
IF(AH$28&gt;=$E76,MAX(1,INDEX('4. CPI-tabel'!$D$20:$Z$42,MAX($E76,2010)-2003,AH$28-2003)),0))</f>
        <v>1.0738756720392475</v>
      </c>
      <c r="AI76" s="118">
        <f>IF($C76="TD",INDEX('4. CPI-tabel'!$D$20:$Z$42,$E76-2003,AI$28-2003),
IF(AI$28&gt;=$E76,MAX(1,INDEX('4. CPI-tabel'!$D$20:$Z$42,MAX($E76,2010)-2003,AI$28-2003)),0))</f>
        <v>1.0738756720392475</v>
      </c>
      <c r="AJ76" s="118">
        <f>IF($C76="TD",INDEX('4. CPI-tabel'!$D$20:$Z$42,$E76-2003,AJ$28-2003),
IF(AJ$28&gt;=$E76,MAX(1,INDEX('4. CPI-tabel'!$D$20:$Z$42,MAX($E76,2010)-2003,AJ$28-2003)),0))</f>
        <v>1.0738756720392475</v>
      </c>
      <c r="AK76" s="118">
        <f>IF($C76="TD",INDEX('4. CPI-tabel'!$D$20:$Z$42,$E76-2003,AK$28-2003),
IF(AK$28&gt;=$E76,MAX(1,INDEX('4. CPI-tabel'!$D$20:$Z$42,MAX($E76,2010)-2003,AK$28-2003)),0))</f>
        <v>1.0738756720392475</v>
      </c>
      <c r="AL76" s="118">
        <f>IF($C76="TD",INDEX('4. CPI-tabel'!$D$20:$Z$42,$E76-2003,AL$28-2003),
IF(AL$28&gt;=$E76,MAX(1,INDEX('4. CPI-tabel'!$D$20:$Z$42,MAX($E76,2010)-2003,AL$28-2003)),0))</f>
        <v>1.0738756720392475</v>
      </c>
      <c r="AM76" s="118">
        <f>IF($C76="TD",INDEX('4. CPI-tabel'!$D$20:$Z$42,$E76-2003,AM$28-2003),
IF(AM$28&gt;=$E76,MAX(1,INDEX('4. CPI-tabel'!$D$20:$Z$42,MAX($E76,2010)-2003,AM$28-2003)),0))</f>
        <v>1.0738756720392475</v>
      </c>
      <c r="AO76" s="87">
        <f t="shared" si="5"/>
        <v>0</v>
      </c>
      <c r="AP76" s="87">
        <f t="shared" si="6"/>
        <v>0</v>
      </c>
      <c r="AQ76" s="87">
        <f t="shared" si="7"/>
        <v>0</v>
      </c>
      <c r="AR76" s="87">
        <f t="shared" si="8"/>
        <v>0</v>
      </c>
      <c r="AS76" s="87">
        <f t="shared" si="9"/>
        <v>0</v>
      </c>
      <c r="AT76" s="87">
        <f t="shared" si="10"/>
        <v>6702.8</v>
      </c>
      <c r="AU76" s="87">
        <f t="shared" si="11"/>
        <v>13432.411199999999</v>
      </c>
      <c r="AV76" s="87">
        <f t="shared" si="12"/>
        <v>13620.464956799997</v>
      </c>
      <c r="AW76" s="87">
        <f t="shared" si="13"/>
        <v>13906.494720892795</v>
      </c>
      <c r="AX76" s="87">
        <f t="shared" si="14"/>
        <v>14295.876573077792</v>
      </c>
      <c r="AY76" s="87">
        <f t="shared" si="15"/>
        <v>7197.9738545446671</v>
      </c>
      <c r="AZ76" s="87">
        <f t="shared" si="16"/>
        <v>0</v>
      </c>
      <c r="BA76" s="87">
        <f t="shared" si="17"/>
        <v>0</v>
      </c>
      <c r="BB76" s="87">
        <f t="shared" si="18"/>
        <v>0</v>
      </c>
      <c r="BC76" s="87">
        <f t="shared" si="19"/>
        <v>0</v>
      </c>
      <c r="BD76" s="87">
        <f t="shared" si="20"/>
        <v>0</v>
      </c>
    </row>
    <row r="77" spans="1:56" s="20" customFormat="1" x14ac:dyDescent="0.2">
      <c r="A77" s="41"/>
      <c r="B77" s="86">
        <f>'3. Investeringen'!B63</f>
        <v>49</v>
      </c>
      <c r="C77" s="86" t="str">
        <f>'3. Investeringen'!F63</f>
        <v>TD</v>
      </c>
      <c r="D77" s="86" t="str">
        <f>'3. Investeringen'!G63</f>
        <v>Nieuwe investeringen TD</v>
      </c>
      <c r="E77" s="121">
        <f>'3. Investeringen'!K63</f>
        <v>2017</v>
      </c>
      <c r="G77" s="86">
        <f>'7. Nominale afschrijvingen'!R66</f>
        <v>0</v>
      </c>
      <c r="H77" s="86">
        <f>'7. Nominale afschrijvingen'!S66</f>
        <v>0</v>
      </c>
      <c r="I77" s="86">
        <f>'7. Nominale afschrijvingen'!T66</f>
        <v>0</v>
      </c>
      <c r="J77" s="86">
        <f>'7. Nominale afschrijvingen'!U66</f>
        <v>0</v>
      </c>
      <c r="K77" s="86">
        <f>'7. Nominale afschrijvingen'!V66</f>
        <v>0</v>
      </c>
      <c r="L77" s="86">
        <f>'7. Nominale afschrijvingen'!W66</f>
        <v>0</v>
      </c>
      <c r="M77" s="86">
        <f>'7. Nominale afschrijvingen'!X66</f>
        <v>2421.5235543994181</v>
      </c>
      <c r="N77" s="86">
        <f>'7. Nominale afschrijvingen'!Y66</f>
        <v>4843.0471087988353</v>
      </c>
      <c r="O77" s="86">
        <f>'7. Nominale afschrijvingen'!Z66</f>
        <v>4843.0471087988353</v>
      </c>
      <c r="P77" s="86">
        <f>'7. Nominale afschrijvingen'!AA66</f>
        <v>4843.0471087988353</v>
      </c>
      <c r="Q77" s="86">
        <f>'7. Nominale afschrijvingen'!AB66</f>
        <v>4843.0471087988353</v>
      </c>
      <c r="R77" s="86">
        <f>'7. Nominale afschrijvingen'!AC66</f>
        <v>5811.6565305586028</v>
      </c>
      <c r="S77" s="86">
        <f>'7. Nominale afschrijvingen'!AD66</f>
        <v>5673.5577615156262</v>
      </c>
      <c r="T77" s="86">
        <f>'7. Nominale afschrijvingen'!AE66</f>
        <v>5538.7405473806011</v>
      </c>
      <c r="U77" s="86">
        <f>'7. Nominale afschrijvingen'!AF66</f>
        <v>5407.1269106111613</v>
      </c>
      <c r="V77" s="86">
        <f>'7. Nominale afschrijvingen'!AG66</f>
        <v>5278.6407265966382</v>
      </c>
      <c r="W77" s="40"/>
      <c r="X77" s="118">
        <f>IF($C77="TD",INDEX('4. CPI-tabel'!$D$20:$Z$42,$E77-2003,X$28-2003),
IF(X$28&gt;=$E77,MAX(1,INDEX('4. CPI-tabel'!$D$20:$Z$42,MAX($E77,2010)-2003,X$28-2003)),0))</f>
        <v>0</v>
      </c>
      <c r="Y77" s="118">
        <f>IF($C77="TD",INDEX('4. CPI-tabel'!$D$20:$Z$42,$E77-2003,Y$28-2003),
IF(Y$28&gt;=$E77,MAX(1,INDEX('4. CPI-tabel'!$D$20:$Z$42,MAX($E77,2010)-2003,Y$28-2003)),0))</f>
        <v>0</v>
      </c>
      <c r="Z77" s="118">
        <f>IF($C77="TD",INDEX('4. CPI-tabel'!$D$20:$Z$42,$E77-2003,Z$28-2003),
IF(Z$28&gt;=$E77,MAX(1,INDEX('4. CPI-tabel'!$D$20:$Z$42,MAX($E77,2010)-2003,Z$28-2003)),0))</f>
        <v>0</v>
      </c>
      <c r="AA77" s="118">
        <f>IF($C77="TD",INDEX('4. CPI-tabel'!$D$20:$Z$42,$E77-2003,AA$28-2003),
IF(AA$28&gt;=$E77,MAX(1,INDEX('4. CPI-tabel'!$D$20:$Z$42,MAX($E77,2010)-2003,AA$28-2003)),0))</f>
        <v>0</v>
      </c>
      <c r="AB77" s="118">
        <f>IF($C77="TD",INDEX('4. CPI-tabel'!$D$20:$Z$42,$E77-2003,AB$28-2003),
IF(AB$28&gt;=$E77,MAX(1,INDEX('4. CPI-tabel'!$D$20:$Z$42,MAX($E77,2010)-2003,AB$28-2003)),0))</f>
        <v>0</v>
      </c>
      <c r="AC77" s="118">
        <f>IF($C77="TD",INDEX('4. CPI-tabel'!$D$20:$Z$42,$E77-2003,AC$28-2003),
IF(AC$28&gt;=$E77,MAX(1,INDEX('4. CPI-tabel'!$D$20:$Z$42,MAX($E77,2010)-2003,AC$28-2003)),0))</f>
        <v>0</v>
      </c>
      <c r="AD77" s="118">
        <f>IF($C77="TD",INDEX('4. CPI-tabel'!$D$20:$Z$42,$E77-2003,AD$28-2003),
IF(AD$28&gt;=$E77,MAX(1,INDEX('4. CPI-tabel'!$D$20:$Z$42,MAX($E77,2010)-2003,AD$28-2003)),0))</f>
        <v>1</v>
      </c>
      <c r="AE77" s="118">
        <f>IF($C77="TD",INDEX('4. CPI-tabel'!$D$20:$Z$42,$E77-2003,AE$28-2003),
IF(AE$28&gt;=$E77,MAX(1,INDEX('4. CPI-tabel'!$D$20:$Z$42,MAX($E77,2010)-2003,AE$28-2003)),0))</f>
        <v>1.014</v>
      </c>
      <c r="AF77" s="118">
        <f>IF($C77="TD",INDEX('4. CPI-tabel'!$D$20:$Z$42,$E77-2003,AF$28-2003),
IF(AF$28&gt;=$E77,MAX(1,INDEX('4. CPI-tabel'!$D$20:$Z$42,MAX($E77,2010)-2003,AF$28-2003)),0))</f>
        <v>1.0352939999999999</v>
      </c>
      <c r="AG77" s="118">
        <f>IF($C77="TD",INDEX('4. CPI-tabel'!$D$20:$Z$42,$E77-2003,AG$28-2003),
IF(AG$28&gt;=$E77,MAX(1,INDEX('4. CPI-tabel'!$D$20:$Z$42,MAX($E77,2010)-2003,AG$28-2003)),0))</f>
        <v>1.0642822320000001</v>
      </c>
      <c r="AH77" s="118">
        <f>IF($C77="TD",INDEX('4. CPI-tabel'!$D$20:$Z$42,$E77-2003,AH$28-2003),
IF(AH$28&gt;=$E77,MAX(1,INDEX('4. CPI-tabel'!$D$20:$Z$42,MAX($E77,2010)-2003,AH$28-2003)),0))</f>
        <v>1.0717322076239999</v>
      </c>
      <c r="AI77" s="118">
        <f>IF($C77="TD",INDEX('4. CPI-tabel'!$D$20:$Z$42,$E77-2003,AI$28-2003),
IF(AI$28&gt;=$E77,MAX(1,INDEX('4. CPI-tabel'!$D$20:$Z$42,MAX($E77,2010)-2003,AI$28-2003)),0))</f>
        <v>1.0717322076239999</v>
      </c>
      <c r="AJ77" s="118">
        <f>IF($C77="TD",INDEX('4. CPI-tabel'!$D$20:$Z$42,$E77-2003,AJ$28-2003),
IF(AJ$28&gt;=$E77,MAX(1,INDEX('4. CPI-tabel'!$D$20:$Z$42,MAX($E77,2010)-2003,AJ$28-2003)),0))</f>
        <v>1.0717322076239999</v>
      </c>
      <c r="AK77" s="118">
        <f>IF($C77="TD",INDEX('4. CPI-tabel'!$D$20:$Z$42,$E77-2003,AK$28-2003),
IF(AK$28&gt;=$E77,MAX(1,INDEX('4. CPI-tabel'!$D$20:$Z$42,MAX($E77,2010)-2003,AK$28-2003)),0))</f>
        <v>1.0717322076239999</v>
      </c>
      <c r="AL77" s="118">
        <f>IF($C77="TD",INDEX('4. CPI-tabel'!$D$20:$Z$42,$E77-2003,AL$28-2003),
IF(AL$28&gt;=$E77,MAX(1,INDEX('4. CPI-tabel'!$D$20:$Z$42,MAX($E77,2010)-2003,AL$28-2003)),0))</f>
        <v>1.0717322076239999</v>
      </c>
      <c r="AM77" s="118">
        <f>IF($C77="TD",INDEX('4. CPI-tabel'!$D$20:$Z$42,$E77-2003,AM$28-2003),
IF(AM$28&gt;=$E77,MAX(1,INDEX('4. CPI-tabel'!$D$20:$Z$42,MAX($E77,2010)-2003,AM$28-2003)),0))</f>
        <v>1.0717322076239999</v>
      </c>
      <c r="AO77" s="87">
        <f t="shared" si="5"/>
        <v>0</v>
      </c>
      <c r="AP77" s="87">
        <f t="shared" si="6"/>
        <v>0</v>
      </c>
      <c r="AQ77" s="87">
        <f t="shared" si="7"/>
        <v>0</v>
      </c>
      <c r="AR77" s="87">
        <f t="shared" si="8"/>
        <v>0</v>
      </c>
      <c r="AS77" s="87">
        <f t="shared" si="9"/>
        <v>0</v>
      </c>
      <c r="AT77" s="87">
        <f t="shared" si="10"/>
        <v>0</v>
      </c>
      <c r="AU77" s="87">
        <f t="shared" si="11"/>
        <v>2421.5235543994181</v>
      </c>
      <c r="AV77" s="87">
        <f t="shared" si="12"/>
        <v>4910.8497683220194</v>
      </c>
      <c r="AW77" s="87">
        <f t="shared" si="13"/>
        <v>5013.977613456781</v>
      </c>
      <c r="AX77" s="87">
        <f t="shared" si="14"/>
        <v>5154.3689866335717</v>
      </c>
      <c r="AY77" s="87">
        <f t="shared" si="15"/>
        <v>5190.4495695400055</v>
      </c>
      <c r="AZ77" s="87">
        <f t="shared" si="16"/>
        <v>6228.5394834480076</v>
      </c>
      <c r="BA77" s="87">
        <f t="shared" si="17"/>
        <v>6080.5345848314209</v>
      </c>
      <c r="BB77" s="87">
        <f t="shared" si="18"/>
        <v>5936.0466343007729</v>
      </c>
      <c r="BC77" s="87">
        <f t="shared" si="19"/>
        <v>5794.9920608124385</v>
      </c>
      <c r="BD77" s="87">
        <f t="shared" si="20"/>
        <v>5657.2892791693703</v>
      </c>
    </row>
    <row r="78" spans="1:56" s="20" customFormat="1" x14ac:dyDescent="0.2">
      <c r="A78" s="41"/>
      <c r="B78" s="86">
        <f>'3. Investeringen'!B64</f>
        <v>50</v>
      </c>
      <c r="C78" s="86" t="str">
        <f>'3. Investeringen'!F64</f>
        <v>TD</v>
      </c>
      <c r="D78" s="86" t="str">
        <f>'3. Investeringen'!G64</f>
        <v>Nieuwe investeringen TD</v>
      </c>
      <c r="E78" s="121">
        <f>'3. Investeringen'!K64</f>
        <v>2017</v>
      </c>
      <c r="G78" s="86">
        <f>'7. Nominale afschrijvingen'!R67</f>
        <v>0</v>
      </c>
      <c r="H78" s="86">
        <f>'7. Nominale afschrijvingen'!S67</f>
        <v>0</v>
      </c>
      <c r="I78" s="86">
        <f>'7. Nominale afschrijvingen'!T67</f>
        <v>0</v>
      </c>
      <c r="J78" s="86">
        <f>'7. Nominale afschrijvingen'!U67</f>
        <v>0</v>
      </c>
      <c r="K78" s="86">
        <f>'7. Nominale afschrijvingen'!V67</f>
        <v>0</v>
      </c>
      <c r="L78" s="86">
        <f>'7. Nominale afschrijvingen'!W67</f>
        <v>0</v>
      </c>
      <c r="M78" s="86">
        <f>'7. Nominale afschrijvingen'!X67</f>
        <v>11384.483263802333</v>
      </c>
      <c r="N78" s="86">
        <f>'7. Nominale afschrijvingen'!Y67</f>
        <v>22768.966527604665</v>
      </c>
      <c r="O78" s="86">
        <f>'7. Nominale afschrijvingen'!Z67</f>
        <v>22768.966527604665</v>
      </c>
      <c r="P78" s="86">
        <f>'7. Nominale afschrijvingen'!AA67</f>
        <v>22768.966527604665</v>
      </c>
      <c r="Q78" s="86">
        <f>'7. Nominale afschrijvingen'!AB67</f>
        <v>22768.966527604665</v>
      </c>
      <c r="R78" s="86">
        <f>'7. Nominale afschrijvingen'!AC67</f>
        <v>27322.759833125594</v>
      </c>
      <c r="S78" s="86">
        <f>'7. Nominale afschrijvingen'!AD67</f>
        <v>26513.196578810763</v>
      </c>
      <c r="T78" s="86">
        <f>'7. Nominale afschrijvingen'!AE67</f>
        <v>25727.620383883033</v>
      </c>
      <c r="U78" s="86">
        <f>'7. Nominale afschrijvingen'!AF67</f>
        <v>24965.320520656871</v>
      </c>
      <c r="V78" s="86">
        <f>'7. Nominale afschrijvingen'!AG67</f>
        <v>24225.607320044815</v>
      </c>
      <c r="W78" s="40"/>
      <c r="X78" s="118">
        <f>IF($C78="TD",INDEX('4. CPI-tabel'!$D$20:$Z$42,$E78-2003,X$28-2003),
IF(X$28&gt;=$E78,MAX(1,INDEX('4. CPI-tabel'!$D$20:$Z$42,MAX($E78,2010)-2003,X$28-2003)),0))</f>
        <v>0</v>
      </c>
      <c r="Y78" s="118">
        <f>IF($C78="TD",INDEX('4. CPI-tabel'!$D$20:$Z$42,$E78-2003,Y$28-2003),
IF(Y$28&gt;=$E78,MAX(1,INDEX('4. CPI-tabel'!$D$20:$Z$42,MAX($E78,2010)-2003,Y$28-2003)),0))</f>
        <v>0</v>
      </c>
      <c r="Z78" s="118">
        <f>IF($C78="TD",INDEX('4. CPI-tabel'!$D$20:$Z$42,$E78-2003,Z$28-2003),
IF(Z$28&gt;=$E78,MAX(1,INDEX('4. CPI-tabel'!$D$20:$Z$42,MAX($E78,2010)-2003,Z$28-2003)),0))</f>
        <v>0</v>
      </c>
      <c r="AA78" s="118">
        <f>IF($C78="TD",INDEX('4. CPI-tabel'!$D$20:$Z$42,$E78-2003,AA$28-2003),
IF(AA$28&gt;=$E78,MAX(1,INDEX('4. CPI-tabel'!$D$20:$Z$42,MAX($E78,2010)-2003,AA$28-2003)),0))</f>
        <v>0</v>
      </c>
      <c r="AB78" s="118">
        <f>IF($C78="TD",INDEX('4. CPI-tabel'!$D$20:$Z$42,$E78-2003,AB$28-2003),
IF(AB$28&gt;=$E78,MAX(1,INDEX('4. CPI-tabel'!$D$20:$Z$42,MAX($E78,2010)-2003,AB$28-2003)),0))</f>
        <v>0</v>
      </c>
      <c r="AC78" s="118">
        <f>IF($C78="TD",INDEX('4. CPI-tabel'!$D$20:$Z$42,$E78-2003,AC$28-2003),
IF(AC$28&gt;=$E78,MAX(1,INDEX('4. CPI-tabel'!$D$20:$Z$42,MAX($E78,2010)-2003,AC$28-2003)),0))</f>
        <v>0</v>
      </c>
      <c r="AD78" s="118">
        <f>IF($C78="TD",INDEX('4. CPI-tabel'!$D$20:$Z$42,$E78-2003,AD$28-2003),
IF(AD$28&gt;=$E78,MAX(1,INDEX('4. CPI-tabel'!$D$20:$Z$42,MAX($E78,2010)-2003,AD$28-2003)),0))</f>
        <v>1</v>
      </c>
      <c r="AE78" s="118">
        <f>IF($C78="TD",INDEX('4. CPI-tabel'!$D$20:$Z$42,$E78-2003,AE$28-2003),
IF(AE$28&gt;=$E78,MAX(1,INDEX('4. CPI-tabel'!$D$20:$Z$42,MAX($E78,2010)-2003,AE$28-2003)),0))</f>
        <v>1.014</v>
      </c>
      <c r="AF78" s="118">
        <f>IF($C78="TD",INDEX('4. CPI-tabel'!$D$20:$Z$42,$E78-2003,AF$28-2003),
IF(AF$28&gt;=$E78,MAX(1,INDEX('4. CPI-tabel'!$D$20:$Z$42,MAX($E78,2010)-2003,AF$28-2003)),0))</f>
        <v>1.0352939999999999</v>
      </c>
      <c r="AG78" s="118">
        <f>IF($C78="TD",INDEX('4. CPI-tabel'!$D$20:$Z$42,$E78-2003,AG$28-2003),
IF(AG$28&gt;=$E78,MAX(1,INDEX('4. CPI-tabel'!$D$20:$Z$42,MAX($E78,2010)-2003,AG$28-2003)),0))</f>
        <v>1.0642822320000001</v>
      </c>
      <c r="AH78" s="118">
        <f>IF($C78="TD",INDEX('4. CPI-tabel'!$D$20:$Z$42,$E78-2003,AH$28-2003),
IF(AH$28&gt;=$E78,MAX(1,INDEX('4. CPI-tabel'!$D$20:$Z$42,MAX($E78,2010)-2003,AH$28-2003)),0))</f>
        <v>1.0717322076239999</v>
      </c>
      <c r="AI78" s="118">
        <f>IF($C78="TD",INDEX('4. CPI-tabel'!$D$20:$Z$42,$E78-2003,AI$28-2003),
IF(AI$28&gt;=$E78,MAX(1,INDEX('4. CPI-tabel'!$D$20:$Z$42,MAX($E78,2010)-2003,AI$28-2003)),0))</f>
        <v>1.0717322076239999</v>
      </c>
      <c r="AJ78" s="118">
        <f>IF($C78="TD",INDEX('4. CPI-tabel'!$D$20:$Z$42,$E78-2003,AJ$28-2003),
IF(AJ$28&gt;=$E78,MAX(1,INDEX('4. CPI-tabel'!$D$20:$Z$42,MAX($E78,2010)-2003,AJ$28-2003)),0))</f>
        <v>1.0717322076239999</v>
      </c>
      <c r="AK78" s="118">
        <f>IF($C78="TD",INDEX('4. CPI-tabel'!$D$20:$Z$42,$E78-2003,AK$28-2003),
IF(AK$28&gt;=$E78,MAX(1,INDEX('4. CPI-tabel'!$D$20:$Z$42,MAX($E78,2010)-2003,AK$28-2003)),0))</f>
        <v>1.0717322076239999</v>
      </c>
      <c r="AL78" s="118">
        <f>IF($C78="TD",INDEX('4. CPI-tabel'!$D$20:$Z$42,$E78-2003,AL$28-2003),
IF(AL$28&gt;=$E78,MAX(1,INDEX('4. CPI-tabel'!$D$20:$Z$42,MAX($E78,2010)-2003,AL$28-2003)),0))</f>
        <v>1.0717322076239999</v>
      </c>
      <c r="AM78" s="118">
        <f>IF($C78="TD",INDEX('4. CPI-tabel'!$D$20:$Z$42,$E78-2003,AM$28-2003),
IF(AM$28&gt;=$E78,MAX(1,INDEX('4. CPI-tabel'!$D$20:$Z$42,MAX($E78,2010)-2003,AM$28-2003)),0))</f>
        <v>1.0717322076239999</v>
      </c>
      <c r="AO78" s="87">
        <f t="shared" si="5"/>
        <v>0</v>
      </c>
      <c r="AP78" s="87">
        <f t="shared" si="6"/>
        <v>0</v>
      </c>
      <c r="AQ78" s="87">
        <f t="shared" si="7"/>
        <v>0</v>
      </c>
      <c r="AR78" s="87">
        <f t="shared" si="8"/>
        <v>0</v>
      </c>
      <c r="AS78" s="87">
        <f t="shared" si="9"/>
        <v>0</v>
      </c>
      <c r="AT78" s="87">
        <f t="shared" si="10"/>
        <v>0</v>
      </c>
      <c r="AU78" s="87">
        <f t="shared" si="11"/>
        <v>11384.483263802333</v>
      </c>
      <c r="AV78" s="87">
        <f t="shared" si="12"/>
        <v>23087.732058991132</v>
      </c>
      <c r="AW78" s="87">
        <f t="shared" si="13"/>
        <v>23572.574432229943</v>
      </c>
      <c r="AX78" s="87">
        <f t="shared" si="14"/>
        <v>24232.606516332384</v>
      </c>
      <c r="AY78" s="87">
        <f t="shared" si="15"/>
        <v>24402.234761946707</v>
      </c>
      <c r="AZ78" s="87">
        <f t="shared" si="16"/>
        <v>29282.681714336042</v>
      </c>
      <c r="BA78" s="87">
        <f t="shared" si="17"/>
        <v>28415.046700577939</v>
      </c>
      <c r="BB78" s="87">
        <f t="shared" si="18"/>
        <v>27573.119390931184</v>
      </c>
      <c r="BC78" s="87">
        <f t="shared" si="19"/>
        <v>26756.138075644336</v>
      </c>
      <c r="BD78" s="87">
        <f t="shared" si="20"/>
        <v>25963.363614143764</v>
      </c>
    </row>
    <row r="79" spans="1:56" s="20" customFormat="1" x14ac:dyDescent="0.2">
      <c r="A79" s="41"/>
      <c r="B79" s="86">
        <f>'3. Investeringen'!B65</f>
        <v>51</v>
      </c>
      <c r="C79" s="86" t="str">
        <f>'3. Investeringen'!F65</f>
        <v>TD</v>
      </c>
      <c r="D79" s="86" t="str">
        <f>'3. Investeringen'!G65</f>
        <v>Nieuwe investeringen TD</v>
      </c>
      <c r="E79" s="121">
        <f>'3. Investeringen'!K65</f>
        <v>2017</v>
      </c>
      <c r="G79" s="86">
        <f>'7. Nominale afschrijvingen'!R68</f>
        <v>0</v>
      </c>
      <c r="H79" s="86">
        <f>'7. Nominale afschrijvingen'!S68</f>
        <v>0</v>
      </c>
      <c r="I79" s="86">
        <f>'7. Nominale afschrijvingen'!T68</f>
        <v>0</v>
      </c>
      <c r="J79" s="86">
        <f>'7. Nominale afschrijvingen'!U68</f>
        <v>0</v>
      </c>
      <c r="K79" s="86">
        <f>'7. Nominale afschrijvingen'!V68</f>
        <v>0</v>
      </c>
      <c r="L79" s="86">
        <f>'7. Nominale afschrijvingen'!W68</f>
        <v>0</v>
      </c>
      <c r="M79" s="86">
        <f>'7. Nominale afschrijvingen'!X68</f>
        <v>3091.0531409768164</v>
      </c>
      <c r="N79" s="86">
        <f>'7. Nominale afschrijvingen'!Y68</f>
        <v>6182.1062819536328</v>
      </c>
      <c r="O79" s="86">
        <f>'7. Nominale afschrijvingen'!Z68</f>
        <v>6182.1062819536328</v>
      </c>
      <c r="P79" s="86">
        <f>'7. Nominale afschrijvingen'!AA68</f>
        <v>6182.1062819536328</v>
      </c>
      <c r="Q79" s="86">
        <f>'7. Nominale afschrijvingen'!AB68</f>
        <v>6182.1062819536328</v>
      </c>
      <c r="R79" s="86">
        <f>'7. Nominale afschrijvingen'!AC68</f>
        <v>7418.5275383443595</v>
      </c>
      <c r="S79" s="86">
        <f>'7. Nominale afschrijvingen'!AD68</f>
        <v>7069.4203600693318</v>
      </c>
      <c r="T79" s="86">
        <f>'7. Nominale afschrijvingen'!AE68</f>
        <v>6736.7417548895974</v>
      </c>
      <c r="U79" s="86">
        <f>'7. Nominale afschrijvingen'!AF68</f>
        <v>6419.7186134830281</v>
      </c>
      <c r="V79" s="86">
        <f>'7. Nominale afschrijvingen'!AG68</f>
        <v>6117.6142081426506</v>
      </c>
      <c r="W79" s="40"/>
      <c r="X79" s="118">
        <f>IF($C79="TD",INDEX('4. CPI-tabel'!$D$20:$Z$42,$E79-2003,X$28-2003),
IF(X$28&gt;=$E79,MAX(1,INDEX('4. CPI-tabel'!$D$20:$Z$42,MAX($E79,2010)-2003,X$28-2003)),0))</f>
        <v>0</v>
      </c>
      <c r="Y79" s="118">
        <f>IF($C79="TD",INDEX('4. CPI-tabel'!$D$20:$Z$42,$E79-2003,Y$28-2003),
IF(Y$28&gt;=$E79,MAX(1,INDEX('4. CPI-tabel'!$D$20:$Z$42,MAX($E79,2010)-2003,Y$28-2003)),0))</f>
        <v>0</v>
      </c>
      <c r="Z79" s="118">
        <f>IF($C79="TD",INDEX('4. CPI-tabel'!$D$20:$Z$42,$E79-2003,Z$28-2003),
IF(Z$28&gt;=$E79,MAX(1,INDEX('4. CPI-tabel'!$D$20:$Z$42,MAX($E79,2010)-2003,Z$28-2003)),0))</f>
        <v>0</v>
      </c>
      <c r="AA79" s="118">
        <f>IF($C79="TD",INDEX('4. CPI-tabel'!$D$20:$Z$42,$E79-2003,AA$28-2003),
IF(AA$28&gt;=$E79,MAX(1,INDEX('4. CPI-tabel'!$D$20:$Z$42,MAX($E79,2010)-2003,AA$28-2003)),0))</f>
        <v>0</v>
      </c>
      <c r="AB79" s="118">
        <f>IF($C79="TD",INDEX('4. CPI-tabel'!$D$20:$Z$42,$E79-2003,AB$28-2003),
IF(AB$28&gt;=$E79,MAX(1,INDEX('4. CPI-tabel'!$D$20:$Z$42,MAX($E79,2010)-2003,AB$28-2003)),0))</f>
        <v>0</v>
      </c>
      <c r="AC79" s="118">
        <f>IF($C79="TD",INDEX('4. CPI-tabel'!$D$20:$Z$42,$E79-2003,AC$28-2003),
IF(AC$28&gt;=$E79,MAX(1,INDEX('4. CPI-tabel'!$D$20:$Z$42,MAX($E79,2010)-2003,AC$28-2003)),0))</f>
        <v>0</v>
      </c>
      <c r="AD79" s="118">
        <f>IF($C79="TD",INDEX('4. CPI-tabel'!$D$20:$Z$42,$E79-2003,AD$28-2003),
IF(AD$28&gt;=$E79,MAX(1,INDEX('4. CPI-tabel'!$D$20:$Z$42,MAX($E79,2010)-2003,AD$28-2003)),0))</f>
        <v>1</v>
      </c>
      <c r="AE79" s="118">
        <f>IF($C79="TD",INDEX('4. CPI-tabel'!$D$20:$Z$42,$E79-2003,AE$28-2003),
IF(AE$28&gt;=$E79,MAX(1,INDEX('4. CPI-tabel'!$D$20:$Z$42,MAX($E79,2010)-2003,AE$28-2003)),0))</f>
        <v>1.014</v>
      </c>
      <c r="AF79" s="118">
        <f>IF($C79="TD",INDEX('4. CPI-tabel'!$D$20:$Z$42,$E79-2003,AF$28-2003),
IF(AF$28&gt;=$E79,MAX(1,INDEX('4. CPI-tabel'!$D$20:$Z$42,MAX($E79,2010)-2003,AF$28-2003)),0))</f>
        <v>1.0352939999999999</v>
      </c>
      <c r="AG79" s="118">
        <f>IF($C79="TD",INDEX('4. CPI-tabel'!$D$20:$Z$42,$E79-2003,AG$28-2003),
IF(AG$28&gt;=$E79,MAX(1,INDEX('4. CPI-tabel'!$D$20:$Z$42,MAX($E79,2010)-2003,AG$28-2003)),0))</f>
        <v>1.0642822320000001</v>
      </c>
      <c r="AH79" s="118">
        <f>IF($C79="TD",INDEX('4. CPI-tabel'!$D$20:$Z$42,$E79-2003,AH$28-2003),
IF(AH$28&gt;=$E79,MAX(1,INDEX('4. CPI-tabel'!$D$20:$Z$42,MAX($E79,2010)-2003,AH$28-2003)),0))</f>
        <v>1.0717322076239999</v>
      </c>
      <c r="AI79" s="118">
        <f>IF($C79="TD",INDEX('4. CPI-tabel'!$D$20:$Z$42,$E79-2003,AI$28-2003),
IF(AI$28&gt;=$E79,MAX(1,INDEX('4. CPI-tabel'!$D$20:$Z$42,MAX($E79,2010)-2003,AI$28-2003)),0))</f>
        <v>1.0717322076239999</v>
      </c>
      <c r="AJ79" s="118">
        <f>IF($C79="TD",INDEX('4. CPI-tabel'!$D$20:$Z$42,$E79-2003,AJ$28-2003),
IF(AJ$28&gt;=$E79,MAX(1,INDEX('4. CPI-tabel'!$D$20:$Z$42,MAX($E79,2010)-2003,AJ$28-2003)),0))</f>
        <v>1.0717322076239999</v>
      </c>
      <c r="AK79" s="118">
        <f>IF($C79="TD",INDEX('4. CPI-tabel'!$D$20:$Z$42,$E79-2003,AK$28-2003),
IF(AK$28&gt;=$E79,MAX(1,INDEX('4. CPI-tabel'!$D$20:$Z$42,MAX($E79,2010)-2003,AK$28-2003)),0))</f>
        <v>1.0717322076239999</v>
      </c>
      <c r="AL79" s="118">
        <f>IF($C79="TD",INDEX('4. CPI-tabel'!$D$20:$Z$42,$E79-2003,AL$28-2003),
IF(AL$28&gt;=$E79,MAX(1,INDEX('4. CPI-tabel'!$D$20:$Z$42,MAX($E79,2010)-2003,AL$28-2003)),0))</f>
        <v>1.0717322076239999</v>
      </c>
      <c r="AM79" s="118">
        <f>IF($C79="TD",INDEX('4. CPI-tabel'!$D$20:$Z$42,$E79-2003,AM$28-2003),
IF(AM$28&gt;=$E79,MAX(1,INDEX('4. CPI-tabel'!$D$20:$Z$42,MAX($E79,2010)-2003,AM$28-2003)),0))</f>
        <v>1.0717322076239999</v>
      </c>
      <c r="AO79" s="87">
        <f t="shared" si="5"/>
        <v>0</v>
      </c>
      <c r="AP79" s="87">
        <f t="shared" si="6"/>
        <v>0</v>
      </c>
      <c r="AQ79" s="87">
        <f t="shared" si="7"/>
        <v>0</v>
      </c>
      <c r="AR79" s="87">
        <f t="shared" si="8"/>
        <v>0</v>
      </c>
      <c r="AS79" s="87">
        <f t="shared" si="9"/>
        <v>0</v>
      </c>
      <c r="AT79" s="87">
        <f t="shared" si="10"/>
        <v>0</v>
      </c>
      <c r="AU79" s="87">
        <f t="shared" si="11"/>
        <v>3091.0531409768164</v>
      </c>
      <c r="AV79" s="87">
        <f t="shared" si="12"/>
        <v>6268.6557699009836</v>
      </c>
      <c r="AW79" s="87">
        <f t="shared" si="13"/>
        <v>6400.2975410689041</v>
      </c>
      <c r="AX79" s="87">
        <f t="shared" si="14"/>
        <v>6579.5058722188342</v>
      </c>
      <c r="AY79" s="87">
        <f t="shared" si="15"/>
        <v>6625.5624133243646</v>
      </c>
      <c r="AZ79" s="87">
        <f t="shared" si="16"/>
        <v>7950.6748959892384</v>
      </c>
      <c r="BA79" s="87">
        <f t="shared" si="17"/>
        <v>7576.5254891191571</v>
      </c>
      <c r="BB79" s="87">
        <f t="shared" si="18"/>
        <v>7219.983113160607</v>
      </c>
      <c r="BC79" s="87">
        <f t="shared" si="19"/>
        <v>6880.2192019530494</v>
      </c>
      <c r="BD79" s="87">
        <f t="shared" si="20"/>
        <v>6556.4441806846708</v>
      </c>
    </row>
    <row r="80" spans="1:56" s="20" customFormat="1" x14ac:dyDescent="0.2">
      <c r="A80" s="41"/>
      <c r="B80" s="86">
        <f>'3. Investeringen'!B66</f>
        <v>52</v>
      </c>
      <c r="C80" s="86" t="str">
        <f>'3. Investeringen'!F66</f>
        <v>TD</v>
      </c>
      <c r="D80" s="86" t="str">
        <f>'3. Investeringen'!G66</f>
        <v>Nieuwe investeringen TD</v>
      </c>
      <c r="E80" s="121">
        <f>'3. Investeringen'!K66</f>
        <v>2017</v>
      </c>
      <c r="G80" s="86">
        <f>'7. Nominale afschrijvingen'!R69</f>
        <v>0</v>
      </c>
      <c r="H80" s="86">
        <f>'7. Nominale afschrijvingen'!S69</f>
        <v>0</v>
      </c>
      <c r="I80" s="86">
        <f>'7. Nominale afschrijvingen'!T69</f>
        <v>0</v>
      </c>
      <c r="J80" s="86">
        <f>'7. Nominale afschrijvingen'!U69</f>
        <v>0</v>
      </c>
      <c r="K80" s="86">
        <f>'7. Nominale afschrijvingen'!V69</f>
        <v>0</v>
      </c>
      <c r="L80" s="86">
        <f>'7. Nominale afschrijvingen'!W69</f>
        <v>0</v>
      </c>
      <c r="M80" s="86">
        <f>'7. Nominale afschrijvingen'!X69</f>
        <v>6586.5766960000001</v>
      </c>
      <c r="N80" s="86">
        <f>'7. Nominale afschrijvingen'!Y69</f>
        <v>13173.153391999998</v>
      </c>
      <c r="O80" s="86">
        <f>'7. Nominale afschrijvingen'!Z69</f>
        <v>13173.153391999998</v>
      </c>
      <c r="P80" s="86">
        <f>'7. Nominale afschrijvingen'!AA69</f>
        <v>13173.153391999998</v>
      </c>
      <c r="Q80" s="86">
        <f>'7. Nominale afschrijvingen'!AB69</f>
        <v>13173.153391999998</v>
      </c>
      <c r="R80" s="86">
        <f>'7. Nominale afschrijvingen'!AC69</f>
        <v>6586.5766959999964</v>
      </c>
      <c r="S80" s="86">
        <f>'7. Nominale afschrijvingen'!AD69</f>
        <v>0</v>
      </c>
      <c r="T80" s="86">
        <f>'7. Nominale afschrijvingen'!AE69</f>
        <v>0</v>
      </c>
      <c r="U80" s="86">
        <f>'7. Nominale afschrijvingen'!AF69</f>
        <v>0</v>
      </c>
      <c r="V80" s="86">
        <f>'7. Nominale afschrijvingen'!AG69</f>
        <v>0</v>
      </c>
      <c r="W80" s="40"/>
      <c r="X80" s="118">
        <f>IF($C80="TD",INDEX('4. CPI-tabel'!$D$20:$Z$42,$E80-2003,X$28-2003),
IF(X$28&gt;=$E80,MAX(1,INDEX('4. CPI-tabel'!$D$20:$Z$42,MAX($E80,2010)-2003,X$28-2003)),0))</f>
        <v>0</v>
      </c>
      <c r="Y80" s="118">
        <f>IF($C80="TD",INDEX('4. CPI-tabel'!$D$20:$Z$42,$E80-2003,Y$28-2003),
IF(Y$28&gt;=$E80,MAX(1,INDEX('4. CPI-tabel'!$D$20:$Z$42,MAX($E80,2010)-2003,Y$28-2003)),0))</f>
        <v>0</v>
      </c>
      <c r="Z80" s="118">
        <f>IF($C80="TD",INDEX('4. CPI-tabel'!$D$20:$Z$42,$E80-2003,Z$28-2003),
IF(Z$28&gt;=$E80,MAX(1,INDEX('4. CPI-tabel'!$D$20:$Z$42,MAX($E80,2010)-2003,Z$28-2003)),0))</f>
        <v>0</v>
      </c>
      <c r="AA80" s="118">
        <f>IF($C80="TD",INDEX('4. CPI-tabel'!$D$20:$Z$42,$E80-2003,AA$28-2003),
IF(AA$28&gt;=$E80,MAX(1,INDEX('4. CPI-tabel'!$D$20:$Z$42,MAX($E80,2010)-2003,AA$28-2003)),0))</f>
        <v>0</v>
      </c>
      <c r="AB80" s="118">
        <f>IF($C80="TD",INDEX('4. CPI-tabel'!$D$20:$Z$42,$E80-2003,AB$28-2003),
IF(AB$28&gt;=$E80,MAX(1,INDEX('4. CPI-tabel'!$D$20:$Z$42,MAX($E80,2010)-2003,AB$28-2003)),0))</f>
        <v>0</v>
      </c>
      <c r="AC80" s="118">
        <f>IF($C80="TD",INDEX('4. CPI-tabel'!$D$20:$Z$42,$E80-2003,AC$28-2003),
IF(AC$28&gt;=$E80,MAX(1,INDEX('4. CPI-tabel'!$D$20:$Z$42,MAX($E80,2010)-2003,AC$28-2003)),0))</f>
        <v>0</v>
      </c>
      <c r="AD80" s="118">
        <f>IF($C80="TD",INDEX('4. CPI-tabel'!$D$20:$Z$42,$E80-2003,AD$28-2003),
IF(AD$28&gt;=$E80,MAX(1,INDEX('4. CPI-tabel'!$D$20:$Z$42,MAX($E80,2010)-2003,AD$28-2003)),0))</f>
        <v>1</v>
      </c>
      <c r="AE80" s="118">
        <f>IF($C80="TD",INDEX('4. CPI-tabel'!$D$20:$Z$42,$E80-2003,AE$28-2003),
IF(AE$28&gt;=$E80,MAX(1,INDEX('4. CPI-tabel'!$D$20:$Z$42,MAX($E80,2010)-2003,AE$28-2003)),0))</f>
        <v>1.014</v>
      </c>
      <c r="AF80" s="118">
        <f>IF($C80="TD",INDEX('4. CPI-tabel'!$D$20:$Z$42,$E80-2003,AF$28-2003),
IF(AF$28&gt;=$E80,MAX(1,INDEX('4. CPI-tabel'!$D$20:$Z$42,MAX($E80,2010)-2003,AF$28-2003)),0))</f>
        <v>1.0352939999999999</v>
      </c>
      <c r="AG80" s="118">
        <f>IF($C80="TD",INDEX('4. CPI-tabel'!$D$20:$Z$42,$E80-2003,AG$28-2003),
IF(AG$28&gt;=$E80,MAX(1,INDEX('4. CPI-tabel'!$D$20:$Z$42,MAX($E80,2010)-2003,AG$28-2003)),0))</f>
        <v>1.0642822320000001</v>
      </c>
      <c r="AH80" s="118">
        <f>IF($C80="TD",INDEX('4. CPI-tabel'!$D$20:$Z$42,$E80-2003,AH$28-2003),
IF(AH$28&gt;=$E80,MAX(1,INDEX('4. CPI-tabel'!$D$20:$Z$42,MAX($E80,2010)-2003,AH$28-2003)),0))</f>
        <v>1.0717322076239999</v>
      </c>
      <c r="AI80" s="118">
        <f>IF($C80="TD",INDEX('4. CPI-tabel'!$D$20:$Z$42,$E80-2003,AI$28-2003),
IF(AI$28&gt;=$E80,MAX(1,INDEX('4. CPI-tabel'!$D$20:$Z$42,MAX($E80,2010)-2003,AI$28-2003)),0))</f>
        <v>1.0717322076239999</v>
      </c>
      <c r="AJ80" s="118">
        <f>IF($C80="TD",INDEX('4. CPI-tabel'!$D$20:$Z$42,$E80-2003,AJ$28-2003),
IF(AJ$28&gt;=$E80,MAX(1,INDEX('4. CPI-tabel'!$D$20:$Z$42,MAX($E80,2010)-2003,AJ$28-2003)),0))</f>
        <v>1.0717322076239999</v>
      </c>
      <c r="AK80" s="118">
        <f>IF($C80="TD",INDEX('4. CPI-tabel'!$D$20:$Z$42,$E80-2003,AK$28-2003),
IF(AK$28&gt;=$E80,MAX(1,INDEX('4. CPI-tabel'!$D$20:$Z$42,MAX($E80,2010)-2003,AK$28-2003)),0))</f>
        <v>1.0717322076239999</v>
      </c>
      <c r="AL80" s="118">
        <f>IF($C80="TD",INDEX('4. CPI-tabel'!$D$20:$Z$42,$E80-2003,AL$28-2003),
IF(AL$28&gt;=$E80,MAX(1,INDEX('4. CPI-tabel'!$D$20:$Z$42,MAX($E80,2010)-2003,AL$28-2003)),0))</f>
        <v>1.0717322076239999</v>
      </c>
      <c r="AM80" s="118">
        <f>IF($C80="TD",INDEX('4. CPI-tabel'!$D$20:$Z$42,$E80-2003,AM$28-2003),
IF(AM$28&gt;=$E80,MAX(1,INDEX('4. CPI-tabel'!$D$20:$Z$42,MAX($E80,2010)-2003,AM$28-2003)),0))</f>
        <v>1.0717322076239999</v>
      </c>
      <c r="AO80" s="87">
        <f t="shared" si="5"/>
        <v>0</v>
      </c>
      <c r="AP80" s="87">
        <f t="shared" si="6"/>
        <v>0</v>
      </c>
      <c r="AQ80" s="87">
        <f t="shared" si="7"/>
        <v>0</v>
      </c>
      <c r="AR80" s="87">
        <f t="shared" si="8"/>
        <v>0</v>
      </c>
      <c r="AS80" s="87">
        <f t="shared" si="9"/>
        <v>0</v>
      </c>
      <c r="AT80" s="87">
        <f t="shared" si="10"/>
        <v>0</v>
      </c>
      <c r="AU80" s="87">
        <f t="shared" si="11"/>
        <v>6586.5766960000001</v>
      </c>
      <c r="AV80" s="87">
        <f t="shared" si="12"/>
        <v>13357.577539487998</v>
      </c>
      <c r="AW80" s="87">
        <f t="shared" si="13"/>
        <v>13638.086667817246</v>
      </c>
      <c r="AX80" s="87">
        <f t="shared" si="14"/>
        <v>14019.95309451613</v>
      </c>
      <c r="AY80" s="87">
        <f t="shared" si="15"/>
        <v>14118.09276617774</v>
      </c>
      <c r="AZ80" s="87">
        <f t="shared" si="16"/>
        <v>7059.0463830888675</v>
      </c>
      <c r="BA80" s="87">
        <f t="shared" si="17"/>
        <v>0</v>
      </c>
      <c r="BB80" s="87">
        <f t="shared" si="18"/>
        <v>0</v>
      </c>
      <c r="BC80" s="87">
        <f t="shared" si="19"/>
        <v>0</v>
      </c>
      <c r="BD80" s="87">
        <f t="shared" si="20"/>
        <v>0</v>
      </c>
    </row>
    <row r="81" spans="1:56" s="20" customFormat="1" x14ac:dyDescent="0.2">
      <c r="A81" s="41"/>
      <c r="B81" s="86">
        <f>'3. Investeringen'!B67</f>
        <v>53</v>
      </c>
      <c r="C81" s="86" t="str">
        <f>'3. Investeringen'!F67</f>
        <v>TD</v>
      </c>
      <c r="D81" s="86" t="str">
        <f>'3. Investeringen'!G67</f>
        <v>Nieuwe investeringen TD</v>
      </c>
      <c r="E81" s="121">
        <f>'3. Investeringen'!K67</f>
        <v>2018</v>
      </c>
      <c r="G81" s="86">
        <f>'7. Nominale afschrijvingen'!R70</f>
        <v>0</v>
      </c>
      <c r="H81" s="86">
        <f>'7. Nominale afschrijvingen'!S70</f>
        <v>0</v>
      </c>
      <c r="I81" s="86">
        <f>'7. Nominale afschrijvingen'!T70</f>
        <v>0</v>
      </c>
      <c r="J81" s="86">
        <f>'7. Nominale afschrijvingen'!U70</f>
        <v>0</v>
      </c>
      <c r="K81" s="86">
        <f>'7. Nominale afschrijvingen'!V70</f>
        <v>0</v>
      </c>
      <c r="L81" s="86">
        <f>'7. Nominale afschrijvingen'!W70</f>
        <v>0</v>
      </c>
      <c r="M81" s="86">
        <f>'7. Nominale afschrijvingen'!X70</f>
        <v>0</v>
      </c>
      <c r="N81" s="86">
        <f>'7. Nominale afschrijvingen'!Y70</f>
        <v>1043.444872</v>
      </c>
      <c r="O81" s="86">
        <f>'7. Nominale afschrijvingen'!Z70</f>
        <v>2086.8897440000001</v>
      </c>
      <c r="P81" s="86">
        <f>'7. Nominale afschrijvingen'!AA70</f>
        <v>2086.8897440000001</v>
      </c>
      <c r="Q81" s="86">
        <f>'7. Nominale afschrijvingen'!AB70</f>
        <v>2086.8897440000001</v>
      </c>
      <c r="R81" s="86">
        <f>'7. Nominale afschrijvingen'!AC70</f>
        <v>2504.2676928000005</v>
      </c>
      <c r="S81" s="86">
        <f>'7. Nominale afschrijvingen'!AD70</f>
        <v>2445.9158242299031</v>
      </c>
      <c r="T81" s="86">
        <f>'7. Nominale afschrijvingen'!AE70</f>
        <v>2388.9236108497889</v>
      </c>
      <c r="U81" s="86">
        <f>'7. Nominale afschrijvingen'!AF70</f>
        <v>2333.2593713736774</v>
      </c>
      <c r="V81" s="86">
        <f>'7. Nominale afschrijvingen'!AG70</f>
        <v>2278.8921627203104</v>
      </c>
      <c r="W81" s="40"/>
      <c r="X81" s="118">
        <f>IF($C81="TD",INDEX('4. CPI-tabel'!$D$20:$Z$42,$E81-2003,X$28-2003),
IF(X$28&gt;=$E81,MAX(1,INDEX('4. CPI-tabel'!$D$20:$Z$42,MAX($E81,2010)-2003,X$28-2003)),0))</f>
        <v>0</v>
      </c>
      <c r="Y81" s="118">
        <f>IF($C81="TD",INDEX('4. CPI-tabel'!$D$20:$Z$42,$E81-2003,Y$28-2003),
IF(Y$28&gt;=$E81,MAX(1,INDEX('4. CPI-tabel'!$D$20:$Z$42,MAX($E81,2010)-2003,Y$28-2003)),0))</f>
        <v>0</v>
      </c>
      <c r="Z81" s="118">
        <f>IF($C81="TD",INDEX('4. CPI-tabel'!$D$20:$Z$42,$E81-2003,Z$28-2003),
IF(Z$28&gt;=$E81,MAX(1,INDEX('4. CPI-tabel'!$D$20:$Z$42,MAX($E81,2010)-2003,Z$28-2003)),0))</f>
        <v>0</v>
      </c>
      <c r="AA81" s="118">
        <f>IF($C81="TD",INDEX('4. CPI-tabel'!$D$20:$Z$42,$E81-2003,AA$28-2003),
IF(AA$28&gt;=$E81,MAX(1,INDEX('4. CPI-tabel'!$D$20:$Z$42,MAX($E81,2010)-2003,AA$28-2003)),0))</f>
        <v>0</v>
      </c>
      <c r="AB81" s="118">
        <f>IF($C81="TD",INDEX('4. CPI-tabel'!$D$20:$Z$42,$E81-2003,AB$28-2003),
IF(AB$28&gt;=$E81,MAX(1,INDEX('4. CPI-tabel'!$D$20:$Z$42,MAX($E81,2010)-2003,AB$28-2003)),0))</f>
        <v>0</v>
      </c>
      <c r="AC81" s="118">
        <f>IF($C81="TD",INDEX('4. CPI-tabel'!$D$20:$Z$42,$E81-2003,AC$28-2003),
IF(AC$28&gt;=$E81,MAX(1,INDEX('4. CPI-tabel'!$D$20:$Z$42,MAX($E81,2010)-2003,AC$28-2003)),0))</f>
        <v>0</v>
      </c>
      <c r="AD81" s="118">
        <f>IF($C81="TD",INDEX('4. CPI-tabel'!$D$20:$Z$42,$E81-2003,AD$28-2003),
IF(AD$28&gt;=$E81,MAX(1,INDEX('4. CPI-tabel'!$D$20:$Z$42,MAX($E81,2010)-2003,AD$28-2003)),0))</f>
        <v>0</v>
      </c>
      <c r="AE81" s="118">
        <f>IF($C81="TD",INDEX('4. CPI-tabel'!$D$20:$Z$42,$E81-2003,AE$28-2003),
IF(AE$28&gt;=$E81,MAX(1,INDEX('4. CPI-tabel'!$D$20:$Z$42,MAX($E81,2010)-2003,AE$28-2003)),0))</f>
        <v>1</v>
      </c>
      <c r="AF81" s="118">
        <f>IF($C81="TD",INDEX('4. CPI-tabel'!$D$20:$Z$42,$E81-2003,AF$28-2003),
IF(AF$28&gt;=$E81,MAX(1,INDEX('4. CPI-tabel'!$D$20:$Z$42,MAX($E81,2010)-2003,AF$28-2003)),0))</f>
        <v>1.0209999999999999</v>
      </c>
      <c r="AG81" s="118">
        <f>IF($C81="TD",INDEX('4. CPI-tabel'!$D$20:$Z$42,$E81-2003,AG$28-2003),
IF(AG$28&gt;=$E81,MAX(1,INDEX('4. CPI-tabel'!$D$20:$Z$42,MAX($E81,2010)-2003,AG$28-2003)),0))</f>
        <v>1.049588</v>
      </c>
      <c r="AH81" s="118">
        <f>IF($C81="TD",INDEX('4. CPI-tabel'!$D$20:$Z$42,$E81-2003,AH$28-2003),
IF(AH$28&gt;=$E81,MAX(1,INDEX('4. CPI-tabel'!$D$20:$Z$42,MAX($E81,2010)-2003,AH$28-2003)),0))</f>
        <v>1.0569351159999998</v>
      </c>
      <c r="AI81" s="118">
        <f>IF($C81="TD",INDEX('4. CPI-tabel'!$D$20:$Z$42,$E81-2003,AI$28-2003),
IF(AI$28&gt;=$E81,MAX(1,INDEX('4. CPI-tabel'!$D$20:$Z$42,MAX($E81,2010)-2003,AI$28-2003)),0))</f>
        <v>1.0569351159999998</v>
      </c>
      <c r="AJ81" s="118">
        <f>IF($C81="TD",INDEX('4. CPI-tabel'!$D$20:$Z$42,$E81-2003,AJ$28-2003),
IF(AJ$28&gt;=$E81,MAX(1,INDEX('4. CPI-tabel'!$D$20:$Z$42,MAX($E81,2010)-2003,AJ$28-2003)),0))</f>
        <v>1.0569351159999998</v>
      </c>
      <c r="AK81" s="118">
        <f>IF($C81="TD",INDEX('4. CPI-tabel'!$D$20:$Z$42,$E81-2003,AK$28-2003),
IF(AK$28&gt;=$E81,MAX(1,INDEX('4. CPI-tabel'!$D$20:$Z$42,MAX($E81,2010)-2003,AK$28-2003)),0))</f>
        <v>1.0569351159999998</v>
      </c>
      <c r="AL81" s="118">
        <f>IF($C81="TD",INDEX('4. CPI-tabel'!$D$20:$Z$42,$E81-2003,AL$28-2003),
IF(AL$28&gt;=$E81,MAX(1,INDEX('4. CPI-tabel'!$D$20:$Z$42,MAX($E81,2010)-2003,AL$28-2003)),0))</f>
        <v>1.0569351159999998</v>
      </c>
      <c r="AM81" s="118">
        <f>IF($C81="TD",INDEX('4. CPI-tabel'!$D$20:$Z$42,$E81-2003,AM$28-2003),
IF(AM$28&gt;=$E81,MAX(1,INDEX('4. CPI-tabel'!$D$20:$Z$42,MAX($E81,2010)-2003,AM$28-2003)),0))</f>
        <v>1.0569351159999998</v>
      </c>
      <c r="AO81" s="87">
        <f t="shared" si="5"/>
        <v>0</v>
      </c>
      <c r="AP81" s="87">
        <f t="shared" si="6"/>
        <v>0</v>
      </c>
      <c r="AQ81" s="87">
        <f t="shared" si="7"/>
        <v>0</v>
      </c>
      <c r="AR81" s="87">
        <f t="shared" si="8"/>
        <v>0</v>
      </c>
      <c r="AS81" s="87">
        <f t="shared" si="9"/>
        <v>0</v>
      </c>
      <c r="AT81" s="87">
        <f t="shared" si="10"/>
        <v>0</v>
      </c>
      <c r="AU81" s="87">
        <f t="shared" si="11"/>
        <v>0</v>
      </c>
      <c r="AV81" s="87">
        <f t="shared" si="12"/>
        <v>1043.444872</v>
      </c>
      <c r="AW81" s="87">
        <f t="shared" si="13"/>
        <v>2130.714428624</v>
      </c>
      <c r="AX81" s="87">
        <f t="shared" si="14"/>
        <v>2190.3744326254719</v>
      </c>
      <c r="AY81" s="87">
        <f t="shared" si="15"/>
        <v>2205.7070536538499</v>
      </c>
      <c r="AZ81" s="87">
        <f t="shared" si="16"/>
        <v>2646.8484643846205</v>
      </c>
      <c r="BA81" s="87">
        <f t="shared" si="17"/>
        <v>2585.1743254086678</v>
      </c>
      <c r="BB81" s="87">
        <f t="shared" si="18"/>
        <v>2524.9372537486602</v>
      </c>
      <c r="BC81" s="87">
        <f t="shared" si="19"/>
        <v>2466.103764340924</v>
      </c>
      <c r="BD81" s="87">
        <f t="shared" si="20"/>
        <v>2408.6411523562815</v>
      </c>
    </row>
    <row r="82" spans="1:56" s="20" customFormat="1" x14ac:dyDescent="0.2">
      <c r="A82" s="41"/>
      <c r="B82" s="86">
        <f>'3. Investeringen'!B68</f>
        <v>54</v>
      </c>
      <c r="C82" s="86" t="str">
        <f>'3. Investeringen'!F68</f>
        <v>TD</v>
      </c>
      <c r="D82" s="86" t="str">
        <f>'3. Investeringen'!G68</f>
        <v>Nieuwe investeringen TD</v>
      </c>
      <c r="E82" s="121">
        <f>'3. Investeringen'!K68</f>
        <v>2018</v>
      </c>
      <c r="G82" s="86">
        <f>'7. Nominale afschrijvingen'!R71</f>
        <v>0</v>
      </c>
      <c r="H82" s="86">
        <f>'7. Nominale afschrijvingen'!S71</f>
        <v>0</v>
      </c>
      <c r="I82" s="86">
        <f>'7. Nominale afschrijvingen'!T71</f>
        <v>0</v>
      </c>
      <c r="J82" s="86">
        <f>'7. Nominale afschrijvingen'!U71</f>
        <v>0</v>
      </c>
      <c r="K82" s="86">
        <f>'7. Nominale afschrijvingen'!V71</f>
        <v>0</v>
      </c>
      <c r="L82" s="86">
        <f>'7. Nominale afschrijvingen'!W71</f>
        <v>0</v>
      </c>
      <c r="M82" s="86">
        <f>'7. Nominale afschrijvingen'!X71</f>
        <v>0</v>
      </c>
      <c r="N82" s="86">
        <f>'7. Nominale afschrijvingen'!Y71</f>
        <v>13364.292670000001</v>
      </c>
      <c r="O82" s="86">
        <f>'7. Nominale afschrijvingen'!Z71</f>
        <v>26728.585339999998</v>
      </c>
      <c r="P82" s="86">
        <f>'7. Nominale afschrijvingen'!AA71</f>
        <v>26728.585339999998</v>
      </c>
      <c r="Q82" s="86">
        <f>'7. Nominale afschrijvingen'!AB71</f>
        <v>26728.585339999998</v>
      </c>
      <c r="R82" s="86">
        <f>'7. Nominale afschrijvingen'!AC71</f>
        <v>32074.302407999996</v>
      </c>
      <c r="S82" s="86">
        <f>'7. Nominale afschrijvingen'!AD71</f>
        <v>31146.852699816864</v>
      </c>
      <c r="T82" s="86">
        <f>'7. Nominale afschrijvingen'!AE71</f>
        <v>30246.220814520955</v>
      </c>
      <c r="U82" s="86">
        <f>'7. Nominale afschrijvingen'!AF71</f>
        <v>29371.63129699264</v>
      </c>
      <c r="V82" s="86">
        <f>'7. Nominale afschrijvingen'!AG71</f>
        <v>28522.331114910925</v>
      </c>
      <c r="W82" s="40"/>
      <c r="X82" s="118">
        <f>IF($C82="TD",INDEX('4. CPI-tabel'!$D$20:$Z$42,$E82-2003,X$28-2003),
IF(X$28&gt;=$E82,MAX(1,INDEX('4. CPI-tabel'!$D$20:$Z$42,MAX($E82,2010)-2003,X$28-2003)),0))</f>
        <v>0</v>
      </c>
      <c r="Y82" s="118">
        <f>IF($C82="TD",INDEX('4. CPI-tabel'!$D$20:$Z$42,$E82-2003,Y$28-2003),
IF(Y$28&gt;=$E82,MAX(1,INDEX('4. CPI-tabel'!$D$20:$Z$42,MAX($E82,2010)-2003,Y$28-2003)),0))</f>
        <v>0</v>
      </c>
      <c r="Z82" s="118">
        <f>IF($C82="TD",INDEX('4. CPI-tabel'!$D$20:$Z$42,$E82-2003,Z$28-2003),
IF(Z$28&gt;=$E82,MAX(1,INDEX('4. CPI-tabel'!$D$20:$Z$42,MAX($E82,2010)-2003,Z$28-2003)),0))</f>
        <v>0</v>
      </c>
      <c r="AA82" s="118">
        <f>IF($C82="TD",INDEX('4. CPI-tabel'!$D$20:$Z$42,$E82-2003,AA$28-2003),
IF(AA$28&gt;=$E82,MAX(1,INDEX('4. CPI-tabel'!$D$20:$Z$42,MAX($E82,2010)-2003,AA$28-2003)),0))</f>
        <v>0</v>
      </c>
      <c r="AB82" s="118">
        <f>IF($C82="TD",INDEX('4. CPI-tabel'!$D$20:$Z$42,$E82-2003,AB$28-2003),
IF(AB$28&gt;=$E82,MAX(1,INDEX('4. CPI-tabel'!$D$20:$Z$42,MAX($E82,2010)-2003,AB$28-2003)),0))</f>
        <v>0</v>
      </c>
      <c r="AC82" s="118">
        <f>IF($C82="TD",INDEX('4. CPI-tabel'!$D$20:$Z$42,$E82-2003,AC$28-2003),
IF(AC$28&gt;=$E82,MAX(1,INDEX('4. CPI-tabel'!$D$20:$Z$42,MAX($E82,2010)-2003,AC$28-2003)),0))</f>
        <v>0</v>
      </c>
      <c r="AD82" s="118">
        <f>IF($C82="TD",INDEX('4. CPI-tabel'!$D$20:$Z$42,$E82-2003,AD$28-2003),
IF(AD$28&gt;=$E82,MAX(1,INDEX('4. CPI-tabel'!$D$20:$Z$42,MAX($E82,2010)-2003,AD$28-2003)),0))</f>
        <v>0</v>
      </c>
      <c r="AE82" s="118">
        <f>IF($C82="TD",INDEX('4. CPI-tabel'!$D$20:$Z$42,$E82-2003,AE$28-2003),
IF(AE$28&gt;=$E82,MAX(1,INDEX('4. CPI-tabel'!$D$20:$Z$42,MAX($E82,2010)-2003,AE$28-2003)),0))</f>
        <v>1</v>
      </c>
      <c r="AF82" s="118">
        <f>IF($C82="TD",INDEX('4. CPI-tabel'!$D$20:$Z$42,$E82-2003,AF$28-2003),
IF(AF$28&gt;=$E82,MAX(1,INDEX('4. CPI-tabel'!$D$20:$Z$42,MAX($E82,2010)-2003,AF$28-2003)),0))</f>
        <v>1.0209999999999999</v>
      </c>
      <c r="AG82" s="118">
        <f>IF($C82="TD",INDEX('4. CPI-tabel'!$D$20:$Z$42,$E82-2003,AG$28-2003),
IF(AG$28&gt;=$E82,MAX(1,INDEX('4. CPI-tabel'!$D$20:$Z$42,MAX($E82,2010)-2003,AG$28-2003)),0))</f>
        <v>1.049588</v>
      </c>
      <c r="AH82" s="118">
        <f>IF($C82="TD",INDEX('4. CPI-tabel'!$D$20:$Z$42,$E82-2003,AH$28-2003),
IF(AH$28&gt;=$E82,MAX(1,INDEX('4. CPI-tabel'!$D$20:$Z$42,MAX($E82,2010)-2003,AH$28-2003)),0))</f>
        <v>1.0569351159999998</v>
      </c>
      <c r="AI82" s="118">
        <f>IF($C82="TD",INDEX('4. CPI-tabel'!$D$20:$Z$42,$E82-2003,AI$28-2003),
IF(AI$28&gt;=$E82,MAX(1,INDEX('4. CPI-tabel'!$D$20:$Z$42,MAX($E82,2010)-2003,AI$28-2003)),0))</f>
        <v>1.0569351159999998</v>
      </c>
      <c r="AJ82" s="118">
        <f>IF($C82="TD",INDEX('4. CPI-tabel'!$D$20:$Z$42,$E82-2003,AJ$28-2003),
IF(AJ$28&gt;=$E82,MAX(1,INDEX('4. CPI-tabel'!$D$20:$Z$42,MAX($E82,2010)-2003,AJ$28-2003)),0))</f>
        <v>1.0569351159999998</v>
      </c>
      <c r="AK82" s="118">
        <f>IF($C82="TD",INDEX('4. CPI-tabel'!$D$20:$Z$42,$E82-2003,AK$28-2003),
IF(AK$28&gt;=$E82,MAX(1,INDEX('4. CPI-tabel'!$D$20:$Z$42,MAX($E82,2010)-2003,AK$28-2003)),0))</f>
        <v>1.0569351159999998</v>
      </c>
      <c r="AL82" s="118">
        <f>IF($C82="TD",INDEX('4. CPI-tabel'!$D$20:$Z$42,$E82-2003,AL$28-2003),
IF(AL$28&gt;=$E82,MAX(1,INDEX('4. CPI-tabel'!$D$20:$Z$42,MAX($E82,2010)-2003,AL$28-2003)),0))</f>
        <v>1.0569351159999998</v>
      </c>
      <c r="AM82" s="118">
        <f>IF($C82="TD",INDEX('4. CPI-tabel'!$D$20:$Z$42,$E82-2003,AM$28-2003),
IF(AM$28&gt;=$E82,MAX(1,INDEX('4. CPI-tabel'!$D$20:$Z$42,MAX($E82,2010)-2003,AM$28-2003)),0))</f>
        <v>1.0569351159999998</v>
      </c>
      <c r="AO82" s="87">
        <f t="shared" si="5"/>
        <v>0</v>
      </c>
      <c r="AP82" s="87">
        <f t="shared" si="6"/>
        <v>0</v>
      </c>
      <c r="AQ82" s="87">
        <f t="shared" si="7"/>
        <v>0</v>
      </c>
      <c r="AR82" s="87">
        <f t="shared" si="8"/>
        <v>0</v>
      </c>
      <c r="AS82" s="87">
        <f t="shared" si="9"/>
        <v>0</v>
      </c>
      <c r="AT82" s="87">
        <f t="shared" si="10"/>
        <v>0</v>
      </c>
      <c r="AU82" s="87">
        <f t="shared" si="11"/>
        <v>0</v>
      </c>
      <c r="AV82" s="87">
        <f t="shared" si="12"/>
        <v>13364.292670000001</v>
      </c>
      <c r="AW82" s="87">
        <f t="shared" si="13"/>
        <v>27289.885632139994</v>
      </c>
      <c r="AX82" s="87">
        <f t="shared" si="14"/>
        <v>28054.002429839918</v>
      </c>
      <c r="AY82" s="87">
        <f t="shared" si="15"/>
        <v>28250.380446848791</v>
      </c>
      <c r="AZ82" s="87">
        <f t="shared" si="16"/>
        <v>33900.456536218546</v>
      </c>
      <c r="BA82" s="87">
        <f t="shared" si="17"/>
        <v>32920.202371315841</v>
      </c>
      <c r="BB82" s="87">
        <f t="shared" si="18"/>
        <v>31968.292905157316</v>
      </c>
      <c r="BC82" s="87">
        <f t="shared" si="19"/>
        <v>31043.908531996141</v>
      </c>
      <c r="BD82" s="87">
        <f t="shared" si="20"/>
        <v>30146.253345528781</v>
      </c>
    </row>
    <row r="83" spans="1:56" s="20" customFormat="1" x14ac:dyDescent="0.2">
      <c r="A83" s="41"/>
      <c r="B83" s="86">
        <f>'3. Investeringen'!B69</f>
        <v>55</v>
      </c>
      <c r="C83" s="86" t="str">
        <f>'3. Investeringen'!F69</f>
        <v>TD</v>
      </c>
      <c r="D83" s="86" t="str">
        <f>'3. Investeringen'!G69</f>
        <v>Nieuwe investeringen TD</v>
      </c>
      <c r="E83" s="121">
        <f>'3. Investeringen'!K69</f>
        <v>2018</v>
      </c>
      <c r="G83" s="86">
        <f>'7. Nominale afschrijvingen'!R72</f>
        <v>0</v>
      </c>
      <c r="H83" s="86">
        <f>'7. Nominale afschrijvingen'!S72</f>
        <v>0</v>
      </c>
      <c r="I83" s="86">
        <f>'7. Nominale afschrijvingen'!T72</f>
        <v>0</v>
      </c>
      <c r="J83" s="86">
        <f>'7. Nominale afschrijvingen'!U72</f>
        <v>0</v>
      </c>
      <c r="K83" s="86">
        <f>'7. Nominale afschrijvingen'!V72</f>
        <v>0</v>
      </c>
      <c r="L83" s="86">
        <f>'7. Nominale afschrijvingen'!W72</f>
        <v>0</v>
      </c>
      <c r="M83" s="86">
        <f>'7. Nominale afschrijvingen'!X72</f>
        <v>0</v>
      </c>
      <c r="N83" s="86">
        <f>'7. Nominale afschrijvingen'!Y72</f>
        <v>2465.1533703333334</v>
      </c>
      <c r="O83" s="86">
        <f>'7. Nominale afschrijvingen'!Z72</f>
        <v>4930.3067406666669</v>
      </c>
      <c r="P83" s="86">
        <f>'7. Nominale afschrijvingen'!AA72</f>
        <v>4930.3067406666669</v>
      </c>
      <c r="Q83" s="86">
        <f>'7. Nominale afschrijvingen'!AB72</f>
        <v>4930.3067406666669</v>
      </c>
      <c r="R83" s="86">
        <f>'7. Nominale afschrijvingen'!AC72</f>
        <v>5916.3680887999999</v>
      </c>
      <c r="S83" s="86">
        <f>'7. Nominale afschrijvingen'!AD72</f>
        <v>5648.4570810052837</v>
      </c>
      <c r="T83" s="86">
        <f>'7. Nominale afschrijvingen'!AE72</f>
        <v>5392.6778924314594</v>
      </c>
      <c r="U83" s="86">
        <f>'7. Nominale afschrijvingen'!AF72</f>
        <v>5148.4811576798465</v>
      </c>
      <c r="V83" s="86">
        <f>'7. Nominale afschrijvingen'!AG72</f>
        <v>4915.342388275476</v>
      </c>
      <c r="W83" s="40"/>
      <c r="X83" s="118">
        <f>IF($C83="TD",INDEX('4. CPI-tabel'!$D$20:$Z$42,$E83-2003,X$28-2003),
IF(X$28&gt;=$E83,MAX(1,INDEX('4. CPI-tabel'!$D$20:$Z$42,MAX($E83,2010)-2003,X$28-2003)),0))</f>
        <v>0</v>
      </c>
      <c r="Y83" s="118">
        <f>IF($C83="TD",INDEX('4. CPI-tabel'!$D$20:$Z$42,$E83-2003,Y$28-2003),
IF(Y$28&gt;=$E83,MAX(1,INDEX('4. CPI-tabel'!$D$20:$Z$42,MAX($E83,2010)-2003,Y$28-2003)),0))</f>
        <v>0</v>
      </c>
      <c r="Z83" s="118">
        <f>IF($C83="TD",INDEX('4. CPI-tabel'!$D$20:$Z$42,$E83-2003,Z$28-2003),
IF(Z$28&gt;=$E83,MAX(1,INDEX('4. CPI-tabel'!$D$20:$Z$42,MAX($E83,2010)-2003,Z$28-2003)),0))</f>
        <v>0</v>
      </c>
      <c r="AA83" s="118">
        <f>IF($C83="TD",INDEX('4. CPI-tabel'!$D$20:$Z$42,$E83-2003,AA$28-2003),
IF(AA$28&gt;=$E83,MAX(1,INDEX('4. CPI-tabel'!$D$20:$Z$42,MAX($E83,2010)-2003,AA$28-2003)),0))</f>
        <v>0</v>
      </c>
      <c r="AB83" s="118">
        <f>IF($C83="TD",INDEX('4. CPI-tabel'!$D$20:$Z$42,$E83-2003,AB$28-2003),
IF(AB$28&gt;=$E83,MAX(1,INDEX('4. CPI-tabel'!$D$20:$Z$42,MAX($E83,2010)-2003,AB$28-2003)),0))</f>
        <v>0</v>
      </c>
      <c r="AC83" s="118">
        <f>IF($C83="TD",INDEX('4. CPI-tabel'!$D$20:$Z$42,$E83-2003,AC$28-2003),
IF(AC$28&gt;=$E83,MAX(1,INDEX('4. CPI-tabel'!$D$20:$Z$42,MAX($E83,2010)-2003,AC$28-2003)),0))</f>
        <v>0</v>
      </c>
      <c r="AD83" s="118">
        <f>IF($C83="TD",INDEX('4. CPI-tabel'!$D$20:$Z$42,$E83-2003,AD$28-2003),
IF(AD$28&gt;=$E83,MAX(1,INDEX('4. CPI-tabel'!$D$20:$Z$42,MAX($E83,2010)-2003,AD$28-2003)),0))</f>
        <v>0</v>
      </c>
      <c r="AE83" s="118">
        <f>IF($C83="TD",INDEX('4. CPI-tabel'!$D$20:$Z$42,$E83-2003,AE$28-2003),
IF(AE$28&gt;=$E83,MAX(1,INDEX('4. CPI-tabel'!$D$20:$Z$42,MAX($E83,2010)-2003,AE$28-2003)),0))</f>
        <v>1</v>
      </c>
      <c r="AF83" s="118">
        <f>IF($C83="TD",INDEX('4. CPI-tabel'!$D$20:$Z$42,$E83-2003,AF$28-2003),
IF(AF$28&gt;=$E83,MAX(1,INDEX('4. CPI-tabel'!$D$20:$Z$42,MAX($E83,2010)-2003,AF$28-2003)),0))</f>
        <v>1.0209999999999999</v>
      </c>
      <c r="AG83" s="118">
        <f>IF($C83="TD",INDEX('4. CPI-tabel'!$D$20:$Z$42,$E83-2003,AG$28-2003),
IF(AG$28&gt;=$E83,MAX(1,INDEX('4. CPI-tabel'!$D$20:$Z$42,MAX($E83,2010)-2003,AG$28-2003)),0))</f>
        <v>1.049588</v>
      </c>
      <c r="AH83" s="118">
        <f>IF($C83="TD",INDEX('4. CPI-tabel'!$D$20:$Z$42,$E83-2003,AH$28-2003),
IF(AH$28&gt;=$E83,MAX(1,INDEX('4. CPI-tabel'!$D$20:$Z$42,MAX($E83,2010)-2003,AH$28-2003)),0))</f>
        <v>1.0569351159999998</v>
      </c>
      <c r="AI83" s="118">
        <f>IF($C83="TD",INDEX('4. CPI-tabel'!$D$20:$Z$42,$E83-2003,AI$28-2003),
IF(AI$28&gt;=$E83,MAX(1,INDEX('4. CPI-tabel'!$D$20:$Z$42,MAX($E83,2010)-2003,AI$28-2003)),0))</f>
        <v>1.0569351159999998</v>
      </c>
      <c r="AJ83" s="118">
        <f>IF($C83="TD",INDEX('4. CPI-tabel'!$D$20:$Z$42,$E83-2003,AJ$28-2003),
IF(AJ$28&gt;=$E83,MAX(1,INDEX('4. CPI-tabel'!$D$20:$Z$42,MAX($E83,2010)-2003,AJ$28-2003)),0))</f>
        <v>1.0569351159999998</v>
      </c>
      <c r="AK83" s="118">
        <f>IF($C83="TD",INDEX('4. CPI-tabel'!$D$20:$Z$42,$E83-2003,AK$28-2003),
IF(AK$28&gt;=$E83,MAX(1,INDEX('4. CPI-tabel'!$D$20:$Z$42,MAX($E83,2010)-2003,AK$28-2003)),0))</f>
        <v>1.0569351159999998</v>
      </c>
      <c r="AL83" s="118">
        <f>IF($C83="TD",INDEX('4. CPI-tabel'!$D$20:$Z$42,$E83-2003,AL$28-2003),
IF(AL$28&gt;=$E83,MAX(1,INDEX('4. CPI-tabel'!$D$20:$Z$42,MAX($E83,2010)-2003,AL$28-2003)),0))</f>
        <v>1.0569351159999998</v>
      </c>
      <c r="AM83" s="118">
        <f>IF($C83="TD",INDEX('4. CPI-tabel'!$D$20:$Z$42,$E83-2003,AM$28-2003),
IF(AM$28&gt;=$E83,MAX(1,INDEX('4. CPI-tabel'!$D$20:$Z$42,MAX($E83,2010)-2003,AM$28-2003)),0))</f>
        <v>1.0569351159999998</v>
      </c>
      <c r="AO83" s="87">
        <f t="shared" si="5"/>
        <v>0</v>
      </c>
      <c r="AP83" s="87">
        <f t="shared" si="6"/>
        <v>0</v>
      </c>
      <c r="AQ83" s="87">
        <f t="shared" si="7"/>
        <v>0</v>
      </c>
      <c r="AR83" s="87">
        <f t="shared" si="8"/>
        <v>0</v>
      </c>
      <c r="AS83" s="87">
        <f t="shared" si="9"/>
        <v>0</v>
      </c>
      <c r="AT83" s="87">
        <f t="shared" si="10"/>
        <v>0</v>
      </c>
      <c r="AU83" s="87">
        <f t="shared" si="11"/>
        <v>0</v>
      </c>
      <c r="AV83" s="87">
        <f t="shared" si="12"/>
        <v>2465.1533703333334</v>
      </c>
      <c r="AW83" s="87">
        <f t="shared" si="13"/>
        <v>5033.8431822206667</v>
      </c>
      <c r="AX83" s="87">
        <f t="shared" si="14"/>
        <v>5174.7907913228455</v>
      </c>
      <c r="AY83" s="87">
        <f t="shared" si="15"/>
        <v>5211.0143268621041</v>
      </c>
      <c r="AZ83" s="87">
        <f t="shared" si="16"/>
        <v>6253.2171922345251</v>
      </c>
      <c r="BA83" s="87">
        <f t="shared" si="17"/>
        <v>5970.05264013334</v>
      </c>
      <c r="BB83" s="87">
        <f t="shared" si="18"/>
        <v>5699.7106337876794</v>
      </c>
      <c r="BC83" s="87">
        <f t="shared" si="19"/>
        <v>5441.6105296161622</v>
      </c>
      <c r="BD83" s="87">
        <f t="shared" si="20"/>
        <v>5195.1979773316561</v>
      </c>
    </row>
    <row r="84" spans="1:56" s="20" customFormat="1" x14ac:dyDescent="0.2">
      <c r="A84" s="41"/>
      <c r="B84" s="86">
        <f>'3. Investeringen'!B70</f>
        <v>56</v>
      </c>
      <c r="C84" s="86" t="str">
        <f>'3. Investeringen'!F70</f>
        <v>TD</v>
      </c>
      <c r="D84" s="86" t="str">
        <f>'3. Investeringen'!G70</f>
        <v>Nieuwe investeringen TD</v>
      </c>
      <c r="E84" s="121">
        <f>'3. Investeringen'!K70</f>
        <v>2018</v>
      </c>
      <c r="G84" s="86">
        <f>'7. Nominale afschrijvingen'!R73</f>
        <v>0</v>
      </c>
      <c r="H84" s="86">
        <f>'7. Nominale afschrijvingen'!S73</f>
        <v>0</v>
      </c>
      <c r="I84" s="86">
        <f>'7. Nominale afschrijvingen'!T73</f>
        <v>0</v>
      </c>
      <c r="J84" s="86">
        <f>'7. Nominale afschrijvingen'!U73</f>
        <v>0</v>
      </c>
      <c r="K84" s="86">
        <f>'7. Nominale afschrijvingen'!V73</f>
        <v>0</v>
      </c>
      <c r="L84" s="86">
        <f>'7. Nominale afschrijvingen'!W73</f>
        <v>0</v>
      </c>
      <c r="M84" s="86">
        <f>'7. Nominale afschrijvingen'!X73</f>
        <v>0</v>
      </c>
      <c r="N84" s="86">
        <f>'7. Nominale afschrijvingen'!Y73</f>
        <v>3285.0355388000007</v>
      </c>
      <c r="O84" s="86">
        <f>'7. Nominale afschrijvingen'!Z73</f>
        <v>6570.0710776000005</v>
      </c>
      <c r="P84" s="86">
        <f>'7. Nominale afschrijvingen'!AA73</f>
        <v>6570.0710776000005</v>
      </c>
      <c r="Q84" s="86">
        <f>'7. Nominale afschrijvingen'!AB73</f>
        <v>6570.0710776000005</v>
      </c>
      <c r="R84" s="86">
        <f>'7. Nominale afschrijvingen'!AC73</f>
        <v>7884.0852931199997</v>
      </c>
      <c r="S84" s="86">
        <f>'7. Nominale afschrijvingen'!AD73</f>
        <v>6428.5618543901546</v>
      </c>
      <c r="T84" s="86">
        <f>'7. Nominale afschrijvingen'!AE73</f>
        <v>6309.5144126421892</v>
      </c>
      <c r="U84" s="86">
        <f>'7. Nominale afschrijvingen'!AF73</f>
        <v>6309.5144126421892</v>
      </c>
      <c r="V84" s="86">
        <f>'7. Nominale afschrijvingen'!AG73</f>
        <v>6309.5144126421892</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0</v>
      </c>
      <c r="AA84" s="118">
        <f>IF($C84="TD",INDEX('4. CPI-tabel'!$D$20:$Z$42,$E84-2003,AA$28-2003),
IF(AA$28&gt;=$E84,MAX(1,INDEX('4. CPI-tabel'!$D$20:$Z$42,MAX($E84,2010)-2003,AA$28-2003)),0))</f>
        <v>0</v>
      </c>
      <c r="AB84" s="118">
        <f>IF($C84="TD",INDEX('4. CPI-tabel'!$D$20:$Z$42,$E84-2003,AB$28-2003),
IF(AB$28&gt;=$E84,MAX(1,INDEX('4. CPI-tabel'!$D$20:$Z$42,MAX($E84,2010)-2003,AB$28-2003)),0))</f>
        <v>0</v>
      </c>
      <c r="AC84" s="118">
        <f>IF($C84="TD",INDEX('4. CPI-tabel'!$D$20:$Z$42,$E84-2003,AC$28-2003),
IF(AC$28&gt;=$E84,MAX(1,INDEX('4. CPI-tabel'!$D$20:$Z$42,MAX($E84,2010)-2003,AC$28-2003)),0))</f>
        <v>0</v>
      </c>
      <c r="AD84" s="118">
        <f>IF($C84="TD",INDEX('4. CPI-tabel'!$D$20:$Z$42,$E84-2003,AD$28-2003),
IF(AD$28&gt;=$E84,MAX(1,INDEX('4. CPI-tabel'!$D$20:$Z$42,MAX($E84,2010)-2003,AD$28-2003)),0))</f>
        <v>0</v>
      </c>
      <c r="AE84" s="118">
        <f>IF($C84="TD",INDEX('4. CPI-tabel'!$D$20:$Z$42,$E84-2003,AE$28-2003),
IF(AE$28&gt;=$E84,MAX(1,INDEX('4. CPI-tabel'!$D$20:$Z$42,MAX($E84,2010)-2003,AE$28-2003)),0))</f>
        <v>1</v>
      </c>
      <c r="AF84" s="118">
        <f>IF($C84="TD",INDEX('4. CPI-tabel'!$D$20:$Z$42,$E84-2003,AF$28-2003),
IF(AF$28&gt;=$E84,MAX(1,INDEX('4. CPI-tabel'!$D$20:$Z$42,MAX($E84,2010)-2003,AF$28-2003)),0))</f>
        <v>1.0209999999999999</v>
      </c>
      <c r="AG84" s="118">
        <f>IF($C84="TD",INDEX('4. CPI-tabel'!$D$20:$Z$42,$E84-2003,AG$28-2003),
IF(AG$28&gt;=$E84,MAX(1,INDEX('4. CPI-tabel'!$D$20:$Z$42,MAX($E84,2010)-2003,AG$28-2003)),0))</f>
        <v>1.049588</v>
      </c>
      <c r="AH84" s="118">
        <f>IF($C84="TD",INDEX('4. CPI-tabel'!$D$20:$Z$42,$E84-2003,AH$28-2003),
IF(AH$28&gt;=$E84,MAX(1,INDEX('4. CPI-tabel'!$D$20:$Z$42,MAX($E84,2010)-2003,AH$28-2003)),0))</f>
        <v>1.0569351159999998</v>
      </c>
      <c r="AI84" s="118">
        <f>IF($C84="TD",INDEX('4. CPI-tabel'!$D$20:$Z$42,$E84-2003,AI$28-2003),
IF(AI$28&gt;=$E84,MAX(1,INDEX('4. CPI-tabel'!$D$20:$Z$42,MAX($E84,2010)-2003,AI$28-2003)),0))</f>
        <v>1.0569351159999998</v>
      </c>
      <c r="AJ84" s="118">
        <f>IF($C84="TD",INDEX('4. CPI-tabel'!$D$20:$Z$42,$E84-2003,AJ$28-2003),
IF(AJ$28&gt;=$E84,MAX(1,INDEX('4. CPI-tabel'!$D$20:$Z$42,MAX($E84,2010)-2003,AJ$28-2003)),0))</f>
        <v>1.0569351159999998</v>
      </c>
      <c r="AK84" s="118">
        <f>IF($C84="TD",INDEX('4. CPI-tabel'!$D$20:$Z$42,$E84-2003,AK$28-2003),
IF(AK$28&gt;=$E84,MAX(1,INDEX('4. CPI-tabel'!$D$20:$Z$42,MAX($E84,2010)-2003,AK$28-2003)),0))</f>
        <v>1.0569351159999998</v>
      </c>
      <c r="AL84" s="118">
        <f>IF($C84="TD",INDEX('4. CPI-tabel'!$D$20:$Z$42,$E84-2003,AL$28-2003),
IF(AL$28&gt;=$E84,MAX(1,INDEX('4. CPI-tabel'!$D$20:$Z$42,MAX($E84,2010)-2003,AL$28-2003)),0))</f>
        <v>1.0569351159999998</v>
      </c>
      <c r="AM84" s="118">
        <f>IF($C84="TD",INDEX('4. CPI-tabel'!$D$20:$Z$42,$E84-2003,AM$28-2003),
IF(AM$28&gt;=$E84,MAX(1,INDEX('4. CPI-tabel'!$D$20:$Z$42,MAX($E84,2010)-2003,AM$28-2003)),0))</f>
        <v>1.0569351159999998</v>
      </c>
      <c r="AO84" s="87">
        <f t="shared" si="5"/>
        <v>0</v>
      </c>
      <c r="AP84" s="87">
        <f t="shared" si="6"/>
        <v>0</v>
      </c>
      <c r="AQ84" s="87">
        <f t="shared" si="7"/>
        <v>0</v>
      </c>
      <c r="AR84" s="87">
        <f t="shared" si="8"/>
        <v>0</v>
      </c>
      <c r="AS84" s="87">
        <f t="shared" si="9"/>
        <v>0</v>
      </c>
      <c r="AT84" s="87">
        <f t="shared" si="10"/>
        <v>0</v>
      </c>
      <c r="AU84" s="87">
        <f t="shared" si="11"/>
        <v>0</v>
      </c>
      <c r="AV84" s="87">
        <f t="shared" si="12"/>
        <v>3285.0355388000007</v>
      </c>
      <c r="AW84" s="87">
        <f t="shared" si="13"/>
        <v>6708.0425702295997</v>
      </c>
      <c r="AX84" s="87">
        <f t="shared" si="14"/>
        <v>6895.8677621960287</v>
      </c>
      <c r="AY84" s="87">
        <f t="shared" si="15"/>
        <v>6944.1388365314006</v>
      </c>
      <c r="AZ84" s="87">
        <f t="shared" si="16"/>
        <v>8332.9666038376799</v>
      </c>
      <c r="BA84" s="87">
        <f t="shared" si="17"/>
        <v>6794.5727692830314</v>
      </c>
      <c r="BB84" s="87">
        <f t="shared" si="18"/>
        <v>6668.7473476296427</v>
      </c>
      <c r="BC84" s="87">
        <f t="shared" si="19"/>
        <v>6668.7473476296427</v>
      </c>
      <c r="BD84" s="87">
        <f t="shared" si="20"/>
        <v>6668.7473476296427</v>
      </c>
    </row>
    <row r="85" spans="1:56" s="20" customFormat="1" x14ac:dyDescent="0.2">
      <c r="A85" s="41"/>
      <c r="B85" s="86">
        <f>'3. Investeringen'!B71</f>
        <v>57</v>
      </c>
      <c r="C85" s="86" t="str">
        <f>'3. Investeringen'!F71</f>
        <v>TD</v>
      </c>
      <c r="D85" s="86" t="str">
        <f>'3. Investeringen'!G71</f>
        <v>Nieuwe investeringen TD</v>
      </c>
      <c r="E85" s="121">
        <f>'3. Investeringen'!K71</f>
        <v>2018</v>
      </c>
      <c r="G85" s="86">
        <f>'7. Nominale afschrijvingen'!R74</f>
        <v>0</v>
      </c>
      <c r="H85" s="86">
        <f>'7. Nominale afschrijvingen'!S74</f>
        <v>0</v>
      </c>
      <c r="I85" s="86">
        <f>'7. Nominale afschrijvingen'!T74</f>
        <v>0</v>
      </c>
      <c r="J85" s="86">
        <f>'7. Nominale afschrijvingen'!U74</f>
        <v>0</v>
      </c>
      <c r="K85" s="86">
        <f>'7. Nominale afschrijvingen'!V74</f>
        <v>0</v>
      </c>
      <c r="L85" s="86">
        <f>'7. Nominale afschrijvingen'!W74</f>
        <v>0</v>
      </c>
      <c r="M85" s="86">
        <f>'7. Nominale afschrijvingen'!X74</f>
        <v>0</v>
      </c>
      <c r="N85" s="86">
        <f>'7. Nominale afschrijvingen'!Y74</f>
        <v>3263.5762014000002</v>
      </c>
      <c r="O85" s="86">
        <f>'7. Nominale afschrijvingen'!Z74</f>
        <v>6527.1524028000003</v>
      </c>
      <c r="P85" s="86">
        <f>'7. Nominale afschrijvingen'!AA74</f>
        <v>6527.1524028000003</v>
      </c>
      <c r="Q85" s="86">
        <f>'7. Nominale afschrijvingen'!AB74</f>
        <v>6527.1524028000003</v>
      </c>
      <c r="R85" s="86">
        <f>'7. Nominale afschrijvingen'!AC74</f>
        <v>7832.5828833599971</v>
      </c>
      <c r="S85" s="86">
        <f>'7. Nominale afschrijvingen'!AD74</f>
        <v>1958.1457208400006</v>
      </c>
      <c r="T85" s="86">
        <f>'7. Nominale afschrijvingen'!AE74</f>
        <v>0</v>
      </c>
      <c r="U85" s="86">
        <f>'7. Nominale afschrijvingen'!AF74</f>
        <v>0</v>
      </c>
      <c r="V85" s="86">
        <f>'7. Nominale afschrijvingen'!AG74</f>
        <v>0</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0</v>
      </c>
      <c r="AA85" s="118">
        <f>IF($C85="TD",INDEX('4. CPI-tabel'!$D$20:$Z$42,$E85-2003,AA$28-2003),
IF(AA$28&gt;=$E85,MAX(1,INDEX('4. CPI-tabel'!$D$20:$Z$42,MAX($E85,2010)-2003,AA$28-2003)),0))</f>
        <v>0</v>
      </c>
      <c r="AB85" s="118">
        <f>IF($C85="TD",INDEX('4. CPI-tabel'!$D$20:$Z$42,$E85-2003,AB$28-2003),
IF(AB$28&gt;=$E85,MAX(1,INDEX('4. CPI-tabel'!$D$20:$Z$42,MAX($E85,2010)-2003,AB$28-2003)),0))</f>
        <v>0</v>
      </c>
      <c r="AC85" s="118">
        <f>IF($C85="TD",INDEX('4. CPI-tabel'!$D$20:$Z$42,$E85-2003,AC$28-2003),
IF(AC$28&gt;=$E85,MAX(1,INDEX('4. CPI-tabel'!$D$20:$Z$42,MAX($E85,2010)-2003,AC$28-2003)),0))</f>
        <v>0</v>
      </c>
      <c r="AD85" s="118">
        <f>IF($C85="TD",INDEX('4. CPI-tabel'!$D$20:$Z$42,$E85-2003,AD$28-2003),
IF(AD$28&gt;=$E85,MAX(1,INDEX('4. CPI-tabel'!$D$20:$Z$42,MAX($E85,2010)-2003,AD$28-2003)),0))</f>
        <v>0</v>
      </c>
      <c r="AE85" s="118">
        <f>IF($C85="TD",INDEX('4. CPI-tabel'!$D$20:$Z$42,$E85-2003,AE$28-2003),
IF(AE$28&gt;=$E85,MAX(1,INDEX('4. CPI-tabel'!$D$20:$Z$42,MAX($E85,2010)-2003,AE$28-2003)),0))</f>
        <v>1</v>
      </c>
      <c r="AF85" s="118">
        <f>IF($C85="TD",INDEX('4. CPI-tabel'!$D$20:$Z$42,$E85-2003,AF$28-2003),
IF(AF$28&gt;=$E85,MAX(1,INDEX('4. CPI-tabel'!$D$20:$Z$42,MAX($E85,2010)-2003,AF$28-2003)),0))</f>
        <v>1.0209999999999999</v>
      </c>
      <c r="AG85" s="118">
        <f>IF($C85="TD",INDEX('4. CPI-tabel'!$D$20:$Z$42,$E85-2003,AG$28-2003),
IF(AG$28&gt;=$E85,MAX(1,INDEX('4. CPI-tabel'!$D$20:$Z$42,MAX($E85,2010)-2003,AG$28-2003)),0))</f>
        <v>1.049588</v>
      </c>
      <c r="AH85" s="118">
        <f>IF($C85="TD",INDEX('4. CPI-tabel'!$D$20:$Z$42,$E85-2003,AH$28-2003),
IF(AH$28&gt;=$E85,MAX(1,INDEX('4. CPI-tabel'!$D$20:$Z$42,MAX($E85,2010)-2003,AH$28-2003)),0))</f>
        <v>1.0569351159999998</v>
      </c>
      <c r="AI85" s="118">
        <f>IF($C85="TD",INDEX('4. CPI-tabel'!$D$20:$Z$42,$E85-2003,AI$28-2003),
IF(AI$28&gt;=$E85,MAX(1,INDEX('4. CPI-tabel'!$D$20:$Z$42,MAX($E85,2010)-2003,AI$28-2003)),0))</f>
        <v>1.0569351159999998</v>
      </c>
      <c r="AJ85" s="118">
        <f>IF($C85="TD",INDEX('4. CPI-tabel'!$D$20:$Z$42,$E85-2003,AJ$28-2003),
IF(AJ$28&gt;=$E85,MAX(1,INDEX('4. CPI-tabel'!$D$20:$Z$42,MAX($E85,2010)-2003,AJ$28-2003)),0))</f>
        <v>1.0569351159999998</v>
      </c>
      <c r="AK85" s="118">
        <f>IF($C85="TD",INDEX('4. CPI-tabel'!$D$20:$Z$42,$E85-2003,AK$28-2003),
IF(AK$28&gt;=$E85,MAX(1,INDEX('4. CPI-tabel'!$D$20:$Z$42,MAX($E85,2010)-2003,AK$28-2003)),0))</f>
        <v>1.0569351159999998</v>
      </c>
      <c r="AL85" s="118">
        <f>IF($C85="TD",INDEX('4. CPI-tabel'!$D$20:$Z$42,$E85-2003,AL$28-2003),
IF(AL$28&gt;=$E85,MAX(1,INDEX('4. CPI-tabel'!$D$20:$Z$42,MAX($E85,2010)-2003,AL$28-2003)),0))</f>
        <v>1.0569351159999998</v>
      </c>
      <c r="AM85" s="118">
        <f>IF($C85="TD",INDEX('4. CPI-tabel'!$D$20:$Z$42,$E85-2003,AM$28-2003),
IF(AM$28&gt;=$E85,MAX(1,INDEX('4. CPI-tabel'!$D$20:$Z$42,MAX($E85,2010)-2003,AM$28-2003)),0))</f>
        <v>1.0569351159999998</v>
      </c>
      <c r="AO85" s="87">
        <f t="shared" si="5"/>
        <v>0</v>
      </c>
      <c r="AP85" s="87">
        <f t="shared" si="6"/>
        <v>0</v>
      </c>
      <c r="AQ85" s="87">
        <f t="shared" si="7"/>
        <v>0</v>
      </c>
      <c r="AR85" s="87">
        <f t="shared" si="8"/>
        <v>0</v>
      </c>
      <c r="AS85" s="87">
        <f t="shared" si="9"/>
        <v>0</v>
      </c>
      <c r="AT85" s="87">
        <f t="shared" si="10"/>
        <v>0</v>
      </c>
      <c r="AU85" s="87">
        <f t="shared" si="11"/>
        <v>0</v>
      </c>
      <c r="AV85" s="87">
        <f t="shared" si="12"/>
        <v>3263.5762014000002</v>
      </c>
      <c r="AW85" s="87">
        <f t="shared" si="13"/>
        <v>6664.2226032587996</v>
      </c>
      <c r="AX85" s="87">
        <f t="shared" si="14"/>
        <v>6850.8208361500465</v>
      </c>
      <c r="AY85" s="87">
        <f t="shared" si="15"/>
        <v>6898.7765820030954</v>
      </c>
      <c r="AZ85" s="87">
        <f t="shared" si="16"/>
        <v>8278.5318984037112</v>
      </c>
      <c r="BA85" s="87">
        <f t="shared" si="17"/>
        <v>2069.6329746009292</v>
      </c>
      <c r="BB85" s="87">
        <f t="shared" si="18"/>
        <v>0</v>
      </c>
      <c r="BC85" s="87">
        <f t="shared" si="19"/>
        <v>0</v>
      </c>
      <c r="BD85" s="87">
        <f t="shared" si="20"/>
        <v>0</v>
      </c>
    </row>
    <row r="86" spans="1:56" s="20" customFormat="1" x14ac:dyDescent="0.2">
      <c r="A86" s="41"/>
      <c r="B86" s="86">
        <f>'3. Investeringen'!B72</f>
        <v>58</v>
      </c>
      <c r="C86" s="86" t="str">
        <f>'3. Investeringen'!F72</f>
        <v>TD</v>
      </c>
      <c r="D86" s="86" t="str">
        <f>'3. Investeringen'!G72</f>
        <v>Nieuwe investeringen TD</v>
      </c>
      <c r="E86" s="121">
        <f>'3. Investeringen'!K72</f>
        <v>2019</v>
      </c>
      <c r="G86" s="86">
        <f>'7. Nominale afschrijvingen'!R75</f>
        <v>0</v>
      </c>
      <c r="H86" s="86">
        <f>'7. Nominale afschrijvingen'!S75</f>
        <v>0</v>
      </c>
      <c r="I86" s="86">
        <f>'7. Nominale afschrijvingen'!T75</f>
        <v>0</v>
      </c>
      <c r="J86" s="86">
        <f>'7. Nominale afschrijvingen'!U75</f>
        <v>0</v>
      </c>
      <c r="K86" s="86">
        <f>'7. Nominale afschrijvingen'!V75</f>
        <v>0</v>
      </c>
      <c r="L86" s="86">
        <f>'7. Nominale afschrijvingen'!W75</f>
        <v>0</v>
      </c>
      <c r="M86" s="86">
        <f>'7. Nominale afschrijvingen'!X75</f>
        <v>0</v>
      </c>
      <c r="N86" s="86">
        <f>'7. Nominale afschrijvingen'!Y75</f>
        <v>0</v>
      </c>
      <c r="O86" s="86">
        <f>'7. Nominale afschrijvingen'!Z75</f>
        <v>1940.6909090909091</v>
      </c>
      <c r="P86" s="86">
        <f>'7. Nominale afschrijvingen'!AA75</f>
        <v>3881.3818181818183</v>
      </c>
      <c r="Q86" s="86">
        <f>'7. Nominale afschrijvingen'!AB75</f>
        <v>3881.3818181818183</v>
      </c>
      <c r="R86" s="86">
        <f>'7. Nominale afschrijvingen'!AC75</f>
        <v>4657.6581818181812</v>
      </c>
      <c r="S86" s="86">
        <f>'7. Nominale afschrijvingen'!AD75</f>
        <v>4551.1974233766232</v>
      </c>
      <c r="T86" s="86">
        <f>'7. Nominale afschrijvingen'!AE75</f>
        <v>4447.170053699444</v>
      </c>
      <c r="U86" s="86">
        <f>'7. Nominale afschrijvingen'!AF75</f>
        <v>4345.5204524720284</v>
      </c>
      <c r="V86" s="86">
        <f>'7. Nominale afschrijvingen'!AG75</f>
        <v>4246.1942707012386</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0</v>
      </c>
      <c r="AA86" s="118">
        <f>IF($C86="TD",INDEX('4. CPI-tabel'!$D$20:$Z$42,$E86-2003,AA$28-2003),
IF(AA$28&gt;=$E86,MAX(1,INDEX('4. CPI-tabel'!$D$20:$Z$42,MAX($E86,2010)-2003,AA$28-2003)),0))</f>
        <v>0</v>
      </c>
      <c r="AB86" s="118">
        <f>IF($C86="TD",INDEX('4. CPI-tabel'!$D$20:$Z$42,$E86-2003,AB$28-2003),
IF(AB$28&gt;=$E86,MAX(1,INDEX('4. CPI-tabel'!$D$20:$Z$42,MAX($E86,2010)-2003,AB$28-2003)),0))</f>
        <v>0</v>
      </c>
      <c r="AC86" s="118">
        <f>IF($C86="TD",INDEX('4. CPI-tabel'!$D$20:$Z$42,$E86-2003,AC$28-2003),
IF(AC$28&gt;=$E86,MAX(1,INDEX('4. CPI-tabel'!$D$20:$Z$42,MAX($E86,2010)-2003,AC$28-2003)),0))</f>
        <v>0</v>
      </c>
      <c r="AD86" s="118">
        <f>IF($C86="TD",INDEX('4. CPI-tabel'!$D$20:$Z$42,$E86-2003,AD$28-2003),
IF(AD$28&gt;=$E86,MAX(1,INDEX('4. CPI-tabel'!$D$20:$Z$42,MAX($E86,2010)-2003,AD$28-2003)),0))</f>
        <v>0</v>
      </c>
      <c r="AE86" s="118">
        <f>IF($C86="TD",INDEX('4. CPI-tabel'!$D$20:$Z$42,$E86-2003,AE$28-2003),
IF(AE$28&gt;=$E86,MAX(1,INDEX('4. CPI-tabel'!$D$20:$Z$42,MAX($E86,2010)-2003,AE$28-2003)),0))</f>
        <v>0</v>
      </c>
      <c r="AF86" s="118">
        <f>IF($C86="TD",INDEX('4. CPI-tabel'!$D$20:$Z$42,$E86-2003,AF$28-2003),
IF(AF$28&gt;=$E86,MAX(1,INDEX('4. CPI-tabel'!$D$20:$Z$42,MAX($E86,2010)-2003,AF$28-2003)),0))</f>
        <v>1</v>
      </c>
      <c r="AG86" s="118">
        <f>IF($C86="TD",INDEX('4. CPI-tabel'!$D$20:$Z$42,$E86-2003,AG$28-2003),
IF(AG$28&gt;=$E86,MAX(1,INDEX('4. CPI-tabel'!$D$20:$Z$42,MAX($E86,2010)-2003,AG$28-2003)),0))</f>
        <v>1.028</v>
      </c>
      <c r="AH86" s="118">
        <f>IF($C86="TD",INDEX('4. CPI-tabel'!$D$20:$Z$42,$E86-2003,AH$28-2003),
IF(AH$28&gt;=$E86,MAX(1,INDEX('4. CPI-tabel'!$D$20:$Z$42,MAX($E86,2010)-2003,AH$28-2003)),0))</f>
        <v>1.035196</v>
      </c>
      <c r="AI86" s="118">
        <f>IF($C86="TD",INDEX('4. CPI-tabel'!$D$20:$Z$42,$E86-2003,AI$28-2003),
IF(AI$28&gt;=$E86,MAX(1,INDEX('4. CPI-tabel'!$D$20:$Z$42,MAX($E86,2010)-2003,AI$28-2003)),0))</f>
        <v>1.035196</v>
      </c>
      <c r="AJ86" s="118">
        <f>IF($C86="TD",INDEX('4. CPI-tabel'!$D$20:$Z$42,$E86-2003,AJ$28-2003),
IF(AJ$28&gt;=$E86,MAX(1,INDEX('4. CPI-tabel'!$D$20:$Z$42,MAX($E86,2010)-2003,AJ$28-2003)),0))</f>
        <v>1.035196</v>
      </c>
      <c r="AK86" s="118">
        <f>IF($C86="TD",INDEX('4. CPI-tabel'!$D$20:$Z$42,$E86-2003,AK$28-2003),
IF(AK$28&gt;=$E86,MAX(1,INDEX('4. CPI-tabel'!$D$20:$Z$42,MAX($E86,2010)-2003,AK$28-2003)),0))</f>
        <v>1.035196</v>
      </c>
      <c r="AL86" s="118">
        <f>IF($C86="TD",INDEX('4. CPI-tabel'!$D$20:$Z$42,$E86-2003,AL$28-2003),
IF(AL$28&gt;=$E86,MAX(1,INDEX('4. CPI-tabel'!$D$20:$Z$42,MAX($E86,2010)-2003,AL$28-2003)),0))</f>
        <v>1.035196</v>
      </c>
      <c r="AM86" s="118">
        <f>IF($C86="TD",INDEX('4. CPI-tabel'!$D$20:$Z$42,$E86-2003,AM$28-2003),
IF(AM$28&gt;=$E86,MAX(1,INDEX('4. CPI-tabel'!$D$20:$Z$42,MAX($E86,2010)-2003,AM$28-2003)),0))</f>
        <v>1.035196</v>
      </c>
      <c r="AO86" s="87">
        <f t="shared" si="5"/>
        <v>0</v>
      </c>
      <c r="AP86" s="87">
        <f t="shared" si="6"/>
        <v>0</v>
      </c>
      <c r="AQ86" s="87">
        <f t="shared" si="7"/>
        <v>0</v>
      </c>
      <c r="AR86" s="87">
        <f t="shared" si="8"/>
        <v>0</v>
      </c>
      <c r="AS86" s="87">
        <f t="shared" si="9"/>
        <v>0</v>
      </c>
      <c r="AT86" s="87">
        <f t="shared" si="10"/>
        <v>0</v>
      </c>
      <c r="AU86" s="87">
        <f t="shared" si="11"/>
        <v>0</v>
      </c>
      <c r="AV86" s="87">
        <f t="shared" si="12"/>
        <v>0</v>
      </c>
      <c r="AW86" s="87">
        <f t="shared" si="13"/>
        <v>1940.6909090909091</v>
      </c>
      <c r="AX86" s="87">
        <f t="shared" si="14"/>
        <v>3990.0605090909094</v>
      </c>
      <c r="AY86" s="87">
        <f t="shared" si="15"/>
        <v>4017.9909326545458</v>
      </c>
      <c r="AZ86" s="87">
        <f t="shared" si="16"/>
        <v>4821.5891191854544</v>
      </c>
      <c r="BA86" s="87">
        <f t="shared" si="17"/>
        <v>4711.3813678897868</v>
      </c>
      <c r="BB86" s="87">
        <f t="shared" si="18"/>
        <v>4603.6926509094501</v>
      </c>
      <c r="BC86" s="87">
        <f t="shared" si="19"/>
        <v>4498.4653903172339</v>
      </c>
      <c r="BD86" s="87">
        <f t="shared" si="20"/>
        <v>4395.6433242528392</v>
      </c>
    </row>
    <row r="87" spans="1:56" s="20" customFormat="1" x14ac:dyDescent="0.2">
      <c r="A87" s="41"/>
      <c r="B87" s="86">
        <f>'3. Investeringen'!B73</f>
        <v>59</v>
      </c>
      <c r="C87" s="86" t="str">
        <f>'3. Investeringen'!F73</f>
        <v>TD</v>
      </c>
      <c r="D87" s="86" t="str">
        <f>'3. Investeringen'!G73</f>
        <v>Nieuwe investeringen TD</v>
      </c>
      <c r="E87" s="121">
        <f>'3. Investeringen'!K73</f>
        <v>2019</v>
      </c>
      <c r="G87" s="86">
        <f>'7. Nominale afschrijvingen'!R76</f>
        <v>0</v>
      </c>
      <c r="H87" s="86">
        <f>'7. Nominale afschrijvingen'!S76</f>
        <v>0</v>
      </c>
      <c r="I87" s="86">
        <f>'7. Nominale afschrijvingen'!T76</f>
        <v>0</v>
      </c>
      <c r="J87" s="86">
        <f>'7. Nominale afschrijvingen'!U76</f>
        <v>0</v>
      </c>
      <c r="K87" s="86">
        <f>'7. Nominale afschrijvingen'!V76</f>
        <v>0</v>
      </c>
      <c r="L87" s="86">
        <f>'7. Nominale afschrijvingen'!W76</f>
        <v>0</v>
      </c>
      <c r="M87" s="86">
        <f>'7. Nominale afschrijvingen'!X76</f>
        <v>0</v>
      </c>
      <c r="N87" s="86">
        <f>'7. Nominale afschrijvingen'!Y76</f>
        <v>0</v>
      </c>
      <c r="O87" s="86">
        <f>'7. Nominale afschrijvingen'!Z76</f>
        <v>11104.78888888889</v>
      </c>
      <c r="P87" s="86">
        <f>'7. Nominale afschrijvingen'!AA76</f>
        <v>22209.577777777777</v>
      </c>
      <c r="Q87" s="86">
        <f>'7. Nominale afschrijvingen'!AB76</f>
        <v>22209.577777777777</v>
      </c>
      <c r="R87" s="86">
        <f>'7. Nominale afschrijvingen'!AC76</f>
        <v>26651.493333333328</v>
      </c>
      <c r="S87" s="86">
        <f>'7. Nominale afschrijvingen'!AD76</f>
        <v>25898.980580392155</v>
      </c>
      <c r="T87" s="86">
        <f>'7. Nominale afschrijvingen'!AE76</f>
        <v>25167.715246357551</v>
      </c>
      <c r="U87" s="86">
        <f>'7. Nominale afschrijvingen'!AF76</f>
        <v>24457.097404107455</v>
      </c>
      <c r="V87" s="86">
        <f>'7. Nominale afschrijvingen'!AG76</f>
        <v>23766.54406563854</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0</v>
      </c>
      <c r="AA87" s="118">
        <f>IF($C87="TD",INDEX('4. CPI-tabel'!$D$20:$Z$42,$E87-2003,AA$28-2003),
IF(AA$28&gt;=$E87,MAX(1,INDEX('4. CPI-tabel'!$D$20:$Z$42,MAX($E87,2010)-2003,AA$28-2003)),0))</f>
        <v>0</v>
      </c>
      <c r="AB87" s="118">
        <f>IF($C87="TD",INDEX('4. CPI-tabel'!$D$20:$Z$42,$E87-2003,AB$28-2003),
IF(AB$28&gt;=$E87,MAX(1,INDEX('4. CPI-tabel'!$D$20:$Z$42,MAX($E87,2010)-2003,AB$28-2003)),0))</f>
        <v>0</v>
      </c>
      <c r="AC87" s="118">
        <f>IF($C87="TD",INDEX('4. CPI-tabel'!$D$20:$Z$42,$E87-2003,AC$28-2003),
IF(AC$28&gt;=$E87,MAX(1,INDEX('4. CPI-tabel'!$D$20:$Z$42,MAX($E87,2010)-2003,AC$28-2003)),0))</f>
        <v>0</v>
      </c>
      <c r="AD87" s="118">
        <f>IF($C87="TD",INDEX('4. CPI-tabel'!$D$20:$Z$42,$E87-2003,AD$28-2003),
IF(AD$28&gt;=$E87,MAX(1,INDEX('4. CPI-tabel'!$D$20:$Z$42,MAX($E87,2010)-2003,AD$28-2003)),0))</f>
        <v>0</v>
      </c>
      <c r="AE87" s="118">
        <f>IF($C87="TD",INDEX('4. CPI-tabel'!$D$20:$Z$42,$E87-2003,AE$28-2003),
IF(AE$28&gt;=$E87,MAX(1,INDEX('4. CPI-tabel'!$D$20:$Z$42,MAX($E87,2010)-2003,AE$28-2003)),0))</f>
        <v>0</v>
      </c>
      <c r="AF87" s="118">
        <f>IF($C87="TD",INDEX('4. CPI-tabel'!$D$20:$Z$42,$E87-2003,AF$28-2003),
IF(AF$28&gt;=$E87,MAX(1,INDEX('4. CPI-tabel'!$D$20:$Z$42,MAX($E87,2010)-2003,AF$28-2003)),0))</f>
        <v>1</v>
      </c>
      <c r="AG87" s="118">
        <f>IF($C87="TD",INDEX('4. CPI-tabel'!$D$20:$Z$42,$E87-2003,AG$28-2003),
IF(AG$28&gt;=$E87,MAX(1,INDEX('4. CPI-tabel'!$D$20:$Z$42,MAX($E87,2010)-2003,AG$28-2003)),0))</f>
        <v>1.028</v>
      </c>
      <c r="AH87" s="118">
        <f>IF($C87="TD",INDEX('4. CPI-tabel'!$D$20:$Z$42,$E87-2003,AH$28-2003),
IF(AH$28&gt;=$E87,MAX(1,INDEX('4. CPI-tabel'!$D$20:$Z$42,MAX($E87,2010)-2003,AH$28-2003)),0))</f>
        <v>1.035196</v>
      </c>
      <c r="AI87" s="118">
        <f>IF($C87="TD",INDEX('4. CPI-tabel'!$D$20:$Z$42,$E87-2003,AI$28-2003),
IF(AI$28&gt;=$E87,MAX(1,INDEX('4. CPI-tabel'!$D$20:$Z$42,MAX($E87,2010)-2003,AI$28-2003)),0))</f>
        <v>1.035196</v>
      </c>
      <c r="AJ87" s="118">
        <f>IF($C87="TD",INDEX('4. CPI-tabel'!$D$20:$Z$42,$E87-2003,AJ$28-2003),
IF(AJ$28&gt;=$E87,MAX(1,INDEX('4. CPI-tabel'!$D$20:$Z$42,MAX($E87,2010)-2003,AJ$28-2003)),0))</f>
        <v>1.035196</v>
      </c>
      <c r="AK87" s="118">
        <f>IF($C87="TD",INDEX('4. CPI-tabel'!$D$20:$Z$42,$E87-2003,AK$28-2003),
IF(AK$28&gt;=$E87,MAX(1,INDEX('4. CPI-tabel'!$D$20:$Z$42,MAX($E87,2010)-2003,AK$28-2003)),0))</f>
        <v>1.035196</v>
      </c>
      <c r="AL87" s="118">
        <f>IF($C87="TD",INDEX('4. CPI-tabel'!$D$20:$Z$42,$E87-2003,AL$28-2003),
IF(AL$28&gt;=$E87,MAX(1,INDEX('4. CPI-tabel'!$D$20:$Z$42,MAX($E87,2010)-2003,AL$28-2003)),0))</f>
        <v>1.035196</v>
      </c>
      <c r="AM87" s="118">
        <f>IF($C87="TD",INDEX('4. CPI-tabel'!$D$20:$Z$42,$E87-2003,AM$28-2003),
IF(AM$28&gt;=$E87,MAX(1,INDEX('4. CPI-tabel'!$D$20:$Z$42,MAX($E87,2010)-2003,AM$28-2003)),0))</f>
        <v>1.035196</v>
      </c>
      <c r="AO87" s="87">
        <f t="shared" si="5"/>
        <v>0</v>
      </c>
      <c r="AP87" s="87">
        <f t="shared" si="6"/>
        <v>0</v>
      </c>
      <c r="AQ87" s="87">
        <f t="shared" si="7"/>
        <v>0</v>
      </c>
      <c r="AR87" s="87">
        <f t="shared" si="8"/>
        <v>0</v>
      </c>
      <c r="AS87" s="87">
        <f t="shared" si="9"/>
        <v>0</v>
      </c>
      <c r="AT87" s="87">
        <f t="shared" si="10"/>
        <v>0</v>
      </c>
      <c r="AU87" s="87">
        <f t="shared" si="11"/>
        <v>0</v>
      </c>
      <c r="AV87" s="87">
        <f t="shared" si="12"/>
        <v>0</v>
      </c>
      <c r="AW87" s="87">
        <f t="shared" si="13"/>
        <v>11104.78888888889</v>
      </c>
      <c r="AX87" s="87">
        <f t="shared" si="14"/>
        <v>22831.445955555555</v>
      </c>
      <c r="AY87" s="87">
        <f t="shared" si="15"/>
        <v>22991.266077244443</v>
      </c>
      <c r="AZ87" s="87">
        <f t="shared" si="16"/>
        <v>27589.519292693327</v>
      </c>
      <c r="BA87" s="87">
        <f t="shared" si="17"/>
        <v>26810.521100899638</v>
      </c>
      <c r="BB87" s="87">
        <f t="shared" si="18"/>
        <v>26053.518152168352</v>
      </c>
      <c r="BC87" s="87">
        <f t="shared" si="19"/>
        <v>25317.889404342422</v>
      </c>
      <c r="BD87" s="87">
        <f t="shared" si="20"/>
        <v>24603.031350572754</v>
      </c>
    </row>
    <row r="88" spans="1:56" s="20" customFormat="1" x14ac:dyDescent="0.2">
      <c r="A88" s="41"/>
      <c r="B88" s="86">
        <f>'3. Investeringen'!B74</f>
        <v>60</v>
      </c>
      <c r="C88" s="86" t="str">
        <f>'3. Investeringen'!F74</f>
        <v>TD</v>
      </c>
      <c r="D88" s="86" t="str">
        <f>'3. Investeringen'!G74</f>
        <v>Nieuwe investeringen TD</v>
      </c>
      <c r="E88" s="121">
        <f>'3. Investeringen'!K74</f>
        <v>2019</v>
      </c>
      <c r="G88" s="86">
        <f>'7. Nominale afschrijvingen'!R77</f>
        <v>0</v>
      </c>
      <c r="H88" s="86">
        <f>'7. Nominale afschrijvingen'!S77</f>
        <v>0</v>
      </c>
      <c r="I88" s="86">
        <f>'7. Nominale afschrijvingen'!T77</f>
        <v>0</v>
      </c>
      <c r="J88" s="86">
        <f>'7. Nominale afschrijvingen'!U77</f>
        <v>0</v>
      </c>
      <c r="K88" s="86">
        <f>'7. Nominale afschrijvingen'!V77</f>
        <v>0</v>
      </c>
      <c r="L88" s="86">
        <f>'7. Nominale afschrijvingen'!W77</f>
        <v>0</v>
      </c>
      <c r="M88" s="86">
        <f>'7. Nominale afschrijvingen'!X77</f>
        <v>0</v>
      </c>
      <c r="N88" s="86">
        <f>'7. Nominale afschrijvingen'!Y77</f>
        <v>0</v>
      </c>
      <c r="O88" s="86">
        <f>'7. Nominale afschrijvingen'!Z77</f>
        <v>910.35</v>
      </c>
      <c r="P88" s="86">
        <f>'7. Nominale afschrijvingen'!AA77</f>
        <v>1820.7</v>
      </c>
      <c r="Q88" s="86">
        <f>'7. Nominale afschrijvingen'!AB77</f>
        <v>1820.7</v>
      </c>
      <c r="R88" s="86">
        <f>'7. Nominale afschrijvingen'!AC77</f>
        <v>2184.8399999999997</v>
      </c>
      <c r="S88" s="86">
        <f>'7. Nominale afschrijvingen'!AD77</f>
        <v>2089.5015272727273</v>
      </c>
      <c r="T88" s="86">
        <f>'7. Nominale afschrijvingen'!AE77</f>
        <v>1998.3232788099174</v>
      </c>
      <c r="U88" s="86">
        <f>'7. Nominale afschrijvingen'!AF77</f>
        <v>1911.1237175527574</v>
      </c>
      <c r="V88" s="86">
        <f>'7. Nominale afschrijvingen'!AG77</f>
        <v>1827.7292280595461</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0</v>
      </c>
      <c r="AA88" s="118">
        <f>IF($C88="TD",INDEX('4. CPI-tabel'!$D$20:$Z$42,$E88-2003,AA$28-2003),
IF(AA$28&gt;=$E88,MAX(1,INDEX('4. CPI-tabel'!$D$20:$Z$42,MAX($E88,2010)-2003,AA$28-2003)),0))</f>
        <v>0</v>
      </c>
      <c r="AB88" s="118">
        <f>IF($C88="TD",INDEX('4. CPI-tabel'!$D$20:$Z$42,$E88-2003,AB$28-2003),
IF(AB$28&gt;=$E88,MAX(1,INDEX('4. CPI-tabel'!$D$20:$Z$42,MAX($E88,2010)-2003,AB$28-2003)),0))</f>
        <v>0</v>
      </c>
      <c r="AC88" s="118">
        <f>IF($C88="TD",INDEX('4. CPI-tabel'!$D$20:$Z$42,$E88-2003,AC$28-2003),
IF(AC$28&gt;=$E88,MAX(1,INDEX('4. CPI-tabel'!$D$20:$Z$42,MAX($E88,2010)-2003,AC$28-2003)),0))</f>
        <v>0</v>
      </c>
      <c r="AD88" s="118">
        <f>IF($C88="TD",INDEX('4. CPI-tabel'!$D$20:$Z$42,$E88-2003,AD$28-2003),
IF(AD$28&gt;=$E88,MAX(1,INDEX('4. CPI-tabel'!$D$20:$Z$42,MAX($E88,2010)-2003,AD$28-2003)),0))</f>
        <v>0</v>
      </c>
      <c r="AE88" s="118">
        <f>IF($C88="TD",INDEX('4. CPI-tabel'!$D$20:$Z$42,$E88-2003,AE$28-2003),
IF(AE$28&gt;=$E88,MAX(1,INDEX('4. CPI-tabel'!$D$20:$Z$42,MAX($E88,2010)-2003,AE$28-2003)),0))</f>
        <v>0</v>
      </c>
      <c r="AF88" s="118">
        <f>IF($C88="TD",INDEX('4. CPI-tabel'!$D$20:$Z$42,$E88-2003,AF$28-2003),
IF(AF$28&gt;=$E88,MAX(1,INDEX('4. CPI-tabel'!$D$20:$Z$42,MAX($E88,2010)-2003,AF$28-2003)),0))</f>
        <v>1</v>
      </c>
      <c r="AG88" s="118">
        <f>IF($C88="TD",INDEX('4. CPI-tabel'!$D$20:$Z$42,$E88-2003,AG$28-2003),
IF(AG$28&gt;=$E88,MAX(1,INDEX('4. CPI-tabel'!$D$20:$Z$42,MAX($E88,2010)-2003,AG$28-2003)),0))</f>
        <v>1.028</v>
      </c>
      <c r="AH88" s="118">
        <f>IF($C88="TD",INDEX('4. CPI-tabel'!$D$20:$Z$42,$E88-2003,AH$28-2003),
IF(AH$28&gt;=$E88,MAX(1,INDEX('4. CPI-tabel'!$D$20:$Z$42,MAX($E88,2010)-2003,AH$28-2003)),0))</f>
        <v>1.035196</v>
      </c>
      <c r="AI88" s="118">
        <f>IF($C88="TD",INDEX('4. CPI-tabel'!$D$20:$Z$42,$E88-2003,AI$28-2003),
IF(AI$28&gt;=$E88,MAX(1,INDEX('4. CPI-tabel'!$D$20:$Z$42,MAX($E88,2010)-2003,AI$28-2003)),0))</f>
        <v>1.035196</v>
      </c>
      <c r="AJ88" s="118">
        <f>IF($C88="TD",INDEX('4. CPI-tabel'!$D$20:$Z$42,$E88-2003,AJ$28-2003),
IF(AJ$28&gt;=$E88,MAX(1,INDEX('4. CPI-tabel'!$D$20:$Z$42,MAX($E88,2010)-2003,AJ$28-2003)),0))</f>
        <v>1.035196</v>
      </c>
      <c r="AK88" s="118">
        <f>IF($C88="TD",INDEX('4. CPI-tabel'!$D$20:$Z$42,$E88-2003,AK$28-2003),
IF(AK$28&gt;=$E88,MAX(1,INDEX('4. CPI-tabel'!$D$20:$Z$42,MAX($E88,2010)-2003,AK$28-2003)),0))</f>
        <v>1.035196</v>
      </c>
      <c r="AL88" s="118">
        <f>IF($C88="TD",INDEX('4. CPI-tabel'!$D$20:$Z$42,$E88-2003,AL$28-2003),
IF(AL$28&gt;=$E88,MAX(1,INDEX('4. CPI-tabel'!$D$20:$Z$42,MAX($E88,2010)-2003,AL$28-2003)),0))</f>
        <v>1.035196</v>
      </c>
      <c r="AM88" s="118">
        <f>IF($C88="TD",INDEX('4. CPI-tabel'!$D$20:$Z$42,$E88-2003,AM$28-2003),
IF(AM$28&gt;=$E88,MAX(1,INDEX('4. CPI-tabel'!$D$20:$Z$42,MAX($E88,2010)-2003,AM$28-2003)),0))</f>
        <v>1.035196</v>
      </c>
      <c r="AO88" s="87">
        <f t="shared" si="5"/>
        <v>0</v>
      </c>
      <c r="AP88" s="87">
        <f t="shared" si="6"/>
        <v>0</v>
      </c>
      <c r="AQ88" s="87">
        <f t="shared" si="7"/>
        <v>0</v>
      </c>
      <c r="AR88" s="87">
        <f t="shared" si="8"/>
        <v>0</v>
      </c>
      <c r="AS88" s="87">
        <f t="shared" si="9"/>
        <v>0</v>
      </c>
      <c r="AT88" s="87">
        <f t="shared" si="10"/>
        <v>0</v>
      </c>
      <c r="AU88" s="87">
        <f t="shared" si="11"/>
        <v>0</v>
      </c>
      <c r="AV88" s="87">
        <f t="shared" si="12"/>
        <v>0</v>
      </c>
      <c r="AW88" s="87">
        <f t="shared" si="13"/>
        <v>910.35</v>
      </c>
      <c r="AX88" s="87">
        <f t="shared" si="14"/>
        <v>1871.6796000000002</v>
      </c>
      <c r="AY88" s="87">
        <f t="shared" si="15"/>
        <v>1884.7813572</v>
      </c>
      <c r="AZ88" s="87">
        <f t="shared" si="16"/>
        <v>2261.7376286399999</v>
      </c>
      <c r="BA88" s="87">
        <f t="shared" si="17"/>
        <v>2163.0436230266182</v>
      </c>
      <c r="BB88" s="87">
        <f t="shared" si="18"/>
        <v>2068.6562649309112</v>
      </c>
      <c r="BC88" s="87">
        <f t="shared" si="19"/>
        <v>1978.3876279157444</v>
      </c>
      <c r="BD88" s="87">
        <f t="shared" si="20"/>
        <v>1892.05798597033</v>
      </c>
    </row>
    <row r="89" spans="1:56" s="20" customFormat="1" x14ac:dyDescent="0.2">
      <c r="A89" s="41"/>
      <c r="B89" s="86">
        <f>'3. Investeringen'!B75</f>
        <v>61</v>
      </c>
      <c r="C89" s="86" t="str">
        <f>'3. Investeringen'!F75</f>
        <v>TD</v>
      </c>
      <c r="D89" s="86" t="str">
        <f>'3. Investeringen'!G75</f>
        <v>Nieuwe investeringen TD</v>
      </c>
      <c r="E89" s="121">
        <f>'3. Investeringen'!K75</f>
        <v>2019</v>
      </c>
      <c r="G89" s="86">
        <f>'7. Nominale afschrijvingen'!R78</f>
        <v>0</v>
      </c>
      <c r="H89" s="86">
        <f>'7. Nominale afschrijvingen'!S78</f>
        <v>0</v>
      </c>
      <c r="I89" s="86">
        <f>'7. Nominale afschrijvingen'!T78</f>
        <v>0</v>
      </c>
      <c r="J89" s="86">
        <f>'7. Nominale afschrijvingen'!U78</f>
        <v>0</v>
      </c>
      <c r="K89" s="86">
        <f>'7. Nominale afschrijvingen'!V78</f>
        <v>0</v>
      </c>
      <c r="L89" s="86">
        <f>'7. Nominale afschrijvingen'!W78</f>
        <v>0</v>
      </c>
      <c r="M89" s="86">
        <f>'7. Nominale afschrijvingen'!X78</f>
        <v>0</v>
      </c>
      <c r="N89" s="86">
        <f>'7. Nominale afschrijvingen'!Y78</f>
        <v>0</v>
      </c>
      <c r="O89" s="86">
        <f>'7. Nominale afschrijvingen'!Z78</f>
        <v>3444.7000000000003</v>
      </c>
      <c r="P89" s="86">
        <f>'7. Nominale afschrijvingen'!AA78</f>
        <v>6889.4</v>
      </c>
      <c r="Q89" s="86">
        <f>'7. Nominale afschrijvingen'!AB78</f>
        <v>6889.4</v>
      </c>
      <c r="R89" s="86">
        <f>'7. Nominale afschrijvingen'!AC78</f>
        <v>8267.2799999999988</v>
      </c>
      <c r="S89" s="86">
        <f>'7. Nominale afschrijvingen'!AD78</f>
        <v>5970.8133333333344</v>
      </c>
      <c r="T89" s="86">
        <f>'7. Nominale afschrijvingen'!AE78</f>
        <v>2985.4066666666672</v>
      </c>
      <c r="U89" s="86">
        <f>'7. Nominale afschrijvingen'!AF78</f>
        <v>0</v>
      </c>
      <c r="V89" s="86">
        <f>'7. Nominale afschrijvingen'!AG78</f>
        <v>0</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0</v>
      </c>
      <c r="AA89" s="118">
        <f>IF($C89="TD",INDEX('4. CPI-tabel'!$D$20:$Z$42,$E89-2003,AA$28-2003),
IF(AA$28&gt;=$E89,MAX(1,INDEX('4. CPI-tabel'!$D$20:$Z$42,MAX($E89,2010)-2003,AA$28-2003)),0))</f>
        <v>0</v>
      </c>
      <c r="AB89" s="118">
        <f>IF($C89="TD",INDEX('4. CPI-tabel'!$D$20:$Z$42,$E89-2003,AB$28-2003),
IF(AB$28&gt;=$E89,MAX(1,INDEX('4. CPI-tabel'!$D$20:$Z$42,MAX($E89,2010)-2003,AB$28-2003)),0))</f>
        <v>0</v>
      </c>
      <c r="AC89" s="118">
        <f>IF($C89="TD",INDEX('4. CPI-tabel'!$D$20:$Z$42,$E89-2003,AC$28-2003),
IF(AC$28&gt;=$E89,MAX(1,INDEX('4. CPI-tabel'!$D$20:$Z$42,MAX($E89,2010)-2003,AC$28-2003)),0))</f>
        <v>0</v>
      </c>
      <c r="AD89" s="118">
        <f>IF($C89="TD",INDEX('4. CPI-tabel'!$D$20:$Z$42,$E89-2003,AD$28-2003),
IF(AD$28&gt;=$E89,MAX(1,INDEX('4. CPI-tabel'!$D$20:$Z$42,MAX($E89,2010)-2003,AD$28-2003)),0))</f>
        <v>0</v>
      </c>
      <c r="AE89" s="118">
        <f>IF($C89="TD",INDEX('4. CPI-tabel'!$D$20:$Z$42,$E89-2003,AE$28-2003),
IF(AE$28&gt;=$E89,MAX(1,INDEX('4. CPI-tabel'!$D$20:$Z$42,MAX($E89,2010)-2003,AE$28-2003)),0))</f>
        <v>0</v>
      </c>
      <c r="AF89" s="118">
        <f>IF($C89="TD",INDEX('4. CPI-tabel'!$D$20:$Z$42,$E89-2003,AF$28-2003),
IF(AF$28&gt;=$E89,MAX(1,INDEX('4. CPI-tabel'!$D$20:$Z$42,MAX($E89,2010)-2003,AF$28-2003)),0))</f>
        <v>1</v>
      </c>
      <c r="AG89" s="118">
        <f>IF($C89="TD",INDEX('4. CPI-tabel'!$D$20:$Z$42,$E89-2003,AG$28-2003),
IF(AG$28&gt;=$E89,MAX(1,INDEX('4. CPI-tabel'!$D$20:$Z$42,MAX($E89,2010)-2003,AG$28-2003)),0))</f>
        <v>1.028</v>
      </c>
      <c r="AH89" s="118">
        <f>IF($C89="TD",INDEX('4. CPI-tabel'!$D$20:$Z$42,$E89-2003,AH$28-2003),
IF(AH$28&gt;=$E89,MAX(1,INDEX('4. CPI-tabel'!$D$20:$Z$42,MAX($E89,2010)-2003,AH$28-2003)),0))</f>
        <v>1.035196</v>
      </c>
      <c r="AI89" s="118">
        <f>IF($C89="TD",INDEX('4. CPI-tabel'!$D$20:$Z$42,$E89-2003,AI$28-2003),
IF(AI$28&gt;=$E89,MAX(1,INDEX('4. CPI-tabel'!$D$20:$Z$42,MAX($E89,2010)-2003,AI$28-2003)),0))</f>
        <v>1.035196</v>
      </c>
      <c r="AJ89" s="118">
        <f>IF($C89="TD",INDEX('4. CPI-tabel'!$D$20:$Z$42,$E89-2003,AJ$28-2003),
IF(AJ$28&gt;=$E89,MAX(1,INDEX('4. CPI-tabel'!$D$20:$Z$42,MAX($E89,2010)-2003,AJ$28-2003)),0))</f>
        <v>1.035196</v>
      </c>
      <c r="AK89" s="118">
        <f>IF($C89="TD",INDEX('4. CPI-tabel'!$D$20:$Z$42,$E89-2003,AK$28-2003),
IF(AK$28&gt;=$E89,MAX(1,INDEX('4. CPI-tabel'!$D$20:$Z$42,MAX($E89,2010)-2003,AK$28-2003)),0))</f>
        <v>1.035196</v>
      </c>
      <c r="AL89" s="118">
        <f>IF($C89="TD",INDEX('4. CPI-tabel'!$D$20:$Z$42,$E89-2003,AL$28-2003),
IF(AL$28&gt;=$E89,MAX(1,INDEX('4. CPI-tabel'!$D$20:$Z$42,MAX($E89,2010)-2003,AL$28-2003)),0))</f>
        <v>1.035196</v>
      </c>
      <c r="AM89" s="118">
        <f>IF($C89="TD",INDEX('4. CPI-tabel'!$D$20:$Z$42,$E89-2003,AM$28-2003),
IF(AM$28&gt;=$E89,MAX(1,INDEX('4. CPI-tabel'!$D$20:$Z$42,MAX($E89,2010)-2003,AM$28-2003)),0))</f>
        <v>1.035196</v>
      </c>
      <c r="AO89" s="87">
        <f t="shared" si="5"/>
        <v>0</v>
      </c>
      <c r="AP89" s="87">
        <f t="shared" si="6"/>
        <v>0</v>
      </c>
      <c r="AQ89" s="87">
        <f t="shared" si="7"/>
        <v>0</v>
      </c>
      <c r="AR89" s="87">
        <f t="shared" si="8"/>
        <v>0</v>
      </c>
      <c r="AS89" s="87">
        <f t="shared" si="9"/>
        <v>0</v>
      </c>
      <c r="AT89" s="87">
        <f t="shared" si="10"/>
        <v>0</v>
      </c>
      <c r="AU89" s="87">
        <f t="shared" si="11"/>
        <v>0</v>
      </c>
      <c r="AV89" s="87">
        <f t="shared" si="12"/>
        <v>0</v>
      </c>
      <c r="AW89" s="87">
        <f t="shared" si="13"/>
        <v>3444.7000000000003</v>
      </c>
      <c r="AX89" s="87">
        <f t="shared" si="14"/>
        <v>7082.3031999999994</v>
      </c>
      <c r="AY89" s="87">
        <f t="shared" si="15"/>
        <v>7131.8793224000001</v>
      </c>
      <c r="AZ89" s="87">
        <f t="shared" si="16"/>
        <v>8558.2551868799983</v>
      </c>
      <c r="BA89" s="87">
        <f t="shared" si="17"/>
        <v>6180.9620794133343</v>
      </c>
      <c r="BB89" s="87">
        <f t="shared" si="18"/>
        <v>3090.4810397066672</v>
      </c>
      <c r="BC89" s="87">
        <f t="shared" si="19"/>
        <v>0</v>
      </c>
      <c r="BD89" s="87">
        <f t="shared" si="20"/>
        <v>0</v>
      </c>
    </row>
    <row r="90" spans="1:56" s="20" customFormat="1" x14ac:dyDescent="0.2">
      <c r="A90" s="41"/>
      <c r="B90" s="86">
        <f>'3. Investeringen'!B76</f>
        <v>62</v>
      </c>
      <c r="C90" s="86" t="str">
        <f>'3. Investeringen'!F76</f>
        <v>AD</v>
      </c>
      <c r="D90" s="86" t="str">
        <f>'3. Investeringen'!G76</f>
        <v>Nieuwe investeringen AD</v>
      </c>
      <c r="E90" s="121">
        <f>'3. Investeringen'!K76</f>
        <v>2009</v>
      </c>
      <c r="G90" s="86">
        <f>'7. Nominale afschrijvingen'!R79</f>
        <v>48589.743589743593</v>
      </c>
      <c r="H90" s="86">
        <f>'7. Nominale afschrijvingen'!S79</f>
        <v>48589.743589743586</v>
      </c>
      <c r="I90" s="86">
        <f>'7. Nominale afschrijvingen'!T79</f>
        <v>48589.743589743586</v>
      </c>
      <c r="J90" s="86">
        <f>'7. Nominale afschrijvingen'!U79</f>
        <v>48589.743589743586</v>
      </c>
      <c r="K90" s="86">
        <f>'7. Nominale afschrijvingen'!V79</f>
        <v>48589.743589743586</v>
      </c>
      <c r="L90" s="86">
        <f>'7. Nominale afschrijvingen'!W79</f>
        <v>48589.743589743586</v>
      </c>
      <c r="M90" s="86">
        <f>'7. Nominale afschrijvingen'!X79</f>
        <v>48589.743589743586</v>
      </c>
      <c r="N90" s="86">
        <f>'7. Nominale afschrijvingen'!Y79</f>
        <v>48589.743589743586</v>
      </c>
      <c r="O90" s="86">
        <f>'7. Nominale afschrijvingen'!Z79</f>
        <v>48589.743589743586</v>
      </c>
      <c r="P90" s="86">
        <f>'7. Nominale afschrijvingen'!AA79</f>
        <v>48589.743589743586</v>
      </c>
      <c r="Q90" s="86">
        <f>'7. Nominale afschrijvingen'!AB79</f>
        <v>48589.743589743586</v>
      </c>
      <c r="R90" s="86">
        <f>'7. Nominale afschrijvingen'!AC79</f>
        <v>58307.692307692298</v>
      </c>
      <c r="S90" s="86">
        <f>'7. Nominale afschrijvingen'!AD79</f>
        <v>55667.343976777935</v>
      </c>
      <c r="T90" s="86">
        <f>'7. Nominale afschrijvingen'!AE79</f>
        <v>53146.558589150249</v>
      </c>
      <c r="U90" s="86">
        <f>'7. Nominale afschrijvingen'!AF79</f>
        <v>50739.921973792509</v>
      </c>
      <c r="V90" s="86">
        <f>'7. Nominale afschrijvingen'!AG79</f>
        <v>48442.265129696236</v>
      </c>
      <c r="W90" s="65"/>
      <c r="X90" s="118">
        <f>IF($C90="TD",INDEX('4. CPI-tabel'!$D$20:$Z$42,$E90-2003,X$28-2003),
IF(X$28&gt;=$E90,MAX(1,INDEX('4. CPI-tabel'!$D$20:$Z$42,MAX($E90,2010)-2003,X$28-2003)),0))</f>
        <v>1.0149999999999999</v>
      </c>
      <c r="Y90" s="118">
        <f>IF($C90="TD",INDEX('4. CPI-tabel'!$D$20:$Z$42,$E90-2003,Y$28-2003),
IF(Y$28&gt;=$E90,MAX(1,INDEX('4. CPI-tabel'!$D$20:$Z$42,MAX($E90,2010)-2003,Y$28-2003)),0))</f>
        <v>1.0413899999999998</v>
      </c>
      <c r="Z90" s="118">
        <f>IF($C90="TD",INDEX('4. CPI-tabel'!$D$20:$Z$42,$E90-2003,Z$28-2003),
IF(Z$28&gt;=$E90,MAX(1,INDEX('4. CPI-tabel'!$D$20:$Z$42,MAX($E90,2010)-2003,Z$28-2003)),0))</f>
        <v>1.0653419699999997</v>
      </c>
      <c r="AA90" s="118">
        <f>IF($C90="TD",INDEX('4. CPI-tabel'!$D$20:$Z$42,$E90-2003,AA$28-2003),
IF(AA$28&gt;=$E90,MAX(1,INDEX('4. CPI-tabel'!$D$20:$Z$42,MAX($E90,2010)-2003,AA$28-2003)),0))</f>
        <v>1.0951715451599997</v>
      </c>
      <c r="AB90" s="118">
        <f>IF($C90="TD",INDEX('4. CPI-tabel'!$D$20:$Z$42,$E90-2003,AB$28-2003),
IF(AB$28&gt;=$E90,MAX(1,INDEX('4. CPI-tabel'!$D$20:$Z$42,MAX($E90,2010)-2003,AB$28-2003)),0))</f>
        <v>1.1061232606115996</v>
      </c>
      <c r="AC90" s="118">
        <f>IF($C90="TD",INDEX('4. CPI-tabel'!$D$20:$Z$42,$E90-2003,AC$28-2003),
IF(AC$28&gt;=$E90,MAX(1,INDEX('4. CPI-tabel'!$D$20:$Z$42,MAX($E90,2010)-2003,AC$28-2003)),0))</f>
        <v>1.1149722466964924</v>
      </c>
      <c r="AD90" s="118">
        <f>IF($C90="TD",INDEX('4. CPI-tabel'!$D$20:$Z$42,$E90-2003,AD$28-2003),
IF(AD$28&gt;=$E90,MAX(1,INDEX('4. CPI-tabel'!$D$20:$Z$42,MAX($E90,2010)-2003,AD$28-2003)),0))</f>
        <v>1.1172021911898855</v>
      </c>
      <c r="AE90" s="118">
        <f>IF($C90="TD",INDEX('4. CPI-tabel'!$D$20:$Z$42,$E90-2003,AE$28-2003),
IF(AE$28&gt;=$E90,MAX(1,INDEX('4. CPI-tabel'!$D$20:$Z$42,MAX($E90,2010)-2003,AE$28-2003)),0))</f>
        <v>1.132843021866544</v>
      </c>
      <c r="AF90" s="118">
        <f>IF($C90="TD",INDEX('4. CPI-tabel'!$D$20:$Z$42,$E90-2003,AF$28-2003),
IF(AF$28&gt;=$E90,MAX(1,INDEX('4. CPI-tabel'!$D$20:$Z$42,MAX($E90,2010)-2003,AF$28-2003)),0))</f>
        <v>1.1566327253257414</v>
      </c>
      <c r="AG90" s="118">
        <f>IF($C90="TD",INDEX('4. CPI-tabel'!$D$20:$Z$42,$E90-2003,AG$28-2003),
IF(AG$28&gt;=$E90,MAX(1,INDEX('4. CPI-tabel'!$D$20:$Z$42,MAX($E90,2010)-2003,AG$28-2003)),0))</f>
        <v>1.1890184416348621</v>
      </c>
      <c r="AH90" s="118">
        <f>IF($C90="TD",INDEX('4. CPI-tabel'!$D$20:$Z$42,$E90-2003,AH$28-2003),
IF(AH$28&gt;=$E90,MAX(1,INDEX('4. CPI-tabel'!$D$20:$Z$42,MAX($E90,2010)-2003,AH$28-2003)),0))</f>
        <v>1.197341570726306</v>
      </c>
      <c r="AI90" s="118">
        <f>IF($C90="TD",INDEX('4. CPI-tabel'!$D$20:$Z$42,$E90-2003,AI$28-2003),
IF(AI$28&gt;=$E90,MAX(1,INDEX('4. CPI-tabel'!$D$20:$Z$42,MAX($E90,2010)-2003,AI$28-2003)),0))</f>
        <v>1.197341570726306</v>
      </c>
      <c r="AJ90" s="118">
        <f>IF($C90="TD",INDEX('4. CPI-tabel'!$D$20:$Z$42,$E90-2003,AJ$28-2003),
IF(AJ$28&gt;=$E90,MAX(1,INDEX('4. CPI-tabel'!$D$20:$Z$42,MAX($E90,2010)-2003,AJ$28-2003)),0))</f>
        <v>1.197341570726306</v>
      </c>
      <c r="AK90" s="118">
        <f>IF($C90="TD",INDEX('4. CPI-tabel'!$D$20:$Z$42,$E90-2003,AK$28-2003),
IF(AK$28&gt;=$E90,MAX(1,INDEX('4. CPI-tabel'!$D$20:$Z$42,MAX($E90,2010)-2003,AK$28-2003)),0))</f>
        <v>1.197341570726306</v>
      </c>
      <c r="AL90" s="118">
        <f>IF($C90="TD",INDEX('4. CPI-tabel'!$D$20:$Z$42,$E90-2003,AL$28-2003),
IF(AL$28&gt;=$E90,MAX(1,INDEX('4. CPI-tabel'!$D$20:$Z$42,MAX($E90,2010)-2003,AL$28-2003)),0))</f>
        <v>1.197341570726306</v>
      </c>
      <c r="AM90" s="118">
        <f>IF($C90="TD",INDEX('4. CPI-tabel'!$D$20:$Z$42,$E90-2003,AM$28-2003),
IF(AM$28&gt;=$E90,MAX(1,INDEX('4. CPI-tabel'!$D$20:$Z$42,MAX($E90,2010)-2003,AM$28-2003)),0))</f>
        <v>1.197341570726306</v>
      </c>
      <c r="AO90" s="87">
        <f t="shared" ref="AO90:AO111" si="21">G90*X90</f>
        <v>49318.589743589742</v>
      </c>
      <c r="AP90" s="87">
        <f t="shared" ref="AP90:AP111" si="22">H90*Y90</f>
        <v>50600.873076923068</v>
      </c>
      <c r="AQ90" s="87">
        <f t="shared" ref="AQ90:AQ111" si="23">I90*Z90</f>
        <v>51764.693157692294</v>
      </c>
      <c r="AR90" s="87">
        <f t="shared" ref="AR90:AR111" si="24">J90*AA90</f>
        <v>53214.104566107671</v>
      </c>
      <c r="AS90" s="87">
        <f t="shared" ref="AS90:AS111" si="25">K90*AB90</f>
        <v>53746.245611768747</v>
      </c>
      <c r="AT90" s="87">
        <f t="shared" ref="AT90:AT111" si="26">L90*AC90</f>
        <v>54176.2155766629</v>
      </c>
      <c r="AU90" s="87">
        <f t="shared" ref="AU90:AU111" si="27">M90*AD90</f>
        <v>54284.568007816226</v>
      </c>
      <c r="AV90" s="87">
        <f t="shared" ref="AV90:AV111" si="28">N90*AE90</f>
        <v>55044.551959925659</v>
      </c>
      <c r="AW90" s="87">
        <f t="shared" ref="AW90:AW111" si="29">O90*AF90</f>
        <v>56200.487551084094</v>
      </c>
      <c r="AX90" s="87">
        <f t="shared" ref="AX90:AX111" si="30">P90*AG90</f>
        <v>57774.101202514452</v>
      </c>
      <c r="AY90" s="87">
        <f t="shared" ref="AY90:AY111" si="31">Q90*AH90</f>
        <v>58178.519910932046</v>
      </c>
      <c r="AZ90" s="87">
        <f t="shared" ref="AZ90:AZ111" si="32">R90*AI90</f>
        <v>69814.22389311844</v>
      </c>
      <c r="BA90" s="87">
        <f t="shared" ref="BA90:BA111" si="33">S90*AJ90</f>
        <v>66652.825075316854</v>
      </c>
      <c r="BB90" s="87">
        <f t="shared" ref="BB90:BB111" si="34">T90*AK90</f>
        <v>63634.583939830809</v>
      </c>
      <c r="BC90" s="87">
        <f t="shared" ref="BC90:BC111" si="35">U90*AL90</f>
        <v>60753.017874630932</v>
      </c>
      <c r="BD90" s="87">
        <f t="shared" ref="BD90:BD111" si="36">V90*AM90</f>
        <v>58001.937819930652</v>
      </c>
    </row>
    <row r="91" spans="1:56" s="20" customFormat="1" x14ac:dyDescent="0.2">
      <c r="A91" s="41"/>
      <c r="B91" s="86">
        <f>'3. Investeringen'!B77</f>
        <v>63</v>
      </c>
      <c r="C91" s="86" t="str">
        <f>'3. Investeringen'!F77</f>
        <v>AD</v>
      </c>
      <c r="D91" s="86" t="str">
        <f>'3. Investeringen'!G77</f>
        <v>Nieuwe investeringen AD</v>
      </c>
      <c r="E91" s="121">
        <f>'3. Investeringen'!K77</f>
        <v>2009</v>
      </c>
      <c r="G91" s="86">
        <f>'7. Nominale afschrijvingen'!R80</f>
        <v>3153.8461538461538</v>
      </c>
      <c r="H91" s="86">
        <f>'7. Nominale afschrijvingen'!S80</f>
        <v>3153.8461538461538</v>
      </c>
      <c r="I91" s="86">
        <f>'7. Nominale afschrijvingen'!T80</f>
        <v>3153.8461538461538</v>
      </c>
      <c r="J91" s="86">
        <f>'7. Nominale afschrijvingen'!U80</f>
        <v>3153.8461538461538</v>
      </c>
      <c r="K91" s="86">
        <f>'7. Nominale afschrijvingen'!V80</f>
        <v>3153.8461538461538</v>
      </c>
      <c r="L91" s="86">
        <f>'7. Nominale afschrijvingen'!W80</f>
        <v>3153.8461538461538</v>
      </c>
      <c r="M91" s="86">
        <f>'7. Nominale afschrijvingen'!X80</f>
        <v>3153.8461538461538</v>
      </c>
      <c r="N91" s="86">
        <f>'7. Nominale afschrijvingen'!Y80</f>
        <v>3153.8461538461538</v>
      </c>
      <c r="O91" s="86">
        <f>'7. Nominale afschrijvingen'!Z80</f>
        <v>3153.8461538461538</v>
      </c>
      <c r="P91" s="86">
        <f>'7. Nominale afschrijvingen'!AA80</f>
        <v>3153.8461538461538</v>
      </c>
      <c r="Q91" s="86">
        <f>'7. Nominale afschrijvingen'!AB80</f>
        <v>3153.8461538461538</v>
      </c>
      <c r="R91" s="86">
        <f>'7. Nominale afschrijvingen'!AC80</f>
        <v>3784.6153846153843</v>
      </c>
      <c r="S91" s="86">
        <f>'7. Nominale afschrijvingen'!AD80</f>
        <v>3613.236574746008</v>
      </c>
      <c r="T91" s="86">
        <f>'7. Nominale afschrijvingen'!AE80</f>
        <v>3449.6183147575093</v>
      </c>
      <c r="U91" s="86">
        <f>'7. Nominale afschrijvingen'!AF80</f>
        <v>3293.4091835232075</v>
      </c>
      <c r="V91" s="86">
        <f>'7. Nominale afschrijvingen'!AG80</f>
        <v>3144.2736733259298</v>
      </c>
      <c r="W91" s="65"/>
      <c r="X91" s="118">
        <f>IF($C91="TD",INDEX('4. CPI-tabel'!$D$20:$Z$42,$E91-2003,X$28-2003),
IF(X$28&gt;=$E91,MAX(1,INDEX('4. CPI-tabel'!$D$20:$Z$42,MAX($E91,2010)-2003,X$28-2003)),0))</f>
        <v>1.0149999999999999</v>
      </c>
      <c r="Y91" s="118">
        <f>IF($C91="TD",INDEX('4. CPI-tabel'!$D$20:$Z$42,$E91-2003,Y$28-2003),
IF(Y$28&gt;=$E91,MAX(1,INDEX('4. CPI-tabel'!$D$20:$Z$42,MAX($E91,2010)-2003,Y$28-2003)),0))</f>
        <v>1.0413899999999998</v>
      </c>
      <c r="Z91" s="118">
        <f>IF($C91="TD",INDEX('4. CPI-tabel'!$D$20:$Z$42,$E91-2003,Z$28-2003),
IF(Z$28&gt;=$E91,MAX(1,INDEX('4. CPI-tabel'!$D$20:$Z$42,MAX($E91,2010)-2003,Z$28-2003)),0))</f>
        <v>1.0653419699999997</v>
      </c>
      <c r="AA91" s="118">
        <f>IF($C91="TD",INDEX('4. CPI-tabel'!$D$20:$Z$42,$E91-2003,AA$28-2003),
IF(AA$28&gt;=$E91,MAX(1,INDEX('4. CPI-tabel'!$D$20:$Z$42,MAX($E91,2010)-2003,AA$28-2003)),0))</f>
        <v>1.0951715451599997</v>
      </c>
      <c r="AB91" s="118">
        <f>IF($C91="TD",INDEX('4. CPI-tabel'!$D$20:$Z$42,$E91-2003,AB$28-2003),
IF(AB$28&gt;=$E91,MAX(1,INDEX('4. CPI-tabel'!$D$20:$Z$42,MAX($E91,2010)-2003,AB$28-2003)),0))</f>
        <v>1.1061232606115996</v>
      </c>
      <c r="AC91" s="118">
        <f>IF($C91="TD",INDEX('4. CPI-tabel'!$D$20:$Z$42,$E91-2003,AC$28-2003),
IF(AC$28&gt;=$E91,MAX(1,INDEX('4. CPI-tabel'!$D$20:$Z$42,MAX($E91,2010)-2003,AC$28-2003)),0))</f>
        <v>1.1149722466964924</v>
      </c>
      <c r="AD91" s="118">
        <f>IF($C91="TD",INDEX('4. CPI-tabel'!$D$20:$Z$42,$E91-2003,AD$28-2003),
IF(AD$28&gt;=$E91,MAX(1,INDEX('4. CPI-tabel'!$D$20:$Z$42,MAX($E91,2010)-2003,AD$28-2003)),0))</f>
        <v>1.1172021911898855</v>
      </c>
      <c r="AE91" s="118">
        <f>IF($C91="TD",INDEX('4. CPI-tabel'!$D$20:$Z$42,$E91-2003,AE$28-2003),
IF(AE$28&gt;=$E91,MAX(1,INDEX('4. CPI-tabel'!$D$20:$Z$42,MAX($E91,2010)-2003,AE$28-2003)),0))</f>
        <v>1.132843021866544</v>
      </c>
      <c r="AF91" s="118">
        <f>IF($C91="TD",INDEX('4. CPI-tabel'!$D$20:$Z$42,$E91-2003,AF$28-2003),
IF(AF$28&gt;=$E91,MAX(1,INDEX('4. CPI-tabel'!$D$20:$Z$42,MAX($E91,2010)-2003,AF$28-2003)),0))</f>
        <v>1.1566327253257414</v>
      </c>
      <c r="AG91" s="118">
        <f>IF($C91="TD",INDEX('4. CPI-tabel'!$D$20:$Z$42,$E91-2003,AG$28-2003),
IF(AG$28&gt;=$E91,MAX(1,INDEX('4. CPI-tabel'!$D$20:$Z$42,MAX($E91,2010)-2003,AG$28-2003)),0))</f>
        <v>1.1890184416348621</v>
      </c>
      <c r="AH91" s="118">
        <f>IF($C91="TD",INDEX('4. CPI-tabel'!$D$20:$Z$42,$E91-2003,AH$28-2003),
IF(AH$28&gt;=$E91,MAX(1,INDEX('4. CPI-tabel'!$D$20:$Z$42,MAX($E91,2010)-2003,AH$28-2003)),0))</f>
        <v>1.197341570726306</v>
      </c>
      <c r="AI91" s="118">
        <f>IF($C91="TD",INDEX('4. CPI-tabel'!$D$20:$Z$42,$E91-2003,AI$28-2003),
IF(AI$28&gt;=$E91,MAX(1,INDEX('4. CPI-tabel'!$D$20:$Z$42,MAX($E91,2010)-2003,AI$28-2003)),0))</f>
        <v>1.197341570726306</v>
      </c>
      <c r="AJ91" s="118">
        <f>IF($C91="TD",INDEX('4. CPI-tabel'!$D$20:$Z$42,$E91-2003,AJ$28-2003),
IF(AJ$28&gt;=$E91,MAX(1,INDEX('4. CPI-tabel'!$D$20:$Z$42,MAX($E91,2010)-2003,AJ$28-2003)),0))</f>
        <v>1.197341570726306</v>
      </c>
      <c r="AK91" s="118">
        <f>IF($C91="TD",INDEX('4. CPI-tabel'!$D$20:$Z$42,$E91-2003,AK$28-2003),
IF(AK$28&gt;=$E91,MAX(1,INDEX('4. CPI-tabel'!$D$20:$Z$42,MAX($E91,2010)-2003,AK$28-2003)),0))</f>
        <v>1.197341570726306</v>
      </c>
      <c r="AL91" s="118">
        <f>IF($C91="TD",INDEX('4. CPI-tabel'!$D$20:$Z$42,$E91-2003,AL$28-2003),
IF(AL$28&gt;=$E91,MAX(1,INDEX('4. CPI-tabel'!$D$20:$Z$42,MAX($E91,2010)-2003,AL$28-2003)),0))</f>
        <v>1.197341570726306</v>
      </c>
      <c r="AM91" s="118">
        <f>IF($C91="TD",INDEX('4. CPI-tabel'!$D$20:$Z$42,$E91-2003,AM$28-2003),
IF(AM$28&gt;=$E91,MAX(1,INDEX('4. CPI-tabel'!$D$20:$Z$42,MAX($E91,2010)-2003,AM$28-2003)),0))</f>
        <v>1.197341570726306</v>
      </c>
      <c r="AO91" s="87">
        <f t="shared" si="21"/>
        <v>3201.1538461538457</v>
      </c>
      <c r="AP91" s="87">
        <f t="shared" si="22"/>
        <v>3284.3838461538458</v>
      </c>
      <c r="AQ91" s="87">
        <f t="shared" si="23"/>
        <v>3359.924674615384</v>
      </c>
      <c r="AR91" s="87">
        <f t="shared" si="24"/>
        <v>3454.0025655046143</v>
      </c>
      <c r="AS91" s="87">
        <f t="shared" si="25"/>
        <v>3488.5425911596603</v>
      </c>
      <c r="AT91" s="87">
        <f t="shared" si="26"/>
        <v>3516.4509318889377</v>
      </c>
      <c r="AU91" s="87">
        <f t="shared" si="27"/>
        <v>3523.4838337527158</v>
      </c>
      <c r="AV91" s="87">
        <f t="shared" si="28"/>
        <v>3572.8126074252541</v>
      </c>
      <c r="AW91" s="87">
        <f t="shared" si="29"/>
        <v>3647.8416721811841</v>
      </c>
      <c r="AX91" s="87">
        <f t="shared" si="30"/>
        <v>3749.9812390022576</v>
      </c>
      <c r="AY91" s="87">
        <f t="shared" si="31"/>
        <v>3776.2311076752726</v>
      </c>
      <c r="AZ91" s="87">
        <f t="shared" si="32"/>
        <v>4531.4773292103273</v>
      </c>
      <c r="BA91" s="87">
        <f t="shared" si="33"/>
        <v>4326.2783558121228</v>
      </c>
      <c r="BB91" s="87">
        <f t="shared" si="34"/>
        <v>4130.3714113979886</v>
      </c>
      <c r="BC91" s="87">
        <f t="shared" si="35"/>
        <v>3943.335724844118</v>
      </c>
      <c r="BD91" s="87">
        <f t="shared" si="36"/>
        <v>3764.7695788134406</v>
      </c>
    </row>
    <row r="92" spans="1:56" s="20" customFormat="1" x14ac:dyDescent="0.2">
      <c r="A92" s="41"/>
      <c r="B92" s="86">
        <f>'3. Investeringen'!B78</f>
        <v>64</v>
      </c>
      <c r="C92" s="86" t="str">
        <f>'3. Investeringen'!F78</f>
        <v>AD</v>
      </c>
      <c r="D92" s="86" t="str">
        <f>'3. Investeringen'!G78</f>
        <v>Nieuwe investeringen AD</v>
      </c>
      <c r="E92" s="121">
        <f>'3. Investeringen'!K78</f>
        <v>2010</v>
      </c>
      <c r="G92" s="86">
        <f>'7. Nominale afschrijvingen'!R81</f>
        <v>64769.230769230773</v>
      </c>
      <c r="H92" s="86">
        <f>'7. Nominale afschrijvingen'!S81</f>
        <v>64769.230769230759</v>
      </c>
      <c r="I92" s="86">
        <f>'7. Nominale afschrijvingen'!T81</f>
        <v>64769.230769230759</v>
      </c>
      <c r="J92" s="86">
        <f>'7. Nominale afschrijvingen'!U81</f>
        <v>64769.230769230759</v>
      </c>
      <c r="K92" s="86">
        <f>'7. Nominale afschrijvingen'!V81</f>
        <v>64769.230769230759</v>
      </c>
      <c r="L92" s="86">
        <f>'7. Nominale afschrijvingen'!W81</f>
        <v>64769.230769230759</v>
      </c>
      <c r="M92" s="86">
        <f>'7. Nominale afschrijvingen'!X81</f>
        <v>64769.230769230759</v>
      </c>
      <c r="N92" s="86">
        <f>'7. Nominale afschrijvingen'!Y81</f>
        <v>64769.230769230759</v>
      </c>
      <c r="O92" s="86">
        <f>'7. Nominale afschrijvingen'!Z81</f>
        <v>64769.230769230759</v>
      </c>
      <c r="P92" s="86">
        <f>'7. Nominale afschrijvingen'!AA81</f>
        <v>64769.230769230759</v>
      </c>
      <c r="Q92" s="86">
        <f>'7. Nominale afschrijvingen'!AB81</f>
        <v>64769.230769230759</v>
      </c>
      <c r="R92" s="86">
        <f>'7. Nominale afschrijvingen'!AC81</f>
        <v>77723.076923076907</v>
      </c>
      <c r="S92" s="86">
        <f>'7. Nominale afschrijvingen'!AD81</f>
        <v>74331.524475524464</v>
      </c>
      <c r="T92" s="86">
        <f>'7. Nominale afschrijvingen'!AE81</f>
        <v>71087.96704386521</v>
      </c>
      <c r="U92" s="86">
        <f>'7. Nominale afschrijvingen'!AF81</f>
        <v>67985.946663769282</v>
      </c>
      <c r="V92" s="86">
        <f>'7. Nominale afschrijvingen'!AG81</f>
        <v>65019.287172986616</v>
      </c>
      <c r="W92" s="65"/>
      <c r="X92" s="118">
        <f>IF($C92="TD",INDEX('4. CPI-tabel'!$D$20:$Z$42,$E92-2003,X$28-2003),
IF(X$28&gt;=$E92,MAX(1,INDEX('4. CPI-tabel'!$D$20:$Z$42,MAX($E92,2010)-2003,X$28-2003)),0))</f>
        <v>1.0149999999999999</v>
      </c>
      <c r="Y92" s="118">
        <f>IF($C92="TD",INDEX('4. CPI-tabel'!$D$20:$Z$42,$E92-2003,Y$28-2003),
IF(Y$28&gt;=$E92,MAX(1,INDEX('4. CPI-tabel'!$D$20:$Z$42,MAX($E92,2010)-2003,Y$28-2003)),0))</f>
        <v>1.0413899999999998</v>
      </c>
      <c r="Z92" s="118">
        <f>IF($C92="TD",INDEX('4. CPI-tabel'!$D$20:$Z$42,$E92-2003,Z$28-2003),
IF(Z$28&gt;=$E92,MAX(1,INDEX('4. CPI-tabel'!$D$20:$Z$42,MAX($E92,2010)-2003,Z$28-2003)),0))</f>
        <v>1.0653419699999997</v>
      </c>
      <c r="AA92" s="118">
        <f>IF($C92="TD",INDEX('4. CPI-tabel'!$D$20:$Z$42,$E92-2003,AA$28-2003),
IF(AA$28&gt;=$E92,MAX(1,INDEX('4. CPI-tabel'!$D$20:$Z$42,MAX($E92,2010)-2003,AA$28-2003)),0))</f>
        <v>1.0951715451599997</v>
      </c>
      <c r="AB92" s="118">
        <f>IF($C92="TD",INDEX('4. CPI-tabel'!$D$20:$Z$42,$E92-2003,AB$28-2003),
IF(AB$28&gt;=$E92,MAX(1,INDEX('4. CPI-tabel'!$D$20:$Z$42,MAX($E92,2010)-2003,AB$28-2003)),0))</f>
        <v>1.1061232606115996</v>
      </c>
      <c r="AC92" s="118">
        <f>IF($C92="TD",INDEX('4. CPI-tabel'!$D$20:$Z$42,$E92-2003,AC$28-2003),
IF(AC$28&gt;=$E92,MAX(1,INDEX('4. CPI-tabel'!$D$20:$Z$42,MAX($E92,2010)-2003,AC$28-2003)),0))</f>
        <v>1.1149722466964924</v>
      </c>
      <c r="AD92" s="118">
        <f>IF($C92="TD",INDEX('4. CPI-tabel'!$D$20:$Z$42,$E92-2003,AD$28-2003),
IF(AD$28&gt;=$E92,MAX(1,INDEX('4. CPI-tabel'!$D$20:$Z$42,MAX($E92,2010)-2003,AD$28-2003)),0))</f>
        <v>1.1172021911898855</v>
      </c>
      <c r="AE92" s="118">
        <f>IF($C92="TD",INDEX('4. CPI-tabel'!$D$20:$Z$42,$E92-2003,AE$28-2003),
IF(AE$28&gt;=$E92,MAX(1,INDEX('4. CPI-tabel'!$D$20:$Z$42,MAX($E92,2010)-2003,AE$28-2003)),0))</f>
        <v>1.132843021866544</v>
      </c>
      <c r="AF92" s="118">
        <f>IF($C92="TD",INDEX('4. CPI-tabel'!$D$20:$Z$42,$E92-2003,AF$28-2003),
IF(AF$28&gt;=$E92,MAX(1,INDEX('4. CPI-tabel'!$D$20:$Z$42,MAX($E92,2010)-2003,AF$28-2003)),0))</f>
        <v>1.1566327253257414</v>
      </c>
      <c r="AG92" s="118">
        <f>IF($C92="TD",INDEX('4. CPI-tabel'!$D$20:$Z$42,$E92-2003,AG$28-2003),
IF(AG$28&gt;=$E92,MAX(1,INDEX('4. CPI-tabel'!$D$20:$Z$42,MAX($E92,2010)-2003,AG$28-2003)),0))</f>
        <v>1.1890184416348621</v>
      </c>
      <c r="AH92" s="118">
        <f>IF($C92="TD",INDEX('4. CPI-tabel'!$D$20:$Z$42,$E92-2003,AH$28-2003),
IF(AH$28&gt;=$E92,MAX(1,INDEX('4. CPI-tabel'!$D$20:$Z$42,MAX($E92,2010)-2003,AH$28-2003)),0))</f>
        <v>1.197341570726306</v>
      </c>
      <c r="AI92" s="118">
        <f>IF($C92="TD",INDEX('4. CPI-tabel'!$D$20:$Z$42,$E92-2003,AI$28-2003),
IF(AI$28&gt;=$E92,MAX(1,INDEX('4. CPI-tabel'!$D$20:$Z$42,MAX($E92,2010)-2003,AI$28-2003)),0))</f>
        <v>1.197341570726306</v>
      </c>
      <c r="AJ92" s="118">
        <f>IF($C92="TD",INDEX('4. CPI-tabel'!$D$20:$Z$42,$E92-2003,AJ$28-2003),
IF(AJ$28&gt;=$E92,MAX(1,INDEX('4. CPI-tabel'!$D$20:$Z$42,MAX($E92,2010)-2003,AJ$28-2003)),0))</f>
        <v>1.197341570726306</v>
      </c>
      <c r="AK92" s="118">
        <f>IF($C92="TD",INDEX('4. CPI-tabel'!$D$20:$Z$42,$E92-2003,AK$28-2003),
IF(AK$28&gt;=$E92,MAX(1,INDEX('4. CPI-tabel'!$D$20:$Z$42,MAX($E92,2010)-2003,AK$28-2003)),0))</f>
        <v>1.197341570726306</v>
      </c>
      <c r="AL92" s="118">
        <f>IF($C92="TD",INDEX('4. CPI-tabel'!$D$20:$Z$42,$E92-2003,AL$28-2003),
IF(AL$28&gt;=$E92,MAX(1,INDEX('4. CPI-tabel'!$D$20:$Z$42,MAX($E92,2010)-2003,AL$28-2003)),0))</f>
        <v>1.197341570726306</v>
      </c>
      <c r="AM92" s="118">
        <f>IF($C92="TD",INDEX('4. CPI-tabel'!$D$20:$Z$42,$E92-2003,AM$28-2003),
IF(AM$28&gt;=$E92,MAX(1,INDEX('4. CPI-tabel'!$D$20:$Z$42,MAX($E92,2010)-2003,AM$28-2003)),0))</f>
        <v>1.197341570726306</v>
      </c>
      <c r="AO92" s="87">
        <f t="shared" si="21"/>
        <v>65740.769230769234</v>
      </c>
      <c r="AP92" s="87">
        <f t="shared" si="22"/>
        <v>67450.029230769214</v>
      </c>
      <c r="AQ92" s="87">
        <f t="shared" si="23"/>
        <v>69001.379903076901</v>
      </c>
      <c r="AR92" s="87">
        <f t="shared" si="24"/>
        <v>70933.41854036304</v>
      </c>
      <c r="AS92" s="87">
        <f t="shared" si="25"/>
        <v>71642.752725766666</v>
      </c>
      <c r="AT92" s="87">
        <f t="shared" si="26"/>
        <v>72215.894747572805</v>
      </c>
      <c r="AU92" s="87">
        <f t="shared" si="27"/>
        <v>72360.326537067958</v>
      </c>
      <c r="AV92" s="87">
        <f t="shared" si="28"/>
        <v>73373.371108586914</v>
      </c>
      <c r="AW92" s="87">
        <f t="shared" si="29"/>
        <v>74914.211901867238</v>
      </c>
      <c r="AX92" s="87">
        <f t="shared" si="30"/>
        <v>77011.809835119522</v>
      </c>
      <c r="AY92" s="87">
        <f t="shared" si="31"/>
        <v>77550.89250396534</v>
      </c>
      <c r="AZ92" s="87">
        <f t="shared" si="32"/>
        <v>93061.071004758414</v>
      </c>
      <c r="BA92" s="87">
        <f t="shared" si="33"/>
        <v>89000.224270005318</v>
      </c>
      <c r="BB92" s="87">
        <f t="shared" si="34"/>
        <v>85116.578120041449</v>
      </c>
      <c r="BC92" s="87">
        <f t="shared" si="35"/>
        <v>81402.400165712374</v>
      </c>
      <c r="BD92" s="87">
        <f t="shared" si="36"/>
        <v>77850.295431208549</v>
      </c>
    </row>
    <row r="93" spans="1:56" s="20" customFormat="1" x14ac:dyDescent="0.2">
      <c r="A93" s="41"/>
      <c r="B93" s="86">
        <f>'3. Investeringen'!B79</f>
        <v>65</v>
      </c>
      <c r="C93" s="86" t="str">
        <f>'3. Investeringen'!F79</f>
        <v>AD</v>
      </c>
      <c r="D93" s="86" t="str">
        <f>'3. Investeringen'!G79</f>
        <v>Nieuwe investeringen AD</v>
      </c>
      <c r="E93" s="121">
        <f>'3. Investeringen'!K79</f>
        <v>2010</v>
      </c>
      <c r="G93" s="86">
        <f>'7. Nominale afschrijvingen'!R82</f>
        <v>3871.7948717948721</v>
      </c>
      <c r="H93" s="86">
        <f>'7. Nominale afschrijvingen'!S82</f>
        <v>3871.7948717948716</v>
      </c>
      <c r="I93" s="86">
        <f>'7. Nominale afschrijvingen'!T82</f>
        <v>3871.7948717948716</v>
      </c>
      <c r="J93" s="86">
        <f>'7. Nominale afschrijvingen'!U82</f>
        <v>3871.7948717948716</v>
      </c>
      <c r="K93" s="86">
        <f>'7. Nominale afschrijvingen'!V82</f>
        <v>3871.7948717948716</v>
      </c>
      <c r="L93" s="86">
        <f>'7. Nominale afschrijvingen'!W82</f>
        <v>3871.7948717948716</v>
      </c>
      <c r="M93" s="86">
        <f>'7. Nominale afschrijvingen'!X82</f>
        <v>3871.7948717948716</v>
      </c>
      <c r="N93" s="86">
        <f>'7. Nominale afschrijvingen'!Y82</f>
        <v>3871.7948717948716</v>
      </c>
      <c r="O93" s="86">
        <f>'7. Nominale afschrijvingen'!Z82</f>
        <v>3871.7948717948716</v>
      </c>
      <c r="P93" s="86">
        <f>'7. Nominale afschrijvingen'!AA82</f>
        <v>3871.7948717948716</v>
      </c>
      <c r="Q93" s="86">
        <f>'7. Nominale afschrijvingen'!AB82</f>
        <v>3871.7948717948716</v>
      </c>
      <c r="R93" s="86">
        <f>'7. Nominale afschrijvingen'!AC82</f>
        <v>4646.1538461538457</v>
      </c>
      <c r="S93" s="86">
        <f>'7. Nominale afschrijvingen'!AD82</f>
        <v>4443.4125874125866</v>
      </c>
      <c r="T93" s="86">
        <f>'7. Nominale afschrijvingen'!AE82</f>
        <v>4249.5182199618557</v>
      </c>
      <c r="U93" s="86">
        <f>'7. Nominale afschrijvingen'!AF82</f>
        <v>4064.0846976362473</v>
      </c>
      <c r="V93" s="86">
        <f>'7. Nominale afschrijvingen'!AG82</f>
        <v>3886.7428199212109</v>
      </c>
      <c r="W93" s="65"/>
      <c r="X93" s="118">
        <f>IF($C93="TD",INDEX('4. CPI-tabel'!$D$20:$Z$42,$E93-2003,X$28-2003),
IF(X$28&gt;=$E93,MAX(1,INDEX('4. CPI-tabel'!$D$20:$Z$42,MAX($E93,2010)-2003,X$28-2003)),0))</f>
        <v>1.0149999999999999</v>
      </c>
      <c r="Y93" s="118">
        <f>IF($C93="TD",INDEX('4. CPI-tabel'!$D$20:$Z$42,$E93-2003,Y$28-2003),
IF(Y$28&gt;=$E93,MAX(1,INDEX('4. CPI-tabel'!$D$20:$Z$42,MAX($E93,2010)-2003,Y$28-2003)),0))</f>
        <v>1.0413899999999998</v>
      </c>
      <c r="Z93" s="118">
        <f>IF($C93="TD",INDEX('4. CPI-tabel'!$D$20:$Z$42,$E93-2003,Z$28-2003),
IF(Z$28&gt;=$E93,MAX(1,INDEX('4. CPI-tabel'!$D$20:$Z$42,MAX($E93,2010)-2003,Z$28-2003)),0))</f>
        <v>1.0653419699999997</v>
      </c>
      <c r="AA93" s="118">
        <f>IF($C93="TD",INDEX('4. CPI-tabel'!$D$20:$Z$42,$E93-2003,AA$28-2003),
IF(AA$28&gt;=$E93,MAX(1,INDEX('4. CPI-tabel'!$D$20:$Z$42,MAX($E93,2010)-2003,AA$28-2003)),0))</f>
        <v>1.0951715451599997</v>
      </c>
      <c r="AB93" s="118">
        <f>IF($C93="TD",INDEX('4. CPI-tabel'!$D$20:$Z$42,$E93-2003,AB$28-2003),
IF(AB$28&gt;=$E93,MAX(1,INDEX('4. CPI-tabel'!$D$20:$Z$42,MAX($E93,2010)-2003,AB$28-2003)),0))</f>
        <v>1.1061232606115996</v>
      </c>
      <c r="AC93" s="118">
        <f>IF($C93="TD",INDEX('4. CPI-tabel'!$D$20:$Z$42,$E93-2003,AC$28-2003),
IF(AC$28&gt;=$E93,MAX(1,INDEX('4. CPI-tabel'!$D$20:$Z$42,MAX($E93,2010)-2003,AC$28-2003)),0))</f>
        <v>1.1149722466964924</v>
      </c>
      <c r="AD93" s="118">
        <f>IF($C93="TD",INDEX('4. CPI-tabel'!$D$20:$Z$42,$E93-2003,AD$28-2003),
IF(AD$28&gt;=$E93,MAX(1,INDEX('4. CPI-tabel'!$D$20:$Z$42,MAX($E93,2010)-2003,AD$28-2003)),0))</f>
        <v>1.1172021911898855</v>
      </c>
      <c r="AE93" s="118">
        <f>IF($C93="TD",INDEX('4. CPI-tabel'!$D$20:$Z$42,$E93-2003,AE$28-2003),
IF(AE$28&gt;=$E93,MAX(1,INDEX('4. CPI-tabel'!$D$20:$Z$42,MAX($E93,2010)-2003,AE$28-2003)),0))</f>
        <v>1.132843021866544</v>
      </c>
      <c r="AF93" s="118">
        <f>IF($C93="TD",INDEX('4. CPI-tabel'!$D$20:$Z$42,$E93-2003,AF$28-2003),
IF(AF$28&gt;=$E93,MAX(1,INDEX('4. CPI-tabel'!$D$20:$Z$42,MAX($E93,2010)-2003,AF$28-2003)),0))</f>
        <v>1.1566327253257414</v>
      </c>
      <c r="AG93" s="118">
        <f>IF($C93="TD",INDEX('4. CPI-tabel'!$D$20:$Z$42,$E93-2003,AG$28-2003),
IF(AG$28&gt;=$E93,MAX(1,INDEX('4. CPI-tabel'!$D$20:$Z$42,MAX($E93,2010)-2003,AG$28-2003)),0))</f>
        <v>1.1890184416348621</v>
      </c>
      <c r="AH93" s="118">
        <f>IF($C93="TD",INDEX('4. CPI-tabel'!$D$20:$Z$42,$E93-2003,AH$28-2003),
IF(AH$28&gt;=$E93,MAX(1,INDEX('4. CPI-tabel'!$D$20:$Z$42,MAX($E93,2010)-2003,AH$28-2003)),0))</f>
        <v>1.197341570726306</v>
      </c>
      <c r="AI93" s="118">
        <f>IF($C93="TD",INDEX('4. CPI-tabel'!$D$20:$Z$42,$E93-2003,AI$28-2003),
IF(AI$28&gt;=$E93,MAX(1,INDEX('4. CPI-tabel'!$D$20:$Z$42,MAX($E93,2010)-2003,AI$28-2003)),0))</f>
        <v>1.197341570726306</v>
      </c>
      <c r="AJ93" s="118">
        <f>IF($C93="TD",INDEX('4. CPI-tabel'!$D$20:$Z$42,$E93-2003,AJ$28-2003),
IF(AJ$28&gt;=$E93,MAX(1,INDEX('4. CPI-tabel'!$D$20:$Z$42,MAX($E93,2010)-2003,AJ$28-2003)),0))</f>
        <v>1.197341570726306</v>
      </c>
      <c r="AK93" s="118">
        <f>IF($C93="TD",INDEX('4. CPI-tabel'!$D$20:$Z$42,$E93-2003,AK$28-2003),
IF(AK$28&gt;=$E93,MAX(1,INDEX('4. CPI-tabel'!$D$20:$Z$42,MAX($E93,2010)-2003,AK$28-2003)),0))</f>
        <v>1.197341570726306</v>
      </c>
      <c r="AL93" s="118">
        <f>IF($C93="TD",INDEX('4. CPI-tabel'!$D$20:$Z$42,$E93-2003,AL$28-2003),
IF(AL$28&gt;=$E93,MAX(1,INDEX('4. CPI-tabel'!$D$20:$Z$42,MAX($E93,2010)-2003,AL$28-2003)),0))</f>
        <v>1.197341570726306</v>
      </c>
      <c r="AM93" s="118">
        <f>IF($C93="TD",INDEX('4. CPI-tabel'!$D$20:$Z$42,$E93-2003,AM$28-2003),
IF(AM$28&gt;=$E93,MAX(1,INDEX('4. CPI-tabel'!$D$20:$Z$42,MAX($E93,2010)-2003,AM$28-2003)),0))</f>
        <v>1.197341570726306</v>
      </c>
      <c r="AO93" s="87">
        <f t="shared" si="21"/>
        <v>3929.8717948717949</v>
      </c>
      <c r="AP93" s="87">
        <f t="shared" si="22"/>
        <v>4032.0484615384607</v>
      </c>
      <c r="AQ93" s="87">
        <f t="shared" si="23"/>
        <v>4124.7855761538449</v>
      </c>
      <c r="AR93" s="87">
        <f t="shared" si="24"/>
        <v>4240.2795722861529</v>
      </c>
      <c r="AS93" s="87">
        <f t="shared" si="25"/>
        <v>4282.6823680090138</v>
      </c>
      <c r="AT93" s="87">
        <f t="shared" si="26"/>
        <v>4316.9438269530856</v>
      </c>
      <c r="AU93" s="87">
        <f t="shared" si="27"/>
        <v>4325.5777146069922</v>
      </c>
      <c r="AV93" s="87">
        <f t="shared" si="28"/>
        <v>4386.1358026114904</v>
      </c>
      <c r="AW93" s="87">
        <f t="shared" si="29"/>
        <v>4478.2446544663317</v>
      </c>
      <c r="AX93" s="87">
        <f t="shared" si="30"/>
        <v>4603.6355047913894</v>
      </c>
      <c r="AY93" s="87">
        <f t="shared" si="31"/>
        <v>4635.8609533249282</v>
      </c>
      <c r="AZ93" s="87">
        <f t="shared" si="32"/>
        <v>5563.0331439899137</v>
      </c>
      <c r="BA93" s="87">
        <f t="shared" si="33"/>
        <v>5320.2826067976257</v>
      </c>
      <c r="BB93" s="87">
        <f t="shared" si="34"/>
        <v>5088.1248203191844</v>
      </c>
      <c r="BC93" s="87">
        <f t="shared" si="35"/>
        <v>4866.0975554325287</v>
      </c>
      <c r="BD93" s="87">
        <f t="shared" si="36"/>
        <v>4653.7587530136543</v>
      </c>
    </row>
    <row r="94" spans="1:56" s="20" customFormat="1" x14ac:dyDescent="0.2">
      <c r="A94" s="41"/>
      <c r="B94" s="86">
        <f>'3. Investeringen'!B80</f>
        <v>66</v>
      </c>
      <c r="C94" s="86" t="str">
        <f>'3. Investeringen'!F80</f>
        <v>AD</v>
      </c>
      <c r="D94" s="86" t="str">
        <f>'3. Investeringen'!G80</f>
        <v>Nieuwe investeringen AD</v>
      </c>
      <c r="E94" s="121">
        <f>'3. Investeringen'!K80</f>
        <v>2011</v>
      </c>
      <c r="G94" s="86">
        <f>'7. Nominale afschrijvingen'!R83</f>
        <v>20325.758333333331</v>
      </c>
      <c r="H94" s="86">
        <f>'7. Nominale afschrijvingen'!S83</f>
        <v>40651.516666666663</v>
      </c>
      <c r="I94" s="86">
        <f>'7. Nominale afschrijvingen'!T83</f>
        <v>40651.516666666663</v>
      </c>
      <c r="J94" s="86">
        <f>'7. Nominale afschrijvingen'!U83</f>
        <v>40651.516666666663</v>
      </c>
      <c r="K94" s="86">
        <f>'7. Nominale afschrijvingen'!V83</f>
        <v>40651.516666666663</v>
      </c>
      <c r="L94" s="86">
        <f>'7. Nominale afschrijvingen'!W83</f>
        <v>40651.516666666663</v>
      </c>
      <c r="M94" s="86">
        <f>'7. Nominale afschrijvingen'!X83</f>
        <v>40651.516666666663</v>
      </c>
      <c r="N94" s="86">
        <f>'7. Nominale afschrijvingen'!Y83</f>
        <v>40651.516666666663</v>
      </c>
      <c r="O94" s="86">
        <f>'7. Nominale afschrijvingen'!Z83</f>
        <v>40651.516666666663</v>
      </c>
      <c r="P94" s="86">
        <f>'7. Nominale afschrijvingen'!AA83</f>
        <v>40651.516666666663</v>
      </c>
      <c r="Q94" s="86">
        <f>'7. Nominale afschrijvingen'!AB83</f>
        <v>40651.516666666663</v>
      </c>
      <c r="R94" s="86">
        <f>'7. Nominale afschrijvingen'!AC83</f>
        <v>48781.82</v>
      </c>
      <c r="S94" s="86">
        <f>'7. Nominale afschrijvingen'!AD83</f>
        <v>46727.848631578949</v>
      </c>
      <c r="T94" s="86">
        <f>'7. Nominale afschrijvingen'!AE83</f>
        <v>44760.360268144046</v>
      </c>
      <c r="U94" s="86">
        <f>'7. Nominale afschrijvingen'!AF83</f>
        <v>42875.713520011661</v>
      </c>
      <c r="V94" s="86">
        <f>'7. Nominale afschrijvingen'!AG83</f>
        <v>41070.420319169069</v>
      </c>
      <c r="W94" s="65"/>
      <c r="X94" s="118">
        <f>IF($C94="TD",INDEX('4. CPI-tabel'!$D$20:$Z$42,$E94-2003,X$28-2003),
IF(X$28&gt;=$E94,MAX(1,INDEX('4. CPI-tabel'!$D$20:$Z$42,MAX($E94,2010)-2003,X$28-2003)),0))</f>
        <v>1</v>
      </c>
      <c r="Y94" s="118">
        <f>IF($C94="TD",INDEX('4. CPI-tabel'!$D$20:$Z$42,$E94-2003,Y$28-2003),
IF(Y$28&gt;=$E94,MAX(1,INDEX('4. CPI-tabel'!$D$20:$Z$42,MAX($E94,2010)-2003,Y$28-2003)),0))</f>
        <v>1.026</v>
      </c>
      <c r="Z94" s="118">
        <f>IF($C94="TD",INDEX('4. CPI-tabel'!$D$20:$Z$42,$E94-2003,Z$28-2003),
IF(Z$28&gt;=$E94,MAX(1,INDEX('4. CPI-tabel'!$D$20:$Z$42,MAX($E94,2010)-2003,Z$28-2003)),0))</f>
        <v>1.049598</v>
      </c>
      <c r="AA94" s="118">
        <f>IF($C94="TD",INDEX('4. CPI-tabel'!$D$20:$Z$42,$E94-2003,AA$28-2003),
IF(AA$28&gt;=$E94,MAX(1,INDEX('4. CPI-tabel'!$D$20:$Z$42,MAX($E94,2010)-2003,AA$28-2003)),0))</f>
        <v>1.0789867440000001</v>
      </c>
      <c r="AB94" s="118">
        <f>IF($C94="TD",INDEX('4. CPI-tabel'!$D$20:$Z$42,$E94-2003,AB$28-2003),
IF(AB$28&gt;=$E94,MAX(1,INDEX('4. CPI-tabel'!$D$20:$Z$42,MAX($E94,2010)-2003,AB$28-2003)),0))</f>
        <v>1.08977661144</v>
      </c>
      <c r="AC94" s="118">
        <f>IF($C94="TD",INDEX('4. CPI-tabel'!$D$20:$Z$42,$E94-2003,AC$28-2003),
IF(AC$28&gt;=$E94,MAX(1,INDEX('4. CPI-tabel'!$D$20:$Z$42,MAX($E94,2010)-2003,AC$28-2003)),0))</f>
        <v>1.09849482433152</v>
      </c>
      <c r="AD94" s="118">
        <f>IF($C94="TD",INDEX('4. CPI-tabel'!$D$20:$Z$42,$E94-2003,AD$28-2003),
IF(AD$28&gt;=$E94,MAX(1,INDEX('4. CPI-tabel'!$D$20:$Z$42,MAX($E94,2010)-2003,AD$28-2003)),0))</f>
        <v>1.1006918139801831</v>
      </c>
      <c r="AE94" s="118">
        <f>IF($C94="TD",INDEX('4. CPI-tabel'!$D$20:$Z$42,$E94-2003,AE$28-2003),
IF(AE$28&gt;=$E94,MAX(1,INDEX('4. CPI-tabel'!$D$20:$Z$42,MAX($E94,2010)-2003,AE$28-2003)),0))</f>
        <v>1.1161014993759057</v>
      </c>
      <c r="AF94" s="118">
        <f>IF($C94="TD",INDEX('4. CPI-tabel'!$D$20:$Z$42,$E94-2003,AF$28-2003),
IF(AF$28&gt;=$E94,MAX(1,INDEX('4. CPI-tabel'!$D$20:$Z$42,MAX($E94,2010)-2003,AF$28-2003)),0))</f>
        <v>1.1395396308627996</v>
      </c>
      <c r="AG94" s="118">
        <f>IF($C94="TD",INDEX('4. CPI-tabel'!$D$20:$Z$42,$E94-2003,AG$28-2003),
IF(AG$28&gt;=$E94,MAX(1,INDEX('4. CPI-tabel'!$D$20:$Z$42,MAX($E94,2010)-2003,AG$28-2003)),0))</f>
        <v>1.171446740526958</v>
      </c>
      <c r="AH94" s="118">
        <f>IF($C94="TD",INDEX('4. CPI-tabel'!$D$20:$Z$42,$E94-2003,AH$28-2003),
IF(AH$28&gt;=$E94,MAX(1,INDEX('4. CPI-tabel'!$D$20:$Z$42,MAX($E94,2010)-2003,AH$28-2003)),0))</f>
        <v>1.1796468677106466</v>
      </c>
      <c r="AI94" s="118">
        <f>IF($C94="TD",INDEX('4. CPI-tabel'!$D$20:$Z$42,$E94-2003,AI$28-2003),
IF(AI$28&gt;=$E94,MAX(1,INDEX('4. CPI-tabel'!$D$20:$Z$42,MAX($E94,2010)-2003,AI$28-2003)),0))</f>
        <v>1.1796468677106466</v>
      </c>
      <c r="AJ94" s="118">
        <f>IF($C94="TD",INDEX('4. CPI-tabel'!$D$20:$Z$42,$E94-2003,AJ$28-2003),
IF(AJ$28&gt;=$E94,MAX(1,INDEX('4. CPI-tabel'!$D$20:$Z$42,MAX($E94,2010)-2003,AJ$28-2003)),0))</f>
        <v>1.1796468677106466</v>
      </c>
      <c r="AK94" s="118">
        <f>IF($C94="TD",INDEX('4. CPI-tabel'!$D$20:$Z$42,$E94-2003,AK$28-2003),
IF(AK$28&gt;=$E94,MAX(1,INDEX('4. CPI-tabel'!$D$20:$Z$42,MAX($E94,2010)-2003,AK$28-2003)),0))</f>
        <v>1.1796468677106466</v>
      </c>
      <c r="AL94" s="118">
        <f>IF($C94="TD",INDEX('4. CPI-tabel'!$D$20:$Z$42,$E94-2003,AL$28-2003),
IF(AL$28&gt;=$E94,MAX(1,INDEX('4. CPI-tabel'!$D$20:$Z$42,MAX($E94,2010)-2003,AL$28-2003)),0))</f>
        <v>1.1796468677106466</v>
      </c>
      <c r="AM94" s="118">
        <f>IF($C94="TD",INDEX('4. CPI-tabel'!$D$20:$Z$42,$E94-2003,AM$28-2003),
IF(AM$28&gt;=$E94,MAX(1,INDEX('4. CPI-tabel'!$D$20:$Z$42,MAX($E94,2010)-2003,AM$28-2003)),0))</f>
        <v>1.1796468677106466</v>
      </c>
      <c r="AO94" s="87">
        <f t="shared" si="21"/>
        <v>20325.758333333331</v>
      </c>
      <c r="AP94" s="87">
        <f t="shared" si="22"/>
        <v>41708.456099999996</v>
      </c>
      <c r="AQ94" s="87">
        <f t="shared" si="23"/>
        <v>42667.750590299998</v>
      </c>
      <c r="AR94" s="87">
        <f t="shared" si="24"/>
        <v>43862.447606828398</v>
      </c>
      <c r="AS94" s="87">
        <f t="shared" si="25"/>
        <v>44301.072082896681</v>
      </c>
      <c r="AT94" s="87">
        <f t="shared" si="26"/>
        <v>44655.480659559857</v>
      </c>
      <c r="AU94" s="87">
        <f t="shared" si="27"/>
        <v>44744.791620878976</v>
      </c>
      <c r="AV94" s="87">
        <f t="shared" si="28"/>
        <v>45371.218703571285</v>
      </c>
      <c r="AW94" s="87">
        <f t="shared" si="29"/>
        <v>46324.014296346279</v>
      </c>
      <c r="AX94" s="87">
        <f t="shared" si="30"/>
        <v>47621.086696643972</v>
      </c>
      <c r="AY94" s="87">
        <f t="shared" si="31"/>
        <v>47954.434303520473</v>
      </c>
      <c r="AZ94" s="87">
        <f t="shared" si="32"/>
        <v>57545.321164224573</v>
      </c>
      <c r="BA94" s="87">
        <f t="shared" si="33"/>
        <v>55122.36027309933</v>
      </c>
      <c r="BB94" s="87">
        <f t="shared" si="34"/>
        <v>52801.418787916205</v>
      </c>
      <c r="BC94" s="87">
        <f t="shared" si="35"/>
        <v>50578.201154740782</v>
      </c>
      <c r="BD94" s="87">
        <f t="shared" si="36"/>
        <v>48448.592685067488</v>
      </c>
    </row>
    <row r="95" spans="1:56" s="20" customFormat="1" x14ac:dyDescent="0.2">
      <c r="A95" s="41"/>
      <c r="B95" s="86">
        <f>'3. Investeringen'!B81</f>
        <v>67</v>
      </c>
      <c r="C95" s="86" t="str">
        <f>'3. Investeringen'!F81</f>
        <v>AD</v>
      </c>
      <c r="D95" s="86" t="str">
        <f>'3. Investeringen'!G81</f>
        <v>Nieuwe investeringen AD</v>
      </c>
      <c r="E95" s="121">
        <f>'3. Investeringen'!K81</f>
        <v>2011</v>
      </c>
      <c r="G95" s="86">
        <f>'7. Nominale afschrijvingen'!R84</f>
        <v>574.73884615384623</v>
      </c>
      <c r="H95" s="86">
        <f>'7. Nominale afschrijvingen'!S84</f>
        <v>1149.4776923076925</v>
      </c>
      <c r="I95" s="86">
        <f>'7. Nominale afschrijvingen'!T84</f>
        <v>1149.4776923076925</v>
      </c>
      <c r="J95" s="86">
        <f>'7. Nominale afschrijvingen'!U84</f>
        <v>1149.4776923076925</v>
      </c>
      <c r="K95" s="86">
        <f>'7. Nominale afschrijvingen'!V84</f>
        <v>1149.4776923076925</v>
      </c>
      <c r="L95" s="86">
        <f>'7. Nominale afschrijvingen'!W84</f>
        <v>1149.4776923076925</v>
      </c>
      <c r="M95" s="86">
        <f>'7. Nominale afschrijvingen'!X84</f>
        <v>1149.4776923076925</v>
      </c>
      <c r="N95" s="86">
        <f>'7. Nominale afschrijvingen'!Y84</f>
        <v>1149.4776923076925</v>
      </c>
      <c r="O95" s="86">
        <f>'7. Nominale afschrijvingen'!Z84</f>
        <v>1149.4776923076925</v>
      </c>
      <c r="P95" s="86">
        <f>'7. Nominale afschrijvingen'!AA84</f>
        <v>1149.4776923076925</v>
      </c>
      <c r="Q95" s="86">
        <f>'7. Nominale afschrijvingen'!AB84</f>
        <v>1149.4776923076925</v>
      </c>
      <c r="R95" s="86">
        <f>'7. Nominale afschrijvingen'!AC84</f>
        <v>1379.3732307692308</v>
      </c>
      <c r="S95" s="86">
        <f>'7. Nominale afschrijvingen'!AD84</f>
        <v>1321.2943578947368</v>
      </c>
      <c r="T95" s="86">
        <f>'7. Nominale afschrijvingen'!AE84</f>
        <v>1265.6609112465374</v>
      </c>
      <c r="U95" s="86">
        <f>'7. Nominale afschrijvingen'!AF84</f>
        <v>1212.3699255098411</v>
      </c>
      <c r="V95" s="86">
        <f>'7. Nominale afschrijvingen'!AG84</f>
        <v>1161.3227707515321</v>
      </c>
      <c r="W95" s="65"/>
      <c r="X95" s="118">
        <f>IF($C95="TD",INDEX('4. CPI-tabel'!$D$20:$Z$42,$E95-2003,X$28-2003),
IF(X$28&gt;=$E95,MAX(1,INDEX('4. CPI-tabel'!$D$20:$Z$42,MAX($E95,2010)-2003,X$28-2003)),0))</f>
        <v>1</v>
      </c>
      <c r="Y95" s="118">
        <f>IF($C95="TD",INDEX('4. CPI-tabel'!$D$20:$Z$42,$E95-2003,Y$28-2003),
IF(Y$28&gt;=$E95,MAX(1,INDEX('4. CPI-tabel'!$D$20:$Z$42,MAX($E95,2010)-2003,Y$28-2003)),0))</f>
        <v>1.026</v>
      </c>
      <c r="Z95" s="118">
        <f>IF($C95="TD",INDEX('4. CPI-tabel'!$D$20:$Z$42,$E95-2003,Z$28-2003),
IF(Z$28&gt;=$E95,MAX(1,INDEX('4. CPI-tabel'!$D$20:$Z$42,MAX($E95,2010)-2003,Z$28-2003)),0))</f>
        <v>1.049598</v>
      </c>
      <c r="AA95" s="118">
        <f>IF($C95="TD",INDEX('4. CPI-tabel'!$D$20:$Z$42,$E95-2003,AA$28-2003),
IF(AA$28&gt;=$E95,MAX(1,INDEX('4. CPI-tabel'!$D$20:$Z$42,MAX($E95,2010)-2003,AA$28-2003)),0))</f>
        <v>1.0789867440000001</v>
      </c>
      <c r="AB95" s="118">
        <f>IF($C95="TD",INDEX('4. CPI-tabel'!$D$20:$Z$42,$E95-2003,AB$28-2003),
IF(AB$28&gt;=$E95,MAX(1,INDEX('4. CPI-tabel'!$D$20:$Z$42,MAX($E95,2010)-2003,AB$28-2003)),0))</f>
        <v>1.08977661144</v>
      </c>
      <c r="AC95" s="118">
        <f>IF($C95="TD",INDEX('4. CPI-tabel'!$D$20:$Z$42,$E95-2003,AC$28-2003),
IF(AC$28&gt;=$E95,MAX(1,INDEX('4. CPI-tabel'!$D$20:$Z$42,MAX($E95,2010)-2003,AC$28-2003)),0))</f>
        <v>1.09849482433152</v>
      </c>
      <c r="AD95" s="118">
        <f>IF($C95="TD",INDEX('4. CPI-tabel'!$D$20:$Z$42,$E95-2003,AD$28-2003),
IF(AD$28&gt;=$E95,MAX(1,INDEX('4. CPI-tabel'!$D$20:$Z$42,MAX($E95,2010)-2003,AD$28-2003)),0))</f>
        <v>1.1006918139801831</v>
      </c>
      <c r="AE95" s="118">
        <f>IF($C95="TD",INDEX('4. CPI-tabel'!$D$20:$Z$42,$E95-2003,AE$28-2003),
IF(AE$28&gt;=$E95,MAX(1,INDEX('4. CPI-tabel'!$D$20:$Z$42,MAX($E95,2010)-2003,AE$28-2003)),0))</f>
        <v>1.1161014993759057</v>
      </c>
      <c r="AF95" s="118">
        <f>IF($C95="TD",INDEX('4. CPI-tabel'!$D$20:$Z$42,$E95-2003,AF$28-2003),
IF(AF$28&gt;=$E95,MAX(1,INDEX('4. CPI-tabel'!$D$20:$Z$42,MAX($E95,2010)-2003,AF$28-2003)),0))</f>
        <v>1.1395396308627996</v>
      </c>
      <c r="AG95" s="118">
        <f>IF($C95="TD",INDEX('4. CPI-tabel'!$D$20:$Z$42,$E95-2003,AG$28-2003),
IF(AG$28&gt;=$E95,MAX(1,INDEX('4. CPI-tabel'!$D$20:$Z$42,MAX($E95,2010)-2003,AG$28-2003)),0))</f>
        <v>1.171446740526958</v>
      </c>
      <c r="AH95" s="118">
        <f>IF($C95="TD",INDEX('4. CPI-tabel'!$D$20:$Z$42,$E95-2003,AH$28-2003),
IF(AH$28&gt;=$E95,MAX(1,INDEX('4. CPI-tabel'!$D$20:$Z$42,MAX($E95,2010)-2003,AH$28-2003)),0))</f>
        <v>1.1796468677106466</v>
      </c>
      <c r="AI95" s="118">
        <f>IF($C95="TD",INDEX('4. CPI-tabel'!$D$20:$Z$42,$E95-2003,AI$28-2003),
IF(AI$28&gt;=$E95,MAX(1,INDEX('4. CPI-tabel'!$D$20:$Z$42,MAX($E95,2010)-2003,AI$28-2003)),0))</f>
        <v>1.1796468677106466</v>
      </c>
      <c r="AJ95" s="118">
        <f>IF($C95="TD",INDEX('4. CPI-tabel'!$D$20:$Z$42,$E95-2003,AJ$28-2003),
IF(AJ$28&gt;=$E95,MAX(1,INDEX('4. CPI-tabel'!$D$20:$Z$42,MAX($E95,2010)-2003,AJ$28-2003)),0))</f>
        <v>1.1796468677106466</v>
      </c>
      <c r="AK95" s="118">
        <f>IF($C95="TD",INDEX('4. CPI-tabel'!$D$20:$Z$42,$E95-2003,AK$28-2003),
IF(AK$28&gt;=$E95,MAX(1,INDEX('4. CPI-tabel'!$D$20:$Z$42,MAX($E95,2010)-2003,AK$28-2003)),0))</f>
        <v>1.1796468677106466</v>
      </c>
      <c r="AL95" s="118">
        <f>IF($C95="TD",INDEX('4. CPI-tabel'!$D$20:$Z$42,$E95-2003,AL$28-2003),
IF(AL$28&gt;=$E95,MAX(1,INDEX('4. CPI-tabel'!$D$20:$Z$42,MAX($E95,2010)-2003,AL$28-2003)),0))</f>
        <v>1.1796468677106466</v>
      </c>
      <c r="AM95" s="118">
        <f>IF($C95="TD",INDEX('4. CPI-tabel'!$D$20:$Z$42,$E95-2003,AM$28-2003),
IF(AM$28&gt;=$E95,MAX(1,INDEX('4. CPI-tabel'!$D$20:$Z$42,MAX($E95,2010)-2003,AM$28-2003)),0))</f>
        <v>1.1796468677106466</v>
      </c>
      <c r="AO95" s="87">
        <f t="shared" si="21"/>
        <v>574.73884615384623</v>
      </c>
      <c r="AP95" s="87">
        <f t="shared" si="22"/>
        <v>1179.3641123076925</v>
      </c>
      <c r="AQ95" s="87">
        <f t="shared" si="23"/>
        <v>1206.4894868907695</v>
      </c>
      <c r="AR95" s="87">
        <f t="shared" si="24"/>
        <v>1240.2711925237111</v>
      </c>
      <c r="AS95" s="87">
        <f t="shared" si="25"/>
        <v>1252.6739044489482</v>
      </c>
      <c r="AT95" s="87">
        <f t="shared" si="26"/>
        <v>1262.6952956845396</v>
      </c>
      <c r="AU95" s="87">
        <f t="shared" si="27"/>
        <v>1265.2206862759087</v>
      </c>
      <c r="AV95" s="87">
        <f t="shared" si="28"/>
        <v>1282.9337758837717</v>
      </c>
      <c r="AW95" s="87">
        <f t="shared" si="29"/>
        <v>1309.8753851773306</v>
      </c>
      <c r="AX95" s="87">
        <f t="shared" si="30"/>
        <v>1346.5518959622959</v>
      </c>
      <c r="AY95" s="87">
        <f t="shared" si="31"/>
        <v>1355.977759234032</v>
      </c>
      <c r="AZ95" s="87">
        <f t="shared" si="32"/>
        <v>1627.1733110808379</v>
      </c>
      <c r="BA95" s="87">
        <f t="shared" si="33"/>
        <v>1558.6607506142764</v>
      </c>
      <c r="BB95" s="87">
        <f t="shared" si="34"/>
        <v>1493.0329295357806</v>
      </c>
      <c r="BC95" s="87">
        <f t="shared" si="35"/>
        <v>1430.1683851342741</v>
      </c>
      <c r="BD95" s="87">
        <f t="shared" si="36"/>
        <v>1369.9507689180941</v>
      </c>
    </row>
    <row r="96" spans="1:56" s="20" customFormat="1" x14ac:dyDescent="0.2">
      <c r="A96" s="41"/>
      <c r="B96" s="86">
        <f>'3. Investeringen'!B82</f>
        <v>68</v>
      </c>
      <c r="C96" s="86" t="str">
        <f>'3. Investeringen'!F82</f>
        <v>AD</v>
      </c>
      <c r="D96" s="86" t="str">
        <f>'3. Investeringen'!G82</f>
        <v>Nieuwe investeringen AD</v>
      </c>
      <c r="E96" s="121">
        <f>'3. Investeringen'!K82</f>
        <v>2012</v>
      </c>
      <c r="G96" s="86">
        <f>'7. Nominale afschrijvingen'!R85</f>
        <v>0</v>
      </c>
      <c r="H96" s="86">
        <f>'7. Nominale afschrijvingen'!S85</f>
        <v>29591.974358974359</v>
      </c>
      <c r="I96" s="86">
        <f>'7. Nominale afschrijvingen'!T85</f>
        <v>59183.948717948711</v>
      </c>
      <c r="J96" s="86">
        <f>'7. Nominale afschrijvingen'!U85</f>
        <v>59183.948717948711</v>
      </c>
      <c r="K96" s="86">
        <f>'7. Nominale afschrijvingen'!V85</f>
        <v>59183.948717948711</v>
      </c>
      <c r="L96" s="86">
        <f>'7. Nominale afschrijvingen'!W85</f>
        <v>59183.948717948711</v>
      </c>
      <c r="M96" s="86">
        <f>'7. Nominale afschrijvingen'!X85</f>
        <v>59183.948717948711</v>
      </c>
      <c r="N96" s="86">
        <f>'7. Nominale afschrijvingen'!Y85</f>
        <v>59183.948717948711</v>
      </c>
      <c r="O96" s="86">
        <f>'7. Nominale afschrijvingen'!Z85</f>
        <v>59183.948717948711</v>
      </c>
      <c r="P96" s="86">
        <f>'7. Nominale afschrijvingen'!AA85</f>
        <v>59183.948717948711</v>
      </c>
      <c r="Q96" s="86">
        <f>'7. Nominale afschrijvingen'!AB85</f>
        <v>59183.948717948711</v>
      </c>
      <c r="R96" s="86">
        <f>'7. Nominale afschrijvingen'!AC85</f>
        <v>71020.738461538465</v>
      </c>
      <c r="S96" s="86">
        <f>'7. Nominale afschrijvingen'!AD85</f>
        <v>68131.759269882663</v>
      </c>
      <c r="T96" s="86">
        <f>'7. Nominale afschrijvingen'!AE85</f>
        <v>65360.297875853539</v>
      </c>
      <c r="U96" s="86">
        <f>'7. Nominale afschrijvingen'!AF85</f>
        <v>62701.57389446289</v>
      </c>
      <c r="V96" s="86">
        <f>'7. Nominale afschrijvingen'!AG85</f>
        <v>60151.001397061016</v>
      </c>
      <c r="W96" s="65"/>
      <c r="X96" s="118">
        <f>IF($C96="TD",INDEX('4. CPI-tabel'!$D$20:$Z$42,$E96-2003,X$28-2003),
IF(X$28&gt;=$E96,MAX(1,INDEX('4. CPI-tabel'!$D$20:$Z$42,MAX($E96,2010)-2003,X$28-2003)),0))</f>
        <v>0</v>
      </c>
      <c r="Y96" s="118">
        <f>IF($C96="TD",INDEX('4. CPI-tabel'!$D$20:$Z$42,$E96-2003,Y$28-2003),
IF(Y$28&gt;=$E96,MAX(1,INDEX('4. CPI-tabel'!$D$20:$Z$42,MAX($E96,2010)-2003,Y$28-2003)),0))</f>
        <v>1</v>
      </c>
      <c r="Z96" s="118">
        <f>IF($C96="TD",INDEX('4. CPI-tabel'!$D$20:$Z$42,$E96-2003,Z$28-2003),
IF(Z$28&gt;=$E96,MAX(1,INDEX('4. CPI-tabel'!$D$20:$Z$42,MAX($E96,2010)-2003,Z$28-2003)),0))</f>
        <v>1.0229999999999999</v>
      </c>
      <c r="AA96" s="118">
        <f>IF($C96="TD",INDEX('4. CPI-tabel'!$D$20:$Z$42,$E96-2003,AA$28-2003),
IF(AA$28&gt;=$E96,MAX(1,INDEX('4. CPI-tabel'!$D$20:$Z$42,MAX($E96,2010)-2003,AA$28-2003)),0))</f>
        <v>1.051644</v>
      </c>
      <c r="AB96" s="118">
        <f>IF($C96="TD",INDEX('4. CPI-tabel'!$D$20:$Z$42,$E96-2003,AB$28-2003),
IF(AB$28&gt;=$E96,MAX(1,INDEX('4. CPI-tabel'!$D$20:$Z$42,MAX($E96,2010)-2003,AB$28-2003)),0))</f>
        <v>1.06216044</v>
      </c>
      <c r="AC96" s="118">
        <f>IF($C96="TD",INDEX('4. CPI-tabel'!$D$20:$Z$42,$E96-2003,AC$28-2003),
IF(AC$28&gt;=$E96,MAX(1,INDEX('4. CPI-tabel'!$D$20:$Z$42,MAX($E96,2010)-2003,AC$28-2003)),0))</f>
        <v>1.0706577235199999</v>
      </c>
      <c r="AD96" s="118">
        <f>IF($C96="TD",INDEX('4. CPI-tabel'!$D$20:$Z$42,$E96-2003,AD$28-2003),
IF(AD$28&gt;=$E96,MAX(1,INDEX('4. CPI-tabel'!$D$20:$Z$42,MAX($E96,2010)-2003,AD$28-2003)),0))</f>
        <v>1.0727990389670399</v>
      </c>
      <c r="AE96" s="118">
        <f>IF($C96="TD",INDEX('4. CPI-tabel'!$D$20:$Z$42,$E96-2003,AE$28-2003),
IF(AE$28&gt;=$E96,MAX(1,INDEX('4. CPI-tabel'!$D$20:$Z$42,MAX($E96,2010)-2003,AE$28-2003)),0))</f>
        <v>1.0878182255125783</v>
      </c>
      <c r="AF96" s="118">
        <f>IF($C96="TD",INDEX('4. CPI-tabel'!$D$20:$Z$42,$E96-2003,AF$28-2003),
IF(AF$28&gt;=$E96,MAX(1,INDEX('4. CPI-tabel'!$D$20:$Z$42,MAX($E96,2010)-2003,AF$28-2003)),0))</f>
        <v>1.1106624082483423</v>
      </c>
      <c r="AG96" s="118">
        <f>IF($C96="TD",INDEX('4. CPI-tabel'!$D$20:$Z$42,$E96-2003,AG$28-2003),
IF(AG$28&gt;=$E96,MAX(1,INDEX('4. CPI-tabel'!$D$20:$Z$42,MAX($E96,2010)-2003,AG$28-2003)),0))</f>
        <v>1.1417609556792958</v>
      </c>
      <c r="AH96" s="118">
        <f>IF($C96="TD",INDEX('4. CPI-tabel'!$D$20:$Z$42,$E96-2003,AH$28-2003),
IF(AH$28&gt;=$E96,MAX(1,INDEX('4. CPI-tabel'!$D$20:$Z$42,MAX($E96,2010)-2003,AH$28-2003)),0))</f>
        <v>1.1497532823690508</v>
      </c>
      <c r="AI96" s="118">
        <f>IF($C96="TD",INDEX('4. CPI-tabel'!$D$20:$Z$42,$E96-2003,AI$28-2003),
IF(AI$28&gt;=$E96,MAX(1,INDEX('4. CPI-tabel'!$D$20:$Z$42,MAX($E96,2010)-2003,AI$28-2003)),0))</f>
        <v>1.1497532823690508</v>
      </c>
      <c r="AJ96" s="118">
        <f>IF($C96="TD",INDEX('4. CPI-tabel'!$D$20:$Z$42,$E96-2003,AJ$28-2003),
IF(AJ$28&gt;=$E96,MAX(1,INDEX('4. CPI-tabel'!$D$20:$Z$42,MAX($E96,2010)-2003,AJ$28-2003)),0))</f>
        <v>1.1497532823690508</v>
      </c>
      <c r="AK96" s="118">
        <f>IF($C96="TD",INDEX('4. CPI-tabel'!$D$20:$Z$42,$E96-2003,AK$28-2003),
IF(AK$28&gt;=$E96,MAX(1,INDEX('4. CPI-tabel'!$D$20:$Z$42,MAX($E96,2010)-2003,AK$28-2003)),0))</f>
        <v>1.1497532823690508</v>
      </c>
      <c r="AL96" s="118">
        <f>IF($C96="TD",INDEX('4. CPI-tabel'!$D$20:$Z$42,$E96-2003,AL$28-2003),
IF(AL$28&gt;=$E96,MAX(1,INDEX('4. CPI-tabel'!$D$20:$Z$42,MAX($E96,2010)-2003,AL$28-2003)),0))</f>
        <v>1.1497532823690508</v>
      </c>
      <c r="AM96" s="118">
        <f>IF($C96="TD",INDEX('4. CPI-tabel'!$D$20:$Z$42,$E96-2003,AM$28-2003),
IF(AM$28&gt;=$E96,MAX(1,INDEX('4. CPI-tabel'!$D$20:$Z$42,MAX($E96,2010)-2003,AM$28-2003)),0))</f>
        <v>1.1497532823690508</v>
      </c>
      <c r="AO96" s="87">
        <f t="shared" si="21"/>
        <v>0</v>
      </c>
      <c r="AP96" s="87">
        <f t="shared" si="22"/>
        <v>29591.974358974359</v>
      </c>
      <c r="AQ96" s="87">
        <f t="shared" si="23"/>
        <v>60545.179538461525</v>
      </c>
      <c r="AR96" s="87">
        <f t="shared" si="24"/>
        <v>62240.444565538455</v>
      </c>
      <c r="AS96" s="87">
        <f t="shared" si="25"/>
        <v>62862.849011193837</v>
      </c>
      <c r="AT96" s="87">
        <f t="shared" si="26"/>
        <v>63365.751803283383</v>
      </c>
      <c r="AU96" s="87">
        <f t="shared" si="27"/>
        <v>63492.483306889946</v>
      </c>
      <c r="AV96" s="87">
        <f t="shared" si="28"/>
        <v>64381.378073186403</v>
      </c>
      <c r="AW96" s="87">
        <f t="shared" si="29"/>
        <v>65733.387012723309</v>
      </c>
      <c r="AX96" s="87">
        <f t="shared" si="30"/>
        <v>67573.921849079561</v>
      </c>
      <c r="AY96" s="87">
        <f t="shared" si="31"/>
        <v>68046.939302023107</v>
      </c>
      <c r="AZ96" s="87">
        <f t="shared" si="32"/>
        <v>81656.32716242774</v>
      </c>
      <c r="BA96" s="87">
        <f t="shared" si="33"/>
        <v>78334.713854125599</v>
      </c>
      <c r="BB96" s="87">
        <f t="shared" si="34"/>
        <v>75148.217019381511</v>
      </c>
      <c r="BC96" s="87">
        <f t="shared" si="35"/>
        <v>72091.340394864295</v>
      </c>
      <c r="BD96" s="87">
        <f t="shared" si="36"/>
        <v>69158.811294056271</v>
      </c>
    </row>
    <row r="97" spans="1:56" s="20" customFormat="1" x14ac:dyDescent="0.2">
      <c r="A97" s="41"/>
      <c r="B97" s="86">
        <f>'3. Investeringen'!B83</f>
        <v>69</v>
      </c>
      <c r="C97" s="86" t="str">
        <f>'3. Investeringen'!F83</f>
        <v>AD</v>
      </c>
      <c r="D97" s="86" t="str">
        <f>'3. Investeringen'!G83</f>
        <v>Nieuwe investeringen AD</v>
      </c>
      <c r="E97" s="121">
        <f>'3. Investeringen'!K83</f>
        <v>2012</v>
      </c>
      <c r="G97" s="86">
        <f>'7. Nominale afschrijvingen'!R86</f>
        <v>0</v>
      </c>
      <c r="H97" s="86">
        <f>'7. Nominale afschrijvingen'!S86</f>
        <v>326.65384615384613</v>
      </c>
      <c r="I97" s="86">
        <f>'7. Nominale afschrijvingen'!T86</f>
        <v>653.30769230769226</v>
      </c>
      <c r="J97" s="86">
        <f>'7. Nominale afschrijvingen'!U86</f>
        <v>653.30769230769226</v>
      </c>
      <c r="K97" s="86">
        <f>'7. Nominale afschrijvingen'!V86</f>
        <v>653.30769230769226</v>
      </c>
      <c r="L97" s="86">
        <f>'7. Nominale afschrijvingen'!W86</f>
        <v>653.30769230769226</v>
      </c>
      <c r="M97" s="86">
        <f>'7. Nominale afschrijvingen'!X86</f>
        <v>653.30769230769226</v>
      </c>
      <c r="N97" s="86">
        <f>'7. Nominale afschrijvingen'!Y86</f>
        <v>653.30769230769226</v>
      </c>
      <c r="O97" s="86">
        <f>'7. Nominale afschrijvingen'!Z86</f>
        <v>653.30769230769226</v>
      </c>
      <c r="P97" s="86">
        <f>'7. Nominale afschrijvingen'!AA86</f>
        <v>653.30769230769226</v>
      </c>
      <c r="Q97" s="86">
        <f>'7. Nominale afschrijvingen'!AB86</f>
        <v>653.30769230769226</v>
      </c>
      <c r="R97" s="86">
        <f>'7. Nominale afschrijvingen'!AC86</f>
        <v>783.96923076923065</v>
      </c>
      <c r="S97" s="86">
        <f>'7. Nominale afschrijvingen'!AD86</f>
        <v>752.07895697522804</v>
      </c>
      <c r="T97" s="86">
        <f>'7. Nominale afschrijvingen'!AE86</f>
        <v>721.48591465759171</v>
      </c>
      <c r="U97" s="86">
        <f>'7. Nominale afschrijvingen'!AF86</f>
        <v>692.13733507829988</v>
      </c>
      <c r="V97" s="86">
        <f>'7. Nominale afschrijvingen'!AG86</f>
        <v>663.98259602426731</v>
      </c>
      <c r="W97" s="65"/>
      <c r="X97" s="118">
        <f>IF($C97="TD",INDEX('4. CPI-tabel'!$D$20:$Z$42,$E97-2003,X$28-2003),
IF(X$28&gt;=$E97,MAX(1,INDEX('4. CPI-tabel'!$D$20:$Z$42,MAX($E97,2010)-2003,X$28-2003)),0))</f>
        <v>0</v>
      </c>
      <c r="Y97" s="118">
        <f>IF($C97="TD",INDEX('4. CPI-tabel'!$D$20:$Z$42,$E97-2003,Y$28-2003),
IF(Y$28&gt;=$E97,MAX(1,INDEX('4. CPI-tabel'!$D$20:$Z$42,MAX($E97,2010)-2003,Y$28-2003)),0))</f>
        <v>1</v>
      </c>
      <c r="Z97" s="118">
        <f>IF($C97="TD",INDEX('4. CPI-tabel'!$D$20:$Z$42,$E97-2003,Z$28-2003),
IF(Z$28&gt;=$E97,MAX(1,INDEX('4. CPI-tabel'!$D$20:$Z$42,MAX($E97,2010)-2003,Z$28-2003)),0))</f>
        <v>1.0229999999999999</v>
      </c>
      <c r="AA97" s="118">
        <f>IF($C97="TD",INDEX('4. CPI-tabel'!$D$20:$Z$42,$E97-2003,AA$28-2003),
IF(AA$28&gt;=$E97,MAX(1,INDEX('4. CPI-tabel'!$D$20:$Z$42,MAX($E97,2010)-2003,AA$28-2003)),0))</f>
        <v>1.051644</v>
      </c>
      <c r="AB97" s="118">
        <f>IF($C97="TD",INDEX('4. CPI-tabel'!$D$20:$Z$42,$E97-2003,AB$28-2003),
IF(AB$28&gt;=$E97,MAX(1,INDEX('4. CPI-tabel'!$D$20:$Z$42,MAX($E97,2010)-2003,AB$28-2003)),0))</f>
        <v>1.06216044</v>
      </c>
      <c r="AC97" s="118">
        <f>IF($C97="TD",INDEX('4. CPI-tabel'!$D$20:$Z$42,$E97-2003,AC$28-2003),
IF(AC$28&gt;=$E97,MAX(1,INDEX('4. CPI-tabel'!$D$20:$Z$42,MAX($E97,2010)-2003,AC$28-2003)),0))</f>
        <v>1.0706577235199999</v>
      </c>
      <c r="AD97" s="118">
        <f>IF($C97="TD",INDEX('4. CPI-tabel'!$D$20:$Z$42,$E97-2003,AD$28-2003),
IF(AD$28&gt;=$E97,MAX(1,INDEX('4. CPI-tabel'!$D$20:$Z$42,MAX($E97,2010)-2003,AD$28-2003)),0))</f>
        <v>1.0727990389670399</v>
      </c>
      <c r="AE97" s="118">
        <f>IF($C97="TD",INDEX('4. CPI-tabel'!$D$20:$Z$42,$E97-2003,AE$28-2003),
IF(AE$28&gt;=$E97,MAX(1,INDEX('4. CPI-tabel'!$D$20:$Z$42,MAX($E97,2010)-2003,AE$28-2003)),0))</f>
        <v>1.0878182255125783</v>
      </c>
      <c r="AF97" s="118">
        <f>IF($C97="TD",INDEX('4. CPI-tabel'!$D$20:$Z$42,$E97-2003,AF$28-2003),
IF(AF$28&gt;=$E97,MAX(1,INDEX('4. CPI-tabel'!$D$20:$Z$42,MAX($E97,2010)-2003,AF$28-2003)),0))</f>
        <v>1.1106624082483423</v>
      </c>
      <c r="AG97" s="118">
        <f>IF($C97="TD",INDEX('4. CPI-tabel'!$D$20:$Z$42,$E97-2003,AG$28-2003),
IF(AG$28&gt;=$E97,MAX(1,INDEX('4. CPI-tabel'!$D$20:$Z$42,MAX($E97,2010)-2003,AG$28-2003)),0))</f>
        <v>1.1417609556792958</v>
      </c>
      <c r="AH97" s="118">
        <f>IF($C97="TD",INDEX('4. CPI-tabel'!$D$20:$Z$42,$E97-2003,AH$28-2003),
IF(AH$28&gt;=$E97,MAX(1,INDEX('4. CPI-tabel'!$D$20:$Z$42,MAX($E97,2010)-2003,AH$28-2003)),0))</f>
        <v>1.1497532823690508</v>
      </c>
      <c r="AI97" s="118">
        <f>IF($C97="TD",INDEX('4. CPI-tabel'!$D$20:$Z$42,$E97-2003,AI$28-2003),
IF(AI$28&gt;=$E97,MAX(1,INDEX('4. CPI-tabel'!$D$20:$Z$42,MAX($E97,2010)-2003,AI$28-2003)),0))</f>
        <v>1.1497532823690508</v>
      </c>
      <c r="AJ97" s="118">
        <f>IF($C97="TD",INDEX('4. CPI-tabel'!$D$20:$Z$42,$E97-2003,AJ$28-2003),
IF(AJ$28&gt;=$E97,MAX(1,INDEX('4. CPI-tabel'!$D$20:$Z$42,MAX($E97,2010)-2003,AJ$28-2003)),0))</f>
        <v>1.1497532823690508</v>
      </c>
      <c r="AK97" s="118">
        <f>IF($C97="TD",INDEX('4. CPI-tabel'!$D$20:$Z$42,$E97-2003,AK$28-2003),
IF(AK$28&gt;=$E97,MAX(1,INDEX('4. CPI-tabel'!$D$20:$Z$42,MAX($E97,2010)-2003,AK$28-2003)),0))</f>
        <v>1.1497532823690508</v>
      </c>
      <c r="AL97" s="118">
        <f>IF($C97="TD",INDEX('4. CPI-tabel'!$D$20:$Z$42,$E97-2003,AL$28-2003),
IF(AL$28&gt;=$E97,MAX(1,INDEX('4. CPI-tabel'!$D$20:$Z$42,MAX($E97,2010)-2003,AL$28-2003)),0))</f>
        <v>1.1497532823690508</v>
      </c>
      <c r="AM97" s="118">
        <f>IF($C97="TD",INDEX('4. CPI-tabel'!$D$20:$Z$42,$E97-2003,AM$28-2003),
IF(AM$28&gt;=$E97,MAX(1,INDEX('4. CPI-tabel'!$D$20:$Z$42,MAX($E97,2010)-2003,AM$28-2003)),0))</f>
        <v>1.1497532823690508</v>
      </c>
      <c r="AO97" s="87">
        <f t="shared" si="21"/>
        <v>0</v>
      </c>
      <c r="AP97" s="87">
        <f t="shared" si="22"/>
        <v>326.65384615384613</v>
      </c>
      <c r="AQ97" s="87">
        <f t="shared" si="23"/>
        <v>668.33376923076912</v>
      </c>
      <c r="AR97" s="87">
        <f t="shared" si="24"/>
        <v>687.04711476923069</v>
      </c>
      <c r="AS97" s="87">
        <f t="shared" si="25"/>
        <v>693.91758591692303</v>
      </c>
      <c r="AT97" s="87">
        <f t="shared" si="26"/>
        <v>699.46892660425829</v>
      </c>
      <c r="AU97" s="87">
        <f t="shared" si="27"/>
        <v>700.86786445746679</v>
      </c>
      <c r="AV97" s="87">
        <f t="shared" si="28"/>
        <v>710.68001455987132</v>
      </c>
      <c r="AW97" s="87">
        <f t="shared" si="29"/>
        <v>725.6042948656285</v>
      </c>
      <c r="AX97" s="87">
        <f t="shared" si="30"/>
        <v>745.921215121866</v>
      </c>
      <c r="AY97" s="87">
        <f t="shared" si="31"/>
        <v>751.14266362771912</v>
      </c>
      <c r="AZ97" s="87">
        <f t="shared" si="32"/>
        <v>901.3711963532628</v>
      </c>
      <c r="BA97" s="87">
        <f t="shared" si="33"/>
        <v>864.70524938296057</v>
      </c>
      <c r="BB97" s="87">
        <f t="shared" si="34"/>
        <v>829.53079856060299</v>
      </c>
      <c r="BC97" s="87">
        <f t="shared" si="35"/>
        <v>795.78717285644291</v>
      </c>
      <c r="BD97" s="87">
        <f t="shared" si="36"/>
        <v>763.41616921482478</v>
      </c>
    </row>
    <row r="98" spans="1:56" s="20" customFormat="1" x14ac:dyDescent="0.2">
      <c r="A98" s="41"/>
      <c r="B98" s="86">
        <f>'3. Investeringen'!B84</f>
        <v>70</v>
      </c>
      <c r="C98" s="86" t="str">
        <f>'3. Investeringen'!F84</f>
        <v>AD</v>
      </c>
      <c r="D98" s="86" t="str">
        <f>'3. Investeringen'!G84</f>
        <v>Nieuwe investeringen AD</v>
      </c>
      <c r="E98" s="121">
        <f>'3. Investeringen'!K84</f>
        <v>2013</v>
      </c>
      <c r="G98" s="86">
        <f>'7. Nominale afschrijvingen'!R87</f>
        <v>0</v>
      </c>
      <c r="H98" s="86">
        <f>'7. Nominale afschrijvingen'!S87</f>
        <v>0</v>
      </c>
      <c r="I98" s="86">
        <f>'7. Nominale afschrijvingen'!T87</f>
        <v>54914.117381941047</v>
      </c>
      <c r="J98" s="86">
        <f>'7. Nominale afschrijvingen'!U87</f>
        <v>109828.23476388211</v>
      </c>
      <c r="K98" s="86">
        <f>'7. Nominale afschrijvingen'!V87</f>
        <v>109828.23476388211</v>
      </c>
      <c r="L98" s="86">
        <f>'7. Nominale afschrijvingen'!W87</f>
        <v>109828.23476388211</v>
      </c>
      <c r="M98" s="86">
        <f>'7. Nominale afschrijvingen'!X87</f>
        <v>109828.23476388211</v>
      </c>
      <c r="N98" s="86">
        <f>'7. Nominale afschrijvingen'!Y87</f>
        <v>109828.23476388211</v>
      </c>
      <c r="O98" s="86">
        <f>'7. Nominale afschrijvingen'!Z87</f>
        <v>109828.23476388211</v>
      </c>
      <c r="P98" s="86">
        <f>'7. Nominale afschrijvingen'!AA87</f>
        <v>109828.23476388211</v>
      </c>
      <c r="Q98" s="86">
        <f>'7. Nominale afschrijvingen'!AB87</f>
        <v>109828.23476388211</v>
      </c>
      <c r="R98" s="86">
        <f>'7. Nominale afschrijvingen'!AC87</f>
        <v>131793.88171665851</v>
      </c>
      <c r="S98" s="86">
        <f>'7. Nominale afschrijvingen'!AD87</f>
        <v>126608.54866551129</v>
      </c>
      <c r="T98" s="86">
        <f>'7. Nominale afschrijvingen'!AE87</f>
        <v>121627.22871801576</v>
      </c>
      <c r="U98" s="86">
        <f>'7. Nominale afschrijvingen'!AF87</f>
        <v>116841.89512911021</v>
      </c>
      <c r="V98" s="86">
        <f>'7. Nominale afschrijvingen'!AG87</f>
        <v>112244.83696009604</v>
      </c>
      <c r="W98" s="65"/>
      <c r="X98" s="118">
        <f>IF($C98="TD",INDEX('4. CPI-tabel'!$D$20:$Z$42,$E98-2003,X$28-2003),
IF(X$28&gt;=$E98,MAX(1,INDEX('4. CPI-tabel'!$D$20:$Z$42,MAX($E98,2010)-2003,X$28-2003)),0))</f>
        <v>0</v>
      </c>
      <c r="Y98" s="118">
        <f>IF($C98="TD",INDEX('4. CPI-tabel'!$D$20:$Z$42,$E98-2003,Y$28-2003),
IF(Y$28&gt;=$E98,MAX(1,INDEX('4. CPI-tabel'!$D$20:$Z$42,MAX($E98,2010)-2003,Y$28-2003)),0))</f>
        <v>0</v>
      </c>
      <c r="Z98" s="118">
        <f>IF($C98="TD",INDEX('4. CPI-tabel'!$D$20:$Z$42,$E98-2003,Z$28-2003),
IF(Z$28&gt;=$E98,MAX(1,INDEX('4. CPI-tabel'!$D$20:$Z$42,MAX($E98,2010)-2003,Z$28-2003)),0))</f>
        <v>1</v>
      </c>
      <c r="AA98" s="118">
        <f>IF($C98="TD",INDEX('4. CPI-tabel'!$D$20:$Z$42,$E98-2003,AA$28-2003),
IF(AA$28&gt;=$E98,MAX(1,INDEX('4. CPI-tabel'!$D$20:$Z$42,MAX($E98,2010)-2003,AA$28-2003)),0))</f>
        <v>1.028</v>
      </c>
      <c r="AB98" s="118">
        <f>IF($C98="TD",INDEX('4. CPI-tabel'!$D$20:$Z$42,$E98-2003,AB$28-2003),
IF(AB$28&gt;=$E98,MAX(1,INDEX('4. CPI-tabel'!$D$20:$Z$42,MAX($E98,2010)-2003,AB$28-2003)),0))</f>
        <v>1.0382800000000001</v>
      </c>
      <c r="AC98" s="118">
        <f>IF($C98="TD",INDEX('4. CPI-tabel'!$D$20:$Z$42,$E98-2003,AC$28-2003),
IF(AC$28&gt;=$E98,MAX(1,INDEX('4. CPI-tabel'!$D$20:$Z$42,MAX($E98,2010)-2003,AC$28-2003)),0))</f>
        <v>1.0465862400000001</v>
      </c>
      <c r="AD98" s="118">
        <f>IF($C98="TD",INDEX('4. CPI-tabel'!$D$20:$Z$42,$E98-2003,AD$28-2003),
IF(AD$28&gt;=$E98,MAX(1,INDEX('4. CPI-tabel'!$D$20:$Z$42,MAX($E98,2010)-2003,AD$28-2003)),0))</f>
        <v>1.0486794124800001</v>
      </c>
      <c r="AE98" s="118">
        <f>IF($C98="TD",INDEX('4. CPI-tabel'!$D$20:$Z$42,$E98-2003,AE$28-2003),
IF(AE$28&gt;=$E98,MAX(1,INDEX('4. CPI-tabel'!$D$20:$Z$42,MAX($E98,2010)-2003,AE$28-2003)),0))</f>
        <v>1.0633609242547202</v>
      </c>
      <c r="AF98" s="118">
        <f>IF($C98="TD",INDEX('4. CPI-tabel'!$D$20:$Z$42,$E98-2003,AF$28-2003),
IF(AF$28&gt;=$E98,MAX(1,INDEX('4. CPI-tabel'!$D$20:$Z$42,MAX($E98,2010)-2003,AF$28-2003)),0))</f>
        <v>1.0856915036640693</v>
      </c>
      <c r="AG98" s="118">
        <f>IF($C98="TD",INDEX('4. CPI-tabel'!$D$20:$Z$42,$E98-2003,AG$28-2003),
IF(AG$28&gt;=$E98,MAX(1,INDEX('4. CPI-tabel'!$D$20:$Z$42,MAX($E98,2010)-2003,AG$28-2003)),0))</f>
        <v>1.1160908657666633</v>
      </c>
      <c r="AH98" s="118">
        <f>IF($C98="TD",INDEX('4. CPI-tabel'!$D$20:$Z$42,$E98-2003,AH$28-2003),
IF(AH$28&gt;=$E98,MAX(1,INDEX('4. CPI-tabel'!$D$20:$Z$42,MAX($E98,2010)-2003,AH$28-2003)),0))</f>
        <v>1.1239035018270298</v>
      </c>
      <c r="AI98" s="118">
        <f>IF($C98="TD",INDEX('4. CPI-tabel'!$D$20:$Z$42,$E98-2003,AI$28-2003),
IF(AI$28&gt;=$E98,MAX(1,INDEX('4. CPI-tabel'!$D$20:$Z$42,MAX($E98,2010)-2003,AI$28-2003)),0))</f>
        <v>1.1239035018270298</v>
      </c>
      <c r="AJ98" s="118">
        <f>IF($C98="TD",INDEX('4. CPI-tabel'!$D$20:$Z$42,$E98-2003,AJ$28-2003),
IF(AJ$28&gt;=$E98,MAX(1,INDEX('4. CPI-tabel'!$D$20:$Z$42,MAX($E98,2010)-2003,AJ$28-2003)),0))</f>
        <v>1.1239035018270298</v>
      </c>
      <c r="AK98" s="118">
        <f>IF($C98="TD",INDEX('4. CPI-tabel'!$D$20:$Z$42,$E98-2003,AK$28-2003),
IF(AK$28&gt;=$E98,MAX(1,INDEX('4. CPI-tabel'!$D$20:$Z$42,MAX($E98,2010)-2003,AK$28-2003)),0))</f>
        <v>1.1239035018270298</v>
      </c>
      <c r="AL98" s="118">
        <f>IF($C98="TD",INDEX('4. CPI-tabel'!$D$20:$Z$42,$E98-2003,AL$28-2003),
IF(AL$28&gt;=$E98,MAX(1,INDEX('4. CPI-tabel'!$D$20:$Z$42,MAX($E98,2010)-2003,AL$28-2003)),0))</f>
        <v>1.1239035018270298</v>
      </c>
      <c r="AM98" s="118">
        <f>IF($C98="TD",INDEX('4. CPI-tabel'!$D$20:$Z$42,$E98-2003,AM$28-2003),
IF(AM$28&gt;=$E98,MAX(1,INDEX('4. CPI-tabel'!$D$20:$Z$42,MAX($E98,2010)-2003,AM$28-2003)),0))</f>
        <v>1.1239035018270298</v>
      </c>
      <c r="AO98" s="87">
        <f t="shared" si="21"/>
        <v>0</v>
      </c>
      <c r="AP98" s="87">
        <f t="shared" si="22"/>
        <v>0</v>
      </c>
      <c r="AQ98" s="87">
        <f t="shared" si="23"/>
        <v>54914.117381941047</v>
      </c>
      <c r="AR98" s="87">
        <f t="shared" si="24"/>
        <v>112903.4253372708</v>
      </c>
      <c r="AS98" s="87">
        <f t="shared" si="25"/>
        <v>114032.45959064353</v>
      </c>
      <c r="AT98" s="87">
        <f t="shared" si="26"/>
        <v>114944.71926736868</v>
      </c>
      <c r="AU98" s="87">
        <f t="shared" si="27"/>
        <v>115174.6087059034</v>
      </c>
      <c r="AV98" s="87">
        <f t="shared" si="28"/>
        <v>116787.05322778606</v>
      </c>
      <c r="AW98" s="87">
        <f t="shared" si="29"/>
        <v>119239.58134556958</v>
      </c>
      <c r="AX98" s="87">
        <f t="shared" si="30"/>
        <v>122578.28962324552</v>
      </c>
      <c r="AY98" s="87">
        <f t="shared" si="31"/>
        <v>123436.33765060823</v>
      </c>
      <c r="AZ98" s="87">
        <f t="shared" si="32"/>
        <v>148123.60518072985</v>
      </c>
      <c r="BA98" s="87">
        <f t="shared" si="33"/>
        <v>142295.79120640605</v>
      </c>
      <c r="BB98" s="87">
        <f t="shared" si="34"/>
        <v>136697.26827369499</v>
      </c>
      <c r="BC98" s="87">
        <f t="shared" si="35"/>
        <v>131319.01509571355</v>
      </c>
      <c r="BD98" s="87">
        <f t="shared" si="36"/>
        <v>126152.36532145596</v>
      </c>
    </row>
    <row r="99" spans="1:56" s="20" customFormat="1" x14ac:dyDescent="0.2">
      <c r="A99" s="41"/>
      <c r="B99" s="86">
        <f>'3. Investeringen'!B85</f>
        <v>71</v>
      </c>
      <c r="C99" s="86" t="str">
        <f>'3. Investeringen'!F85</f>
        <v>AD</v>
      </c>
      <c r="D99" s="86" t="str">
        <f>'3. Investeringen'!G85</f>
        <v>Nieuwe investeringen AD</v>
      </c>
      <c r="E99" s="121">
        <f>'3. Investeringen'!K85</f>
        <v>2013</v>
      </c>
      <c r="G99" s="86">
        <f>'7. Nominale afschrijvingen'!R88</f>
        <v>0</v>
      </c>
      <c r="H99" s="86">
        <f>'7. Nominale afschrijvingen'!S88</f>
        <v>0</v>
      </c>
      <c r="I99" s="86">
        <f>'7. Nominale afschrijvingen'!T88</f>
        <v>197.31641025640948</v>
      </c>
      <c r="J99" s="86">
        <f>'7. Nominale afschrijvingen'!U88</f>
        <v>394.63282051281897</v>
      </c>
      <c r="K99" s="86">
        <f>'7. Nominale afschrijvingen'!V88</f>
        <v>394.63282051281897</v>
      </c>
      <c r="L99" s="86">
        <f>'7. Nominale afschrijvingen'!W88</f>
        <v>394.63282051281897</v>
      </c>
      <c r="M99" s="86">
        <f>'7. Nominale afschrijvingen'!X88</f>
        <v>394.63282051281897</v>
      </c>
      <c r="N99" s="86">
        <f>'7. Nominale afschrijvingen'!Y88</f>
        <v>394.63282051281897</v>
      </c>
      <c r="O99" s="86">
        <f>'7. Nominale afschrijvingen'!Z88</f>
        <v>394.63282051281897</v>
      </c>
      <c r="P99" s="86">
        <f>'7. Nominale afschrijvingen'!AA88</f>
        <v>394.63282051281897</v>
      </c>
      <c r="Q99" s="86">
        <f>'7. Nominale afschrijvingen'!AB88</f>
        <v>394.63282051281897</v>
      </c>
      <c r="R99" s="86">
        <f>'7. Nominale afschrijvingen'!AC88</f>
        <v>473.55938461538278</v>
      </c>
      <c r="S99" s="86">
        <f>'7. Nominale afschrijvingen'!AD88</f>
        <v>454.92753997477757</v>
      </c>
      <c r="T99" s="86">
        <f>'7. Nominale afschrijvingen'!AE88</f>
        <v>437.02875151675352</v>
      </c>
      <c r="U99" s="86">
        <f>'7. Nominale afschrijvingen'!AF88</f>
        <v>419.83417768658614</v>
      </c>
      <c r="V99" s="86">
        <f>'7. Nominale afschrijvingen'!AG88</f>
        <v>403.31611167924513</v>
      </c>
      <c r="W99" s="65"/>
      <c r="X99" s="118">
        <f>IF($C99="TD",INDEX('4. CPI-tabel'!$D$20:$Z$42,$E99-2003,X$28-2003),
IF(X$28&gt;=$E99,MAX(1,INDEX('4. CPI-tabel'!$D$20:$Z$42,MAX($E99,2010)-2003,X$28-2003)),0))</f>
        <v>0</v>
      </c>
      <c r="Y99" s="118">
        <f>IF($C99="TD",INDEX('4. CPI-tabel'!$D$20:$Z$42,$E99-2003,Y$28-2003),
IF(Y$28&gt;=$E99,MAX(1,INDEX('4. CPI-tabel'!$D$20:$Z$42,MAX($E99,2010)-2003,Y$28-2003)),0))</f>
        <v>0</v>
      </c>
      <c r="Z99" s="118">
        <f>IF($C99="TD",INDEX('4. CPI-tabel'!$D$20:$Z$42,$E99-2003,Z$28-2003),
IF(Z$28&gt;=$E99,MAX(1,INDEX('4. CPI-tabel'!$D$20:$Z$42,MAX($E99,2010)-2003,Z$28-2003)),0))</f>
        <v>1</v>
      </c>
      <c r="AA99" s="118">
        <f>IF($C99="TD",INDEX('4. CPI-tabel'!$D$20:$Z$42,$E99-2003,AA$28-2003),
IF(AA$28&gt;=$E99,MAX(1,INDEX('4. CPI-tabel'!$D$20:$Z$42,MAX($E99,2010)-2003,AA$28-2003)),0))</f>
        <v>1.028</v>
      </c>
      <c r="AB99" s="118">
        <f>IF($C99="TD",INDEX('4. CPI-tabel'!$D$20:$Z$42,$E99-2003,AB$28-2003),
IF(AB$28&gt;=$E99,MAX(1,INDEX('4. CPI-tabel'!$D$20:$Z$42,MAX($E99,2010)-2003,AB$28-2003)),0))</f>
        <v>1.0382800000000001</v>
      </c>
      <c r="AC99" s="118">
        <f>IF($C99="TD",INDEX('4. CPI-tabel'!$D$20:$Z$42,$E99-2003,AC$28-2003),
IF(AC$28&gt;=$E99,MAX(1,INDEX('4. CPI-tabel'!$D$20:$Z$42,MAX($E99,2010)-2003,AC$28-2003)),0))</f>
        <v>1.0465862400000001</v>
      </c>
      <c r="AD99" s="118">
        <f>IF($C99="TD",INDEX('4. CPI-tabel'!$D$20:$Z$42,$E99-2003,AD$28-2003),
IF(AD$28&gt;=$E99,MAX(1,INDEX('4. CPI-tabel'!$D$20:$Z$42,MAX($E99,2010)-2003,AD$28-2003)),0))</f>
        <v>1.0486794124800001</v>
      </c>
      <c r="AE99" s="118">
        <f>IF($C99="TD",INDEX('4. CPI-tabel'!$D$20:$Z$42,$E99-2003,AE$28-2003),
IF(AE$28&gt;=$E99,MAX(1,INDEX('4. CPI-tabel'!$D$20:$Z$42,MAX($E99,2010)-2003,AE$28-2003)),0))</f>
        <v>1.0633609242547202</v>
      </c>
      <c r="AF99" s="118">
        <f>IF($C99="TD",INDEX('4. CPI-tabel'!$D$20:$Z$42,$E99-2003,AF$28-2003),
IF(AF$28&gt;=$E99,MAX(1,INDEX('4. CPI-tabel'!$D$20:$Z$42,MAX($E99,2010)-2003,AF$28-2003)),0))</f>
        <v>1.0856915036640693</v>
      </c>
      <c r="AG99" s="118">
        <f>IF($C99="TD",INDEX('4. CPI-tabel'!$D$20:$Z$42,$E99-2003,AG$28-2003),
IF(AG$28&gt;=$E99,MAX(1,INDEX('4. CPI-tabel'!$D$20:$Z$42,MAX($E99,2010)-2003,AG$28-2003)),0))</f>
        <v>1.1160908657666633</v>
      </c>
      <c r="AH99" s="118">
        <f>IF($C99="TD",INDEX('4. CPI-tabel'!$D$20:$Z$42,$E99-2003,AH$28-2003),
IF(AH$28&gt;=$E99,MAX(1,INDEX('4. CPI-tabel'!$D$20:$Z$42,MAX($E99,2010)-2003,AH$28-2003)),0))</f>
        <v>1.1239035018270298</v>
      </c>
      <c r="AI99" s="118">
        <f>IF($C99="TD",INDEX('4. CPI-tabel'!$D$20:$Z$42,$E99-2003,AI$28-2003),
IF(AI$28&gt;=$E99,MAX(1,INDEX('4. CPI-tabel'!$D$20:$Z$42,MAX($E99,2010)-2003,AI$28-2003)),0))</f>
        <v>1.1239035018270298</v>
      </c>
      <c r="AJ99" s="118">
        <f>IF($C99="TD",INDEX('4. CPI-tabel'!$D$20:$Z$42,$E99-2003,AJ$28-2003),
IF(AJ$28&gt;=$E99,MAX(1,INDEX('4. CPI-tabel'!$D$20:$Z$42,MAX($E99,2010)-2003,AJ$28-2003)),0))</f>
        <v>1.1239035018270298</v>
      </c>
      <c r="AK99" s="118">
        <f>IF($C99="TD",INDEX('4. CPI-tabel'!$D$20:$Z$42,$E99-2003,AK$28-2003),
IF(AK$28&gt;=$E99,MAX(1,INDEX('4. CPI-tabel'!$D$20:$Z$42,MAX($E99,2010)-2003,AK$28-2003)),0))</f>
        <v>1.1239035018270298</v>
      </c>
      <c r="AL99" s="118">
        <f>IF($C99="TD",INDEX('4. CPI-tabel'!$D$20:$Z$42,$E99-2003,AL$28-2003),
IF(AL$28&gt;=$E99,MAX(1,INDEX('4. CPI-tabel'!$D$20:$Z$42,MAX($E99,2010)-2003,AL$28-2003)),0))</f>
        <v>1.1239035018270298</v>
      </c>
      <c r="AM99" s="118">
        <f>IF($C99="TD",INDEX('4. CPI-tabel'!$D$20:$Z$42,$E99-2003,AM$28-2003),
IF(AM$28&gt;=$E99,MAX(1,INDEX('4. CPI-tabel'!$D$20:$Z$42,MAX($E99,2010)-2003,AM$28-2003)),0))</f>
        <v>1.1239035018270298</v>
      </c>
      <c r="AO99" s="87">
        <f t="shared" si="21"/>
        <v>0</v>
      </c>
      <c r="AP99" s="87">
        <f t="shared" si="22"/>
        <v>0</v>
      </c>
      <c r="AQ99" s="87">
        <f t="shared" si="23"/>
        <v>197.31641025640948</v>
      </c>
      <c r="AR99" s="87">
        <f t="shared" si="24"/>
        <v>405.68253948717791</v>
      </c>
      <c r="AS99" s="87">
        <f t="shared" si="25"/>
        <v>409.7393648820497</v>
      </c>
      <c r="AT99" s="87">
        <f t="shared" si="26"/>
        <v>413.0172798011061</v>
      </c>
      <c r="AU99" s="87">
        <f t="shared" si="27"/>
        <v>413.84331436070829</v>
      </c>
      <c r="AV99" s="87">
        <f t="shared" si="28"/>
        <v>419.6371207617583</v>
      </c>
      <c r="AW99" s="87">
        <f t="shared" si="29"/>
        <v>428.44950029775521</v>
      </c>
      <c r="AX99" s="87">
        <f t="shared" si="30"/>
        <v>440.44608630609235</v>
      </c>
      <c r="AY99" s="87">
        <f t="shared" si="31"/>
        <v>443.52920891023496</v>
      </c>
      <c r="AZ99" s="87">
        <f t="shared" si="32"/>
        <v>532.23505069228202</v>
      </c>
      <c r="BA99" s="87">
        <f t="shared" si="33"/>
        <v>511.29465525520862</v>
      </c>
      <c r="BB99" s="87">
        <f t="shared" si="34"/>
        <v>491.17814422877416</v>
      </c>
      <c r="BC99" s="87">
        <f t="shared" si="35"/>
        <v>471.85310248862561</v>
      </c>
      <c r="BD99" s="87">
        <f t="shared" si="36"/>
        <v>453.28839025956501</v>
      </c>
    </row>
    <row r="100" spans="1:56" s="20" customFormat="1" x14ac:dyDescent="0.2">
      <c r="A100" s="41"/>
      <c r="B100" s="86">
        <f>'3. Investeringen'!B86</f>
        <v>72</v>
      </c>
      <c r="C100" s="86" t="str">
        <f>'3. Investeringen'!F86</f>
        <v>AD</v>
      </c>
      <c r="D100" s="86" t="str">
        <f>'3. Investeringen'!G86</f>
        <v>Nieuwe investeringen AD</v>
      </c>
      <c r="E100" s="121">
        <f>'3. Investeringen'!K86</f>
        <v>2014</v>
      </c>
      <c r="G100" s="86">
        <f>'7. Nominale afschrijvingen'!R89</f>
        <v>0</v>
      </c>
      <c r="H100" s="86">
        <f>'7. Nominale afschrijvingen'!S89</f>
        <v>0</v>
      </c>
      <c r="I100" s="86">
        <f>'7. Nominale afschrijvingen'!T89</f>
        <v>0</v>
      </c>
      <c r="J100" s="86">
        <f>'7. Nominale afschrijvingen'!U89</f>
        <v>42263.219871794863</v>
      </c>
      <c r="K100" s="86">
        <f>'7. Nominale afschrijvingen'!V89</f>
        <v>84526.439743589726</v>
      </c>
      <c r="L100" s="86">
        <f>'7. Nominale afschrijvingen'!W89</f>
        <v>84526.439743589726</v>
      </c>
      <c r="M100" s="86">
        <f>'7. Nominale afschrijvingen'!X89</f>
        <v>84526.439743589726</v>
      </c>
      <c r="N100" s="86">
        <f>'7. Nominale afschrijvingen'!Y89</f>
        <v>84526.439743589726</v>
      </c>
      <c r="O100" s="86">
        <f>'7. Nominale afschrijvingen'!Z89</f>
        <v>84526.439743589726</v>
      </c>
      <c r="P100" s="86">
        <f>'7. Nominale afschrijvingen'!AA89</f>
        <v>84526.439743589726</v>
      </c>
      <c r="Q100" s="86">
        <f>'7. Nominale afschrijvingen'!AB89</f>
        <v>84526.439743589726</v>
      </c>
      <c r="R100" s="86">
        <f>'7. Nominale afschrijvingen'!AC89</f>
        <v>101431.72769230767</v>
      </c>
      <c r="S100" s="86">
        <f>'7. Nominale afschrijvingen'!AD89</f>
        <v>97567.661875457838</v>
      </c>
      <c r="T100" s="86">
        <f>'7. Nominale afschrijvingen'!AE89</f>
        <v>93850.798565916586</v>
      </c>
      <c r="U100" s="86">
        <f>'7. Nominale afschrijvingen'!AF89</f>
        <v>90275.530049119756</v>
      </c>
      <c r="V100" s="86">
        <f>'7. Nominale afschrijvingen'!AG89</f>
        <v>86836.462237724729</v>
      </c>
      <c r="W100" s="65"/>
      <c r="X100" s="118">
        <f>IF($C100="TD",INDEX('4. CPI-tabel'!$D$20:$Z$42,$E100-2003,X$28-2003),
IF(X$28&gt;=$E100,MAX(1,INDEX('4. CPI-tabel'!$D$20:$Z$42,MAX($E100,2010)-2003,X$28-2003)),0))</f>
        <v>0</v>
      </c>
      <c r="Y100" s="118">
        <f>IF($C100="TD",INDEX('4. CPI-tabel'!$D$20:$Z$42,$E100-2003,Y$28-2003),
IF(Y$28&gt;=$E100,MAX(1,INDEX('4. CPI-tabel'!$D$20:$Z$42,MAX($E100,2010)-2003,Y$28-2003)),0))</f>
        <v>0</v>
      </c>
      <c r="Z100" s="118">
        <f>IF($C100="TD",INDEX('4. CPI-tabel'!$D$20:$Z$42,$E100-2003,Z$28-2003),
IF(Z$28&gt;=$E100,MAX(1,INDEX('4. CPI-tabel'!$D$20:$Z$42,MAX($E100,2010)-2003,Z$28-2003)),0))</f>
        <v>0</v>
      </c>
      <c r="AA100" s="118">
        <f>IF($C100="TD",INDEX('4. CPI-tabel'!$D$20:$Z$42,$E100-2003,AA$28-2003),
IF(AA$28&gt;=$E100,MAX(1,INDEX('4. CPI-tabel'!$D$20:$Z$42,MAX($E100,2010)-2003,AA$28-2003)),0))</f>
        <v>1</v>
      </c>
      <c r="AB100" s="118">
        <f>IF($C100="TD",INDEX('4. CPI-tabel'!$D$20:$Z$42,$E100-2003,AB$28-2003),
IF(AB$28&gt;=$E100,MAX(1,INDEX('4. CPI-tabel'!$D$20:$Z$42,MAX($E100,2010)-2003,AB$28-2003)),0))</f>
        <v>1.01</v>
      </c>
      <c r="AC100" s="118">
        <f>IF($C100="TD",INDEX('4. CPI-tabel'!$D$20:$Z$42,$E100-2003,AC$28-2003),
IF(AC$28&gt;=$E100,MAX(1,INDEX('4. CPI-tabel'!$D$20:$Z$42,MAX($E100,2010)-2003,AC$28-2003)),0))</f>
        <v>1.0180800000000001</v>
      </c>
      <c r="AD100" s="118">
        <f>IF($C100="TD",INDEX('4. CPI-tabel'!$D$20:$Z$42,$E100-2003,AD$28-2003),
IF(AD$28&gt;=$E100,MAX(1,INDEX('4. CPI-tabel'!$D$20:$Z$42,MAX($E100,2010)-2003,AD$28-2003)),0))</f>
        <v>1.0201161600000002</v>
      </c>
      <c r="AE100" s="118">
        <f>IF($C100="TD",INDEX('4. CPI-tabel'!$D$20:$Z$42,$E100-2003,AE$28-2003),
IF(AE$28&gt;=$E100,MAX(1,INDEX('4. CPI-tabel'!$D$20:$Z$42,MAX($E100,2010)-2003,AE$28-2003)),0))</f>
        <v>1.0343977862400002</v>
      </c>
      <c r="AF100" s="118">
        <f>IF($C100="TD",INDEX('4. CPI-tabel'!$D$20:$Z$42,$E100-2003,AF$28-2003),
IF(AF$28&gt;=$E100,MAX(1,INDEX('4. CPI-tabel'!$D$20:$Z$42,MAX($E100,2010)-2003,AF$28-2003)),0))</f>
        <v>1.0561201397510402</v>
      </c>
      <c r="AG100" s="118">
        <f>IF($C100="TD",INDEX('4. CPI-tabel'!$D$20:$Z$42,$E100-2003,AG$28-2003),
IF(AG$28&gt;=$E100,MAX(1,INDEX('4. CPI-tabel'!$D$20:$Z$42,MAX($E100,2010)-2003,AG$28-2003)),0))</f>
        <v>1.0856915036640693</v>
      </c>
      <c r="AH100" s="118">
        <f>IF($C100="TD",INDEX('4. CPI-tabel'!$D$20:$Z$42,$E100-2003,AH$28-2003),
IF(AH$28&gt;=$E100,MAX(1,INDEX('4. CPI-tabel'!$D$20:$Z$42,MAX($E100,2010)-2003,AH$28-2003)),0))</f>
        <v>1.0932913441897176</v>
      </c>
      <c r="AI100" s="118">
        <f>IF($C100="TD",INDEX('4. CPI-tabel'!$D$20:$Z$42,$E100-2003,AI$28-2003),
IF(AI$28&gt;=$E100,MAX(1,INDEX('4. CPI-tabel'!$D$20:$Z$42,MAX($E100,2010)-2003,AI$28-2003)),0))</f>
        <v>1.0932913441897176</v>
      </c>
      <c r="AJ100" s="118">
        <f>IF($C100="TD",INDEX('4. CPI-tabel'!$D$20:$Z$42,$E100-2003,AJ$28-2003),
IF(AJ$28&gt;=$E100,MAX(1,INDEX('4. CPI-tabel'!$D$20:$Z$42,MAX($E100,2010)-2003,AJ$28-2003)),0))</f>
        <v>1.0932913441897176</v>
      </c>
      <c r="AK100" s="118">
        <f>IF($C100="TD",INDEX('4. CPI-tabel'!$D$20:$Z$42,$E100-2003,AK$28-2003),
IF(AK$28&gt;=$E100,MAX(1,INDEX('4. CPI-tabel'!$D$20:$Z$42,MAX($E100,2010)-2003,AK$28-2003)),0))</f>
        <v>1.0932913441897176</v>
      </c>
      <c r="AL100" s="118">
        <f>IF($C100="TD",INDEX('4. CPI-tabel'!$D$20:$Z$42,$E100-2003,AL$28-2003),
IF(AL$28&gt;=$E100,MAX(1,INDEX('4. CPI-tabel'!$D$20:$Z$42,MAX($E100,2010)-2003,AL$28-2003)),0))</f>
        <v>1.0932913441897176</v>
      </c>
      <c r="AM100" s="118">
        <f>IF($C100="TD",INDEX('4. CPI-tabel'!$D$20:$Z$42,$E100-2003,AM$28-2003),
IF(AM$28&gt;=$E100,MAX(1,INDEX('4. CPI-tabel'!$D$20:$Z$42,MAX($E100,2010)-2003,AM$28-2003)),0))</f>
        <v>1.0932913441897176</v>
      </c>
      <c r="AO100" s="87">
        <f t="shared" si="21"/>
        <v>0</v>
      </c>
      <c r="AP100" s="87">
        <f t="shared" si="22"/>
        <v>0</v>
      </c>
      <c r="AQ100" s="87">
        <f t="shared" si="23"/>
        <v>0</v>
      </c>
      <c r="AR100" s="87">
        <f t="shared" si="24"/>
        <v>42263.219871794863</v>
      </c>
      <c r="AS100" s="87">
        <f t="shared" si="25"/>
        <v>85371.704141025621</v>
      </c>
      <c r="AT100" s="87">
        <f t="shared" si="26"/>
        <v>86054.677774153839</v>
      </c>
      <c r="AU100" s="87">
        <f t="shared" si="27"/>
        <v>86226.787129702148</v>
      </c>
      <c r="AV100" s="87">
        <f t="shared" si="28"/>
        <v>87433.962149517989</v>
      </c>
      <c r="AW100" s="87">
        <f t="shared" si="29"/>
        <v>89270.075354657863</v>
      </c>
      <c r="AX100" s="87">
        <f t="shared" si="30"/>
        <v>91769.637464588275</v>
      </c>
      <c r="AY100" s="87">
        <f t="shared" si="31"/>
        <v>92412.024926840386</v>
      </c>
      <c r="AZ100" s="87">
        <f t="shared" si="32"/>
        <v>110894.42991220846</v>
      </c>
      <c r="BA100" s="87">
        <f t="shared" si="33"/>
        <v>106669.88020126717</v>
      </c>
      <c r="BB100" s="87">
        <f t="shared" si="34"/>
        <v>102606.26571740936</v>
      </c>
      <c r="BC100" s="87">
        <f t="shared" si="35"/>
        <v>98697.455594841376</v>
      </c>
      <c r="BD100" s="87">
        <f t="shared" si="36"/>
        <v>94937.552524561717</v>
      </c>
    </row>
    <row r="101" spans="1:56" s="20" customFormat="1" x14ac:dyDescent="0.2">
      <c r="A101" s="41"/>
      <c r="B101" s="86">
        <f>'3. Investeringen'!B87</f>
        <v>73</v>
      </c>
      <c r="C101" s="86" t="str">
        <f>'3. Investeringen'!F87</f>
        <v>AD</v>
      </c>
      <c r="D101" s="86" t="str">
        <f>'3. Investeringen'!G87</f>
        <v>Nieuwe investeringen AD</v>
      </c>
      <c r="E101" s="121">
        <f>'3. Investeringen'!K87</f>
        <v>2014</v>
      </c>
      <c r="G101" s="86">
        <f>'7. Nominale afschrijvingen'!R90</f>
        <v>0</v>
      </c>
      <c r="H101" s="86">
        <f>'7. Nominale afschrijvingen'!S90</f>
        <v>0</v>
      </c>
      <c r="I101" s="86">
        <f>'7. Nominale afschrijvingen'!T90</f>
        <v>0</v>
      </c>
      <c r="J101" s="86">
        <f>'7. Nominale afschrijvingen'!U90</f>
        <v>544.19857910385508</v>
      </c>
      <c r="K101" s="86">
        <f>'7. Nominale afschrijvingen'!V90</f>
        <v>1088.3971582077104</v>
      </c>
      <c r="L101" s="86">
        <f>'7. Nominale afschrijvingen'!W90</f>
        <v>1088.3971582077104</v>
      </c>
      <c r="M101" s="86">
        <f>'7. Nominale afschrijvingen'!X90</f>
        <v>1088.3971582077104</v>
      </c>
      <c r="N101" s="86">
        <f>'7. Nominale afschrijvingen'!Y90</f>
        <v>1088.3971582077104</v>
      </c>
      <c r="O101" s="86">
        <f>'7. Nominale afschrijvingen'!Z90</f>
        <v>1088.3971582077104</v>
      </c>
      <c r="P101" s="86">
        <f>'7. Nominale afschrijvingen'!AA90</f>
        <v>1088.3971582077104</v>
      </c>
      <c r="Q101" s="86">
        <f>'7. Nominale afschrijvingen'!AB90</f>
        <v>1088.3971582077104</v>
      </c>
      <c r="R101" s="86">
        <f>'7. Nominale afschrijvingen'!AC90</f>
        <v>1306.0765898492521</v>
      </c>
      <c r="S101" s="86">
        <f>'7. Nominale afschrijvingen'!AD90</f>
        <v>1256.3212911883281</v>
      </c>
      <c r="T101" s="86">
        <f>'7. Nominale afschrijvingen'!AE90</f>
        <v>1208.461432476392</v>
      </c>
      <c r="U101" s="86">
        <f>'7. Nominale afschrijvingen'!AF90</f>
        <v>1162.4248064772912</v>
      </c>
      <c r="V101" s="86">
        <f>'7. Nominale afschrijvingen'!AG90</f>
        <v>1118.1419567067278</v>
      </c>
      <c r="W101" s="65"/>
      <c r="X101" s="118">
        <f>IF($C101="TD",INDEX('4. CPI-tabel'!$D$20:$Z$42,$E101-2003,X$28-2003),
IF(X$28&gt;=$E101,MAX(1,INDEX('4. CPI-tabel'!$D$20:$Z$42,MAX($E101,2010)-2003,X$28-2003)),0))</f>
        <v>0</v>
      </c>
      <c r="Y101" s="118">
        <f>IF($C101="TD",INDEX('4. CPI-tabel'!$D$20:$Z$42,$E101-2003,Y$28-2003),
IF(Y$28&gt;=$E101,MAX(1,INDEX('4. CPI-tabel'!$D$20:$Z$42,MAX($E101,2010)-2003,Y$28-2003)),0))</f>
        <v>0</v>
      </c>
      <c r="Z101" s="118">
        <f>IF($C101="TD",INDEX('4. CPI-tabel'!$D$20:$Z$42,$E101-2003,Z$28-2003),
IF(Z$28&gt;=$E101,MAX(1,INDEX('4. CPI-tabel'!$D$20:$Z$42,MAX($E101,2010)-2003,Z$28-2003)),0))</f>
        <v>0</v>
      </c>
      <c r="AA101" s="118">
        <f>IF($C101="TD",INDEX('4. CPI-tabel'!$D$20:$Z$42,$E101-2003,AA$28-2003),
IF(AA$28&gt;=$E101,MAX(1,INDEX('4. CPI-tabel'!$D$20:$Z$42,MAX($E101,2010)-2003,AA$28-2003)),0))</f>
        <v>1</v>
      </c>
      <c r="AB101" s="118">
        <f>IF($C101="TD",INDEX('4. CPI-tabel'!$D$20:$Z$42,$E101-2003,AB$28-2003),
IF(AB$28&gt;=$E101,MAX(1,INDEX('4. CPI-tabel'!$D$20:$Z$42,MAX($E101,2010)-2003,AB$28-2003)),0))</f>
        <v>1.01</v>
      </c>
      <c r="AC101" s="118">
        <f>IF($C101="TD",INDEX('4. CPI-tabel'!$D$20:$Z$42,$E101-2003,AC$28-2003),
IF(AC$28&gt;=$E101,MAX(1,INDEX('4. CPI-tabel'!$D$20:$Z$42,MAX($E101,2010)-2003,AC$28-2003)),0))</f>
        <v>1.0180800000000001</v>
      </c>
      <c r="AD101" s="118">
        <f>IF($C101="TD",INDEX('4. CPI-tabel'!$D$20:$Z$42,$E101-2003,AD$28-2003),
IF(AD$28&gt;=$E101,MAX(1,INDEX('4. CPI-tabel'!$D$20:$Z$42,MAX($E101,2010)-2003,AD$28-2003)),0))</f>
        <v>1.0201161600000002</v>
      </c>
      <c r="AE101" s="118">
        <f>IF($C101="TD",INDEX('4. CPI-tabel'!$D$20:$Z$42,$E101-2003,AE$28-2003),
IF(AE$28&gt;=$E101,MAX(1,INDEX('4. CPI-tabel'!$D$20:$Z$42,MAX($E101,2010)-2003,AE$28-2003)),0))</f>
        <v>1.0343977862400002</v>
      </c>
      <c r="AF101" s="118">
        <f>IF($C101="TD",INDEX('4. CPI-tabel'!$D$20:$Z$42,$E101-2003,AF$28-2003),
IF(AF$28&gt;=$E101,MAX(1,INDEX('4. CPI-tabel'!$D$20:$Z$42,MAX($E101,2010)-2003,AF$28-2003)),0))</f>
        <v>1.0561201397510402</v>
      </c>
      <c r="AG101" s="118">
        <f>IF($C101="TD",INDEX('4. CPI-tabel'!$D$20:$Z$42,$E101-2003,AG$28-2003),
IF(AG$28&gt;=$E101,MAX(1,INDEX('4. CPI-tabel'!$D$20:$Z$42,MAX($E101,2010)-2003,AG$28-2003)),0))</f>
        <v>1.0856915036640693</v>
      </c>
      <c r="AH101" s="118">
        <f>IF($C101="TD",INDEX('4. CPI-tabel'!$D$20:$Z$42,$E101-2003,AH$28-2003),
IF(AH$28&gt;=$E101,MAX(1,INDEX('4. CPI-tabel'!$D$20:$Z$42,MAX($E101,2010)-2003,AH$28-2003)),0))</f>
        <v>1.0932913441897176</v>
      </c>
      <c r="AI101" s="118">
        <f>IF($C101="TD",INDEX('4. CPI-tabel'!$D$20:$Z$42,$E101-2003,AI$28-2003),
IF(AI$28&gt;=$E101,MAX(1,INDEX('4. CPI-tabel'!$D$20:$Z$42,MAX($E101,2010)-2003,AI$28-2003)),0))</f>
        <v>1.0932913441897176</v>
      </c>
      <c r="AJ101" s="118">
        <f>IF($C101="TD",INDEX('4. CPI-tabel'!$D$20:$Z$42,$E101-2003,AJ$28-2003),
IF(AJ$28&gt;=$E101,MAX(1,INDEX('4. CPI-tabel'!$D$20:$Z$42,MAX($E101,2010)-2003,AJ$28-2003)),0))</f>
        <v>1.0932913441897176</v>
      </c>
      <c r="AK101" s="118">
        <f>IF($C101="TD",INDEX('4. CPI-tabel'!$D$20:$Z$42,$E101-2003,AK$28-2003),
IF(AK$28&gt;=$E101,MAX(1,INDEX('4. CPI-tabel'!$D$20:$Z$42,MAX($E101,2010)-2003,AK$28-2003)),0))</f>
        <v>1.0932913441897176</v>
      </c>
      <c r="AL101" s="118">
        <f>IF($C101="TD",INDEX('4. CPI-tabel'!$D$20:$Z$42,$E101-2003,AL$28-2003),
IF(AL$28&gt;=$E101,MAX(1,INDEX('4. CPI-tabel'!$D$20:$Z$42,MAX($E101,2010)-2003,AL$28-2003)),0))</f>
        <v>1.0932913441897176</v>
      </c>
      <c r="AM101" s="118">
        <f>IF($C101="TD",INDEX('4. CPI-tabel'!$D$20:$Z$42,$E101-2003,AM$28-2003),
IF(AM$28&gt;=$E101,MAX(1,INDEX('4. CPI-tabel'!$D$20:$Z$42,MAX($E101,2010)-2003,AM$28-2003)),0))</f>
        <v>1.0932913441897176</v>
      </c>
      <c r="AO101" s="87">
        <f t="shared" si="21"/>
        <v>0</v>
      </c>
      <c r="AP101" s="87">
        <f t="shared" si="22"/>
        <v>0</v>
      </c>
      <c r="AQ101" s="87">
        <f t="shared" si="23"/>
        <v>0</v>
      </c>
      <c r="AR101" s="87">
        <f t="shared" si="24"/>
        <v>544.19857910385508</v>
      </c>
      <c r="AS101" s="87">
        <f t="shared" si="25"/>
        <v>1099.2811297897874</v>
      </c>
      <c r="AT101" s="87">
        <f t="shared" si="26"/>
        <v>1108.0753788281058</v>
      </c>
      <c r="AU101" s="87">
        <f t="shared" si="27"/>
        <v>1110.2915295857622</v>
      </c>
      <c r="AV101" s="87">
        <f t="shared" si="28"/>
        <v>1125.8356109999629</v>
      </c>
      <c r="AW101" s="87">
        <f t="shared" si="29"/>
        <v>1149.4781588309622</v>
      </c>
      <c r="AX101" s="87">
        <f t="shared" si="30"/>
        <v>1181.6635472782291</v>
      </c>
      <c r="AY101" s="87">
        <f t="shared" si="31"/>
        <v>1189.9351921091763</v>
      </c>
      <c r="AZ101" s="87">
        <f t="shared" si="32"/>
        <v>1427.9222305310113</v>
      </c>
      <c r="BA101" s="87">
        <f t="shared" si="33"/>
        <v>1373.525193177449</v>
      </c>
      <c r="BB101" s="87">
        <f t="shared" si="34"/>
        <v>1321.2004239135463</v>
      </c>
      <c r="BC101" s="87">
        <f t="shared" si="35"/>
        <v>1270.8689791930301</v>
      </c>
      <c r="BD101" s="87">
        <f t="shared" si="36"/>
        <v>1222.4549228428195</v>
      </c>
    </row>
    <row r="102" spans="1:56" s="20" customFormat="1" x14ac:dyDescent="0.2">
      <c r="A102" s="41"/>
      <c r="B102" s="86">
        <f>'3. Investeringen'!B88</f>
        <v>74</v>
      </c>
      <c r="C102" s="86" t="str">
        <f>'3. Investeringen'!F88</f>
        <v>AD</v>
      </c>
      <c r="D102" s="86" t="str">
        <f>'3. Investeringen'!G88</f>
        <v>Nieuwe investeringen AD</v>
      </c>
      <c r="E102" s="121">
        <f>'3. Investeringen'!K88</f>
        <v>2015</v>
      </c>
      <c r="G102" s="86">
        <f>'7. Nominale afschrijvingen'!R91</f>
        <v>0</v>
      </c>
      <c r="H102" s="86">
        <f>'7. Nominale afschrijvingen'!S91</f>
        <v>0</v>
      </c>
      <c r="I102" s="86">
        <f>'7. Nominale afschrijvingen'!T91</f>
        <v>0</v>
      </c>
      <c r="J102" s="86">
        <f>'7. Nominale afschrijvingen'!U91</f>
        <v>0</v>
      </c>
      <c r="K102" s="86">
        <f>'7. Nominale afschrijvingen'!V91</f>
        <v>24623.350199777469</v>
      </c>
      <c r="L102" s="86">
        <f>'7. Nominale afschrijvingen'!W91</f>
        <v>49246.700399554938</v>
      </c>
      <c r="M102" s="86">
        <f>'7. Nominale afschrijvingen'!X91</f>
        <v>49246.700399554938</v>
      </c>
      <c r="N102" s="86">
        <f>'7. Nominale afschrijvingen'!Y91</f>
        <v>49246.700399554938</v>
      </c>
      <c r="O102" s="86">
        <f>'7. Nominale afschrijvingen'!Z91</f>
        <v>49246.700399554938</v>
      </c>
      <c r="P102" s="86">
        <f>'7. Nominale afschrijvingen'!AA91</f>
        <v>49246.700399554938</v>
      </c>
      <c r="Q102" s="86">
        <f>'7. Nominale afschrijvingen'!AB91</f>
        <v>49246.700399554938</v>
      </c>
      <c r="R102" s="86">
        <f>'7. Nominale afschrijvingen'!AC91</f>
        <v>59096.040479465919</v>
      </c>
      <c r="S102" s="86">
        <f>'7. Nominale afschrijvingen'!AD91</f>
        <v>56914.032830993332</v>
      </c>
      <c r="T102" s="86">
        <f>'7. Nominale afschrijvingen'!AE91</f>
        <v>54812.591618772036</v>
      </c>
      <c r="U102" s="86">
        <f>'7. Nominale afschrijvingen'!AF91</f>
        <v>52788.742082078912</v>
      </c>
      <c r="V102" s="86">
        <f>'7. Nominale afschrijvingen'!AG91</f>
        <v>50839.619297509846</v>
      </c>
      <c r="W102" s="65"/>
      <c r="X102" s="118">
        <f>IF($C102="TD",INDEX('4. CPI-tabel'!$D$20:$Z$42,$E102-2003,X$28-2003),
IF(X$28&gt;=$E102,MAX(1,INDEX('4. CPI-tabel'!$D$20:$Z$42,MAX($E102,2010)-2003,X$28-2003)),0))</f>
        <v>0</v>
      </c>
      <c r="Y102" s="118">
        <f>IF($C102="TD",INDEX('4. CPI-tabel'!$D$20:$Z$42,$E102-2003,Y$28-2003),
IF(Y$28&gt;=$E102,MAX(1,INDEX('4. CPI-tabel'!$D$20:$Z$42,MAX($E102,2010)-2003,Y$28-2003)),0))</f>
        <v>0</v>
      </c>
      <c r="Z102" s="118">
        <f>IF($C102="TD",INDEX('4. CPI-tabel'!$D$20:$Z$42,$E102-2003,Z$28-2003),
IF(Z$28&gt;=$E102,MAX(1,INDEX('4. CPI-tabel'!$D$20:$Z$42,MAX($E102,2010)-2003,Z$28-2003)),0))</f>
        <v>0</v>
      </c>
      <c r="AA102" s="118">
        <f>IF($C102="TD",INDEX('4. CPI-tabel'!$D$20:$Z$42,$E102-2003,AA$28-2003),
IF(AA$28&gt;=$E102,MAX(1,INDEX('4. CPI-tabel'!$D$20:$Z$42,MAX($E102,2010)-2003,AA$28-2003)),0))</f>
        <v>0</v>
      </c>
      <c r="AB102" s="118">
        <f>IF($C102="TD",INDEX('4. CPI-tabel'!$D$20:$Z$42,$E102-2003,AB$28-2003),
IF(AB$28&gt;=$E102,MAX(1,INDEX('4. CPI-tabel'!$D$20:$Z$42,MAX($E102,2010)-2003,AB$28-2003)),0))</f>
        <v>1</v>
      </c>
      <c r="AC102" s="118">
        <f>IF($C102="TD",INDEX('4. CPI-tabel'!$D$20:$Z$42,$E102-2003,AC$28-2003),
IF(AC$28&gt;=$E102,MAX(1,INDEX('4. CPI-tabel'!$D$20:$Z$42,MAX($E102,2010)-2003,AC$28-2003)),0))</f>
        <v>1.008</v>
      </c>
      <c r="AD102" s="118">
        <f>IF($C102="TD",INDEX('4. CPI-tabel'!$D$20:$Z$42,$E102-2003,AD$28-2003),
IF(AD$28&gt;=$E102,MAX(1,INDEX('4. CPI-tabel'!$D$20:$Z$42,MAX($E102,2010)-2003,AD$28-2003)),0))</f>
        <v>1.010016</v>
      </c>
      <c r="AE102" s="118">
        <f>IF($C102="TD",INDEX('4. CPI-tabel'!$D$20:$Z$42,$E102-2003,AE$28-2003),
IF(AE$28&gt;=$E102,MAX(1,INDEX('4. CPI-tabel'!$D$20:$Z$42,MAX($E102,2010)-2003,AE$28-2003)),0))</f>
        <v>1.0241562239999999</v>
      </c>
      <c r="AF102" s="118">
        <f>IF($C102="TD",INDEX('4. CPI-tabel'!$D$20:$Z$42,$E102-2003,AF$28-2003),
IF(AF$28&gt;=$E102,MAX(1,INDEX('4. CPI-tabel'!$D$20:$Z$42,MAX($E102,2010)-2003,AF$28-2003)),0))</f>
        <v>1.0456635047039999</v>
      </c>
      <c r="AG102" s="118">
        <f>IF($C102="TD",INDEX('4. CPI-tabel'!$D$20:$Z$42,$E102-2003,AG$28-2003),
IF(AG$28&gt;=$E102,MAX(1,INDEX('4. CPI-tabel'!$D$20:$Z$42,MAX($E102,2010)-2003,AG$28-2003)),0))</f>
        <v>1.0749420828357119</v>
      </c>
      <c r="AH102" s="118">
        <f>IF($C102="TD",INDEX('4. CPI-tabel'!$D$20:$Z$42,$E102-2003,AH$28-2003),
IF(AH$28&gt;=$E102,MAX(1,INDEX('4. CPI-tabel'!$D$20:$Z$42,MAX($E102,2010)-2003,AH$28-2003)),0))</f>
        <v>1.0824666774155618</v>
      </c>
      <c r="AI102" s="118">
        <f>IF($C102="TD",INDEX('4. CPI-tabel'!$D$20:$Z$42,$E102-2003,AI$28-2003),
IF(AI$28&gt;=$E102,MAX(1,INDEX('4. CPI-tabel'!$D$20:$Z$42,MAX($E102,2010)-2003,AI$28-2003)),0))</f>
        <v>1.0824666774155618</v>
      </c>
      <c r="AJ102" s="118">
        <f>IF($C102="TD",INDEX('4. CPI-tabel'!$D$20:$Z$42,$E102-2003,AJ$28-2003),
IF(AJ$28&gt;=$E102,MAX(1,INDEX('4. CPI-tabel'!$D$20:$Z$42,MAX($E102,2010)-2003,AJ$28-2003)),0))</f>
        <v>1.0824666774155618</v>
      </c>
      <c r="AK102" s="118">
        <f>IF($C102="TD",INDEX('4. CPI-tabel'!$D$20:$Z$42,$E102-2003,AK$28-2003),
IF(AK$28&gt;=$E102,MAX(1,INDEX('4. CPI-tabel'!$D$20:$Z$42,MAX($E102,2010)-2003,AK$28-2003)),0))</f>
        <v>1.0824666774155618</v>
      </c>
      <c r="AL102" s="118">
        <f>IF($C102="TD",INDEX('4. CPI-tabel'!$D$20:$Z$42,$E102-2003,AL$28-2003),
IF(AL$28&gt;=$E102,MAX(1,INDEX('4. CPI-tabel'!$D$20:$Z$42,MAX($E102,2010)-2003,AL$28-2003)),0))</f>
        <v>1.0824666774155618</v>
      </c>
      <c r="AM102" s="118">
        <f>IF($C102="TD",INDEX('4. CPI-tabel'!$D$20:$Z$42,$E102-2003,AM$28-2003),
IF(AM$28&gt;=$E102,MAX(1,INDEX('4. CPI-tabel'!$D$20:$Z$42,MAX($E102,2010)-2003,AM$28-2003)),0))</f>
        <v>1.0824666774155618</v>
      </c>
      <c r="AO102" s="87">
        <f t="shared" si="21"/>
        <v>0</v>
      </c>
      <c r="AP102" s="87">
        <f t="shared" si="22"/>
        <v>0</v>
      </c>
      <c r="AQ102" s="87">
        <f t="shared" si="23"/>
        <v>0</v>
      </c>
      <c r="AR102" s="87">
        <f t="shared" si="24"/>
        <v>0</v>
      </c>
      <c r="AS102" s="87">
        <f t="shared" si="25"/>
        <v>24623.350199777469</v>
      </c>
      <c r="AT102" s="87">
        <f t="shared" si="26"/>
        <v>49640.674002751381</v>
      </c>
      <c r="AU102" s="87">
        <f t="shared" si="27"/>
        <v>49739.955350756885</v>
      </c>
      <c r="AV102" s="87">
        <f t="shared" si="28"/>
        <v>50436.314725667471</v>
      </c>
      <c r="AW102" s="87">
        <f t="shared" si="29"/>
        <v>51495.477334906493</v>
      </c>
      <c r="AX102" s="87">
        <f t="shared" si="30"/>
        <v>52937.350700283874</v>
      </c>
      <c r="AY102" s="87">
        <f t="shared" si="31"/>
        <v>53307.912155185855</v>
      </c>
      <c r="AZ102" s="87">
        <f t="shared" si="32"/>
        <v>63969.494586223016</v>
      </c>
      <c r="BA102" s="87">
        <f t="shared" si="33"/>
        <v>61607.544016885549</v>
      </c>
      <c r="BB102" s="87">
        <f t="shared" si="34"/>
        <v>59332.803930108239</v>
      </c>
      <c r="BC102" s="87">
        <f t="shared" si="35"/>
        <v>57142.054246535008</v>
      </c>
      <c r="BD102" s="87">
        <f t="shared" si="36"/>
        <v>55032.193782047558</v>
      </c>
    </row>
    <row r="103" spans="1:56" s="20" customFormat="1" x14ac:dyDescent="0.2">
      <c r="A103" s="41"/>
      <c r="B103" s="86">
        <f>'3. Investeringen'!B89</f>
        <v>75</v>
      </c>
      <c r="C103" s="86" t="str">
        <f>'3. Investeringen'!F89</f>
        <v>AD</v>
      </c>
      <c r="D103" s="86" t="str">
        <f>'3. Investeringen'!G89</f>
        <v>Nieuwe investeringen AD</v>
      </c>
      <c r="E103" s="121">
        <f>'3. Investeringen'!K89</f>
        <v>2015</v>
      </c>
      <c r="G103" s="86">
        <f>'7. Nominale afschrijvingen'!R92</f>
        <v>0</v>
      </c>
      <c r="H103" s="86">
        <f>'7. Nominale afschrijvingen'!S92</f>
        <v>0</v>
      </c>
      <c r="I103" s="86">
        <f>'7. Nominale afschrijvingen'!T92</f>
        <v>0</v>
      </c>
      <c r="J103" s="86">
        <f>'7. Nominale afschrijvingen'!U92</f>
        <v>0</v>
      </c>
      <c r="K103" s="86">
        <f>'7. Nominale afschrijvingen'!V92</f>
        <v>49.048799635555135</v>
      </c>
      <c r="L103" s="86">
        <f>'7. Nominale afschrijvingen'!W92</f>
        <v>98.097599271110269</v>
      </c>
      <c r="M103" s="86">
        <f>'7. Nominale afschrijvingen'!X92</f>
        <v>98.097599271110269</v>
      </c>
      <c r="N103" s="86">
        <f>'7. Nominale afschrijvingen'!Y92</f>
        <v>98.097599271110269</v>
      </c>
      <c r="O103" s="86">
        <f>'7. Nominale afschrijvingen'!Z92</f>
        <v>98.097599271110269</v>
      </c>
      <c r="P103" s="86">
        <f>'7. Nominale afschrijvingen'!AA92</f>
        <v>98.097599271110269</v>
      </c>
      <c r="Q103" s="86">
        <f>'7. Nominale afschrijvingen'!AB92</f>
        <v>98.097599271110269</v>
      </c>
      <c r="R103" s="86">
        <f>'7. Nominale afschrijvingen'!AC92</f>
        <v>117.7171191253323</v>
      </c>
      <c r="S103" s="86">
        <f>'7. Nominale afschrijvingen'!AD92</f>
        <v>113.37064088070466</v>
      </c>
      <c r="T103" s="86">
        <f>'7. Nominale afschrijvingen'!AE92</f>
        <v>109.18464798664786</v>
      </c>
      <c r="U103" s="86">
        <f>'7. Nominale afschrijvingen'!AF92</f>
        <v>105.15321483021778</v>
      </c>
      <c r="V103" s="86">
        <f>'7. Nominale afschrijvingen'!AG92</f>
        <v>101.27063459033282</v>
      </c>
      <c r="W103" s="65"/>
      <c r="X103" s="118">
        <f>IF($C103="TD",INDEX('4. CPI-tabel'!$D$20:$Z$42,$E103-2003,X$28-2003),
IF(X$28&gt;=$E103,MAX(1,INDEX('4. CPI-tabel'!$D$20:$Z$42,MAX($E103,2010)-2003,X$28-2003)),0))</f>
        <v>0</v>
      </c>
      <c r="Y103" s="118">
        <f>IF($C103="TD",INDEX('4. CPI-tabel'!$D$20:$Z$42,$E103-2003,Y$28-2003),
IF(Y$28&gt;=$E103,MAX(1,INDEX('4. CPI-tabel'!$D$20:$Z$42,MAX($E103,2010)-2003,Y$28-2003)),0))</f>
        <v>0</v>
      </c>
      <c r="Z103" s="118">
        <f>IF($C103="TD",INDEX('4. CPI-tabel'!$D$20:$Z$42,$E103-2003,Z$28-2003),
IF(Z$28&gt;=$E103,MAX(1,INDEX('4. CPI-tabel'!$D$20:$Z$42,MAX($E103,2010)-2003,Z$28-2003)),0))</f>
        <v>0</v>
      </c>
      <c r="AA103" s="118">
        <f>IF($C103="TD",INDEX('4. CPI-tabel'!$D$20:$Z$42,$E103-2003,AA$28-2003),
IF(AA$28&gt;=$E103,MAX(1,INDEX('4. CPI-tabel'!$D$20:$Z$42,MAX($E103,2010)-2003,AA$28-2003)),0))</f>
        <v>0</v>
      </c>
      <c r="AB103" s="118">
        <f>IF($C103="TD",INDEX('4. CPI-tabel'!$D$20:$Z$42,$E103-2003,AB$28-2003),
IF(AB$28&gt;=$E103,MAX(1,INDEX('4. CPI-tabel'!$D$20:$Z$42,MAX($E103,2010)-2003,AB$28-2003)),0))</f>
        <v>1</v>
      </c>
      <c r="AC103" s="118">
        <f>IF($C103="TD",INDEX('4. CPI-tabel'!$D$20:$Z$42,$E103-2003,AC$28-2003),
IF(AC$28&gt;=$E103,MAX(1,INDEX('4. CPI-tabel'!$D$20:$Z$42,MAX($E103,2010)-2003,AC$28-2003)),0))</f>
        <v>1.008</v>
      </c>
      <c r="AD103" s="118">
        <f>IF($C103="TD",INDEX('4. CPI-tabel'!$D$20:$Z$42,$E103-2003,AD$28-2003),
IF(AD$28&gt;=$E103,MAX(1,INDEX('4. CPI-tabel'!$D$20:$Z$42,MAX($E103,2010)-2003,AD$28-2003)),0))</f>
        <v>1.010016</v>
      </c>
      <c r="AE103" s="118">
        <f>IF($C103="TD",INDEX('4. CPI-tabel'!$D$20:$Z$42,$E103-2003,AE$28-2003),
IF(AE$28&gt;=$E103,MAX(1,INDEX('4. CPI-tabel'!$D$20:$Z$42,MAX($E103,2010)-2003,AE$28-2003)),0))</f>
        <v>1.0241562239999999</v>
      </c>
      <c r="AF103" s="118">
        <f>IF($C103="TD",INDEX('4. CPI-tabel'!$D$20:$Z$42,$E103-2003,AF$28-2003),
IF(AF$28&gt;=$E103,MAX(1,INDEX('4. CPI-tabel'!$D$20:$Z$42,MAX($E103,2010)-2003,AF$28-2003)),0))</f>
        <v>1.0456635047039999</v>
      </c>
      <c r="AG103" s="118">
        <f>IF($C103="TD",INDEX('4. CPI-tabel'!$D$20:$Z$42,$E103-2003,AG$28-2003),
IF(AG$28&gt;=$E103,MAX(1,INDEX('4. CPI-tabel'!$D$20:$Z$42,MAX($E103,2010)-2003,AG$28-2003)),0))</f>
        <v>1.0749420828357119</v>
      </c>
      <c r="AH103" s="118">
        <f>IF($C103="TD",INDEX('4. CPI-tabel'!$D$20:$Z$42,$E103-2003,AH$28-2003),
IF(AH$28&gt;=$E103,MAX(1,INDEX('4. CPI-tabel'!$D$20:$Z$42,MAX($E103,2010)-2003,AH$28-2003)),0))</f>
        <v>1.0824666774155618</v>
      </c>
      <c r="AI103" s="118">
        <f>IF($C103="TD",INDEX('4. CPI-tabel'!$D$20:$Z$42,$E103-2003,AI$28-2003),
IF(AI$28&gt;=$E103,MAX(1,INDEX('4. CPI-tabel'!$D$20:$Z$42,MAX($E103,2010)-2003,AI$28-2003)),0))</f>
        <v>1.0824666774155618</v>
      </c>
      <c r="AJ103" s="118">
        <f>IF($C103="TD",INDEX('4. CPI-tabel'!$D$20:$Z$42,$E103-2003,AJ$28-2003),
IF(AJ$28&gt;=$E103,MAX(1,INDEX('4. CPI-tabel'!$D$20:$Z$42,MAX($E103,2010)-2003,AJ$28-2003)),0))</f>
        <v>1.0824666774155618</v>
      </c>
      <c r="AK103" s="118">
        <f>IF($C103="TD",INDEX('4. CPI-tabel'!$D$20:$Z$42,$E103-2003,AK$28-2003),
IF(AK$28&gt;=$E103,MAX(1,INDEX('4. CPI-tabel'!$D$20:$Z$42,MAX($E103,2010)-2003,AK$28-2003)),0))</f>
        <v>1.0824666774155618</v>
      </c>
      <c r="AL103" s="118">
        <f>IF($C103="TD",INDEX('4. CPI-tabel'!$D$20:$Z$42,$E103-2003,AL$28-2003),
IF(AL$28&gt;=$E103,MAX(1,INDEX('4. CPI-tabel'!$D$20:$Z$42,MAX($E103,2010)-2003,AL$28-2003)),0))</f>
        <v>1.0824666774155618</v>
      </c>
      <c r="AM103" s="118">
        <f>IF($C103="TD",INDEX('4. CPI-tabel'!$D$20:$Z$42,$E103-2003,AM$28-2003),
IF(AM$28&gt;=$E103,MAX(1,INDEX('4. CPI-tabel'!$D$20:$Z$42,MAX($E103,2010)-2003,AM$28-2003)),0))</f>
        <v>1.0824666774155618</v>
      </c>
      <c r="AO103" s="87">
        <f t="shared" si="21"/>
        <v>0</v>
      </c>
      <c r="AP103" s="87">
        <f t="shared" si="22"/>
        <v>0</v>
      </c>
      <c r="AQ103" s="87">
        <f t="shared" si="23"/>
        <v>0</v>
      </c>
      <c r="AR103" s="87">
        <f t="shared" si="24"/>
        <v>0</v>
      </c>
      <c r="AS103" s="87">
        <f t="shared" si="25"/>
        <v>49.048799635555135</v>
      </c>
      <c r="AT103" s="87">
        <f t="shared" si="26"/>
        <v>98.88238006527915</v>
      </c>
      <c r="AU103" s="87">
        <f t="shared" si="27"/>
        <v>99.080144825409718</v>
      </c>
      <c r="AV103" s="87">
        <f t="shared" si="28"/>
        <v>100.46726685296544</v>
      </c>
      <c r="AW103" s="87">
        <f t="shared" si="29"/>
        <v>102.57707945687771</v>
      </c>
      <c r="AX103" s="87">
        <f t="shared" si="30"/>
        <v>105.44923768167028</v>
      </c>
      <c r="AY103" s="87">
        <f t="shared" si="31"/>
        <v>106.18738234544197</v>
      </c>
      <c r="AZ103" s="87">
        <f t="shared" si="32"/>
        <v>127.42485881453034</v>
      </c>
      <c r="BA103" s="87">
        <f t="shared" si="33"/>
        <v>122.71994095060923</v>
      </c>
      <c r="BB103" s="87">
        <f t="shared" si="34"/>
        <v>118.18874313089442</v>
      </c>
      <c r="BC103" s="87">
        <f t="shared" si="35"/>
        <v>113.82485107683061</v>
      </c>
      <c r="BD103" s="87">
        <f t="shared" si="36"/>
        <v>109.62208734476303</v>
      </c>
    </row>
    <row r="104" spans="1:56" s="20" customFormat="1" x14ac:dyDescent="0.2">
      <c r="A104" s="41"/>
      <c r="B104" s="86">
        <f>'3. Investeringen'!B90</f>
        <v>76</v>
      </c>
      <c r="C104" s="86" t="str">
        <f>'3. Investeringen'!F90</f>
        <v>AD</v>
      </c>
      <c r="D104" s="86" t="str">
        <f>'3. Investeringen'!G90</f>
        <v>Nieuwe investeringen AD</v>
      </c>
      <c r="E104" s="121">
        <f>'3. Investeringen'!K90</f>
        <v>2016</v>
      </c>
      <c r="G104" s="86">
        <f>'7. Nominale afschrijvingen'!R93</f>
        <v>0</v>
      </c>
      <c r="H104" s="86">
        <f>'7. Nominale afschrijvingen'!S93</f>
        <v>0</v>
      </c>
      <c r="I104" s="86">
        <f>'7. Nominale afschrijvingen'!T93</f>
        <v>0</v>
      </c>
      <c r="J104" s="86">
        <f>'7. Nominale afschrijvingen'!U93</f>
        <v>0</v>
      </c>
      <c r="K104" s="86">
        <f>'7. Nominale afschrijvingen'!V93</f>
        <v>0</v>
      </c>
      <c r="L104" s="86">
        <f>'7. Nominale afschrijvingen'!W93</f>
        <v>31765.51282051282</v>
      </c>
      <c r="M104" s="86">
        <f>'7. Nominale afschrijvingen'!X93</f>
        <v>63531.025641025633</v>
      </c>
      <c r="N104" s="86">
        <f>'7. Nominale afschrijvingen'!Y93</f>
        <v>63531.025641025633</v>
      </c>
      <c r="O104" s="86">
        <f>'7. Nominale afschrijvingen'!Z93</f>
        <v>63531.025641025633</v>
      </c>
      <c r="P104" s="86">
        <f>'7. Nominale afschrijvingen'!AA93</f>
        <v>63531.025641025633</v>
      </c>
      <c r="Q104" s="86">
        <f>'7. Nominale afschrijvingen'!AB93</f>
        <v>63531.025641025633</v>
      </c>
      <c r="R104" s="86">
        <f>'7. Nominale afschrijvingen'!AC93</f>
        <v>76237.23076923078</v>
      </c>
      <c r="S104" s="86">
        <f>'7. Nominale afschrijvingen'!AD93</f>
        <v>73506.344890929977</v>
      </c>
      <c r="T104" s="86">
        <f>'7. Nominale afschrijvingen'!AE93</f>
        <v>70873.281790359339</v>
      </c>
      <c r="U104" s="86">
        <f>'7. Nominale afschrijvingen'!AF93</f>
        <v>68334.537368018107</v>
      </c>
      <c r="V104" s="86">
        <f>'7. Nominale afschrijvingen'!AG93</f>
        <v>65886.733044387613</v>
      </c>
      <c r="W104" s="65"/>
      <c r="X104" s="118">
        <f>IF($C104="TD",INDEX('4. CPI-tabel'!$D$20:$Z$42,$E104-2003,X$28-2003),
IF(X$28&gt;=$E104,MAX(1,INDEX('4. CPI-tabel'!$D$20:$Z$42,MAX($E104,2010)-2003,X$28-2003)),0))</f>
        <v>0</v>
      </c>
      <c r="Y104" s="118">
        <f>IF($C104="TD",INDEX('4. CPI-tabel'!$D$20:$Z$42,$E104-2003,Y$28-2003),
IF(Y$28&gt;=$E104,MAX(1,INDEX('4. CPI-tabel'!$D$20:$Z$42,MAX($E104,2010)-2003,Y$28-2003)),0))</f>
        <v>0</v>
      </c>
      <c r="Z104" s="118">
        <f>IF($C104="TD",INDEX('4. CPI-tabel'!$D$20:$Z$42,$E104-2003,Z$28-2003),
IF(Z$28&gt;=$E104,MAX(1,INDEX('4. CPI-tabel'!$D$20:$Z$42,MAX($E104,2010)-2003,Z$28-2003)),0))</f>
        <v>0</v>
      </c>
      <c r="AA104" s="118">
        <f>IF($C104="TD",INDEX('4. CPI-tabel'!$D$20:$Z$42,$E104-2003,AA$28-2003),
IF(AA$28&gt;=$E104,MAX(1,INDEX('4. CPI-tabel'!$D$20:$Z$42,MAX($E104,2010)-2003,AA$28-2003)),0))</f>
        <v>0</v>
      </c>
      <c r="AB104" s="118">
        <f>IF($C104="TD",INDEX('4. CPI-tabel'!$D$20:$Z$42,$E104-2003,AB$28-2003),
IF(AB$28&gt;=$E104,MAX(1,INDEX('4. CPI-tabel'!$D$20:$Z$42,MAX($E104,2010)-2003,AB$28-2003)),0))</f>
        <v>0</v>
      </c>
      <c r="AC104" s="118">
        <f>IF($C104="TD",INDEX('4. CPI-tabel'!$D$20:$Z$42,$E104-2003,AC$28-2003),
IF(AC$28&gt;=$E104,MAX(1,INDEX('4. CPI-tabel'!$D$20:$Z$42,MAX($E104,2010)-2003,AC$28-2003)),0))</f>
        <v>1</v>
      </c>
      <c r="AD104" s="118">
        <f>IF($C104="TD",INDEX('4. CPI-tabel'!$D$20:$Z$42,$E104-2003,AD$28-2003),
IF(AD$28&gt;=$E104,MAX(1,INDEX('4. CPI-tabel'!$D$20:$Z$42,MAX($E104,2010)-2003,AD$28-2003)),0))</f>
        <v>1.002</v>
      </c>
      <c r="AE104" s="118">
        <f>IF($C104="TD",INDEX('4. CPI-tabel'!$D$20:$Z$42,$E104-2003,AE$28-2003),
IF(AE$28&gt;=$E104,MAX(1,INDEX('4. CPI-tabel'!$D$20:$Z$42,MAX($E104,2010)-2003,AE$28-2003)),0))</f>
        <v>1.0160279999999999</v>
      </c>
      <c r="AF104" s="118">
        <f>IF($C104="TD",INDEX('4. CPI-tabel'!$D$20:$Z$42,$E104-2003,AF$28-2003),
IF(AF$28&gt;=$E104,MAX(1,INDEX('4. CPI-tabel'!$D$20:$Z$42,MAX($E104,2010)-2003,AF$28-2003)),0))</f>
        <v>1.0373645879999998</v>
      </c>
      <c r="AG104" s="118">
        <f>IF($C104="TD",INDEX('4. CPI-tabel'!$D$20:$Z$42,$E104-2003,AG$28-2003),
IF(AG$28&gt;=$E104,MAX(1,INDEX('4. CPI-tabel'!$D$20:$Z$42,MAX($E104,2010)-2003,AG$28-2003)),0))</f>
        <v>1.0664107964639997</v>
      </c>
      <c r="AH104" s="118">
        <f>IF($C104="TD",INDEX('4. CPI-tabel'!$D$20:$Z$42,$E104-2003,AH$28-2003),
IF(AH$28&gt;=$E104,MAX(1,INDEX('4. CPI-tabel'!$D$20:$Z$42,MAX($E104,2010)-2003,AH$28-2003)),0))</f>
        <v>1.0738756720392475</v>
      </c>
      <c r="AI104" s="118">
        <f>IF($C104="TD",INDEX('4. CPI-tabel'!$D$20:$Z$42,$E104-2003,AI$28-2003),
IF(AI$28&gt;=$E104,MAX(1,INDEX('4. CPI-tabel'!$D$20:$Z$42,MAX($E104,2010)-2003,AI$28-2003)),0))</f>
        <v>1.0738756720392475</v>
      </c>
      <c r="AJ104" s="118">
        <f>IF($C104="TD",INDEX('4. CPI-tabel'!$D$20:$Z$42,$E104-2003,AJ$28-2003),
IF(AJ$28&gt;=$E104,MAX(1,INDEX('4. CPI-tabel'!$D$20:$Z$42,MAX($E104,2010)-2003,AJ$28-2003)),0))</f>
        <v>1.0738756720392475</v>
      </c>
      <c r="AK104" s="118">
        <f>IF($C104="TD",INDEX('4. CPI-tabel'!$D$20:$Z$42,$E104-2003,AK$28-2003),
IF(AK$28&gt;=$E104,MAX(1,INDEX('4. CPI-tabel'!$D$20:$Z$42,MAX($E104,2010)-2003,AK$28-2003)),0))</f>
        <v>1.0738756720392475</v>
      </c>
      <c r="AL104" s="118">
        <f>IF($C104="TD",INDEX('4. CPI-tabel'!$D$20:$Z$42,$E104-2003,AL$28-2003),
IF(AL$28&gt;=$E104,MAX(1,INDEX('4. CPI-tabel'!$D$20:$Z$42,MAX($E104,2010)-2003,AL$28-2003)),0))</f>
        <v>1.0738756720392475</v>
      </c>
      <c r="AM104" s="118">
        <f>IF($C104="TD",INDEX('4. CPI-tabel'!$D$20:$Z$42,$E104-2003,AM$28-2003),
IF(AM$28&gt;=$E104,MAX(1,INDEX('4. CPI-tabel'!$D$20:$Z$42,MAX($E104,2010)-2003,AM$28-2003)),0))</f>
        <v>1.0738756720392475</v>
      </c>
      <c r="AO104" s="87">
        <f t="shared" si="21"/>
        <v>0</v>
      </c>
      <c r="AP104" s="87">
        <f t="shared" si="22"/>
        <v>0</v>
      </c>
      <c r="AQ104" s="87">
        <f t="shared" si="23"/>
        <v>0</v>
      </c>
      <c r="AR104" s="87">
        <f t="shared" si="24"/>
        <v>0</v>
      </c>
      <c r="AS104" s="87">
        <f t="shared" si="25"/>
        <v>0</v>
      </c>
      <c r="AT104" s="87">
        <f t="shared" si="26"/>
        <v>31765.51282051282</v>
      </c>
      <c r="AU104" s="87">
        <f t="shared" si="27"/>
        <v>63658.087692307687</v>
      </c>
      <c r="AV104" s="87">
        <f t="shared" si="28"/>
        <v>64549.300919999987</v>
      </c>
      <c r="AW104" s="87">
        <f t="shared" si="29"/>
        <v>65904.836239319979</v>
      </c>
      <c r="AX104" s="87">
        <f t="shared" si="30"/>
        <v>67750.171654020931</v>
      </c>
      <c r="AY104" s="87">
        <f t="shared" si="31"/>
        <v>68224.42285559907</v>
      </c>
      <c r="AZ104" s="87">
        <f t="shared" si="32"/>
        <v>81869.307426718908</v>
      </c>
      <c r="BA104" s="87">
        <f t="shared" si="33"/>
        <v>78936.67551889614</v>
      </c>
      <c r="BB104" s="87">
        <f t="shared" si="34"/>
        <v>76109.093112249102</v>
      </c>
      <c r="BC104" s="87">
        <f t="shared" si="35"/>
        <v>73382.797239571519</v>
      </c>
      <c r="BD104" s="87">
        <f t="shared" si="36"/>
        <v>70754.15972651224</v>
      </c>
    </row>
    <row r="105" spans="1:56" s="20" customFormat="1" x14ac:dyDescent="0.2">
      <c r="A105" s="41"/>
      <c r="B105" s="86">
        <f>'3. Investeringen'!B91</f>
        <v>77</v>
      </c>
      <c r="C105" s="86" t="str">
        <f>'3. Investeringen'!F91</f>
        <v>AD</v>
      </c>
      <c r="D105" s="86" t="str">
        <f>'3. Investeringen'!G91</f>
        <v>Nieuwe investeringen AD</v>
      </c>
      <c r="E105" s="121">
        <f>'3. Investeringen'!K91</f>
        <v>2016</v>
      </c>
      <c r="G105" s="86">
        <f>'7. Nominale afschrijvingen'!R94</f>
        <v>0</v>
      </c>
      <c r="H105" s="86">
        <f>'7. Nominale afschrijvingen'!S94</f>
        <v>0</v>
      </c>
      <c r="I105" s="86">
        <f>'7. Nominale afschrijvingen'!T94</f>
        <v>0</v>
      </c>
      <c r="J105" s="86">
        <f>'7. Nominale afschrijvingen'!U94</f>
        <v>0</v>
      </c>
      <c r="K105" s="86">
        <f>'7. Nominale afschrijvingen'!V94</f>
        <v>0</v>
      </c>
      <c r="L105" s="86">
        <f>'7. Nominale afschrijvingen'!W94</f>
        <v>-880.52564102564099</v>
      </c>
      <c r="M105" s="86">
        <f>'7. Nominale afschrijvingen'!X94</f>
        <v>-1761.051282051282</v>
      </c>
      <c r="N105" s="86">
        <f>'7. Nominale afschrijvingen'!Y94</f>
        <v>-1761.051282051282</v>
      </c>
      <c r="O105" s="86">
        <f>'7. Nominale afschrijvingen'!Z94</f>
        <v>-1761.051282051282</v>
      </c>
      <c r="P105" s="86">
        <f>'7. Nominale afschrijvingen'!AA94</f>
        <v>-1761.051282051282</v>
      </c>
      <c r="Q105" s="86">
        <f>'7. Nominale afschrijvingen'!AB94</f>
        <v>-1761.051282051282</v>
      </c>
      <c r="R105" s="86">
        <f>'7. Nominale afschrijvingen'!AC94</f>
        <v>-2113.2615384615387</v>
      </c>
      <c r="S105" s="86">
        <f>'7. Nominale afschrijvingen'!AD94</f>
        <v>-2037.5626176808269</v>
      </c>
      <c r="T105" s="86">
        <f>'7. Nominale afschrijvingen'!AE94</f>
        <v>-1964.5753000325583</v>
      </c>
      <c r="U105" s="86">
        <f>'7. Nominale afschrijvingen'!AF94</f>
        <v>-1894.2024534642278</v>
      </c>
      <c r="V105" s="86">
        <f>'7. Nominale afschrijvingen'!AG94</f>
        <v>-1826.3504252804346</v>
      </c>
      <c r="W105" s="65"/>
      <c r="X105" s="118">
        <f>IF($C105="TD",INDEX('4. CPI-tabel'!$D$20:$Z$42,$E105-2003,X$28-2003),
IF(X$28&gt;=$E105,MAX(1,INDEX('4. CPI-tabel'!$D$20:$Z$42,MAX($E105,2010)-2003,X$28-2003)),0))</f>
        <v>0</v>
      </c>
      <c r="Y105" s="118">
        <f>IF($C105="TD",INDEX('4. CPI-tabel'!$D$20:$Z$42,$E105-2003,Y$28-2003),
IF(Y$28&gt;=$E105,MAX(1,INDEX('4. CPI-tabel'!$D$20:$Z$42,MAX($E105,2010)-2003,Y$28-2003)),0))</f>
        <v>0</v>
      </c>
      <c r="Z105" s="118">
        <f>IF($C105="TD",INDEX('4. CPI-tabel'!$D$20:$Z$42,$E105-2003,Z$28-2003),
IF(Z$28&gt;=$E105,MAX(1,INDEX('4. CPI-tabel'!$D$20:$Z$42,MAX($E105,2010)-2003,Z$28-2003)),0))</f>
        <v>0</v>
      </c>
      <c r="AA105" s="118">
        <f>IF($C105="TD",INDEX('4. CPI-tabel'!$D$20:$Z$42,$E105-2003,AA$28-2003),
IF(AA$28&gt;=$E105,MAX(1,INDEX('4. CPI-tabel'!$D$20:$Z$42,MAX($E105,2010)-2003,AA$28-2003)),0))</f>
        <v>0</v>
      </c>
      <c r="AB105" s="118">
        <f>IF($C105="TD",INDEX('4. CPI-tabel'!$D$20:$Z$42,$E105-2003,AB$28-2003),
IF(AB$28&gt;=$E105,MAX(1,INDEX('4. CPI-tabel'!$D$20:$Z$42,MAX($E105,2010)-2003,AB$28-2003)),0))</f>
        <v>0</v>
      </c>
      <c r="AC105" s="118">
        <f>IF($C105="TD",INDEX('4. CPI-tabel'!$D$20:$Z$42,$E105-2003,AC$28-2003),
IF(AC$28&gt;=$E105,MAX(1,INDEX('4. CPI-tabel'!$D$20:$Z$42,MAX($E105,2010)-2003,AC$28-2003)),0))</f>
        <v>1</v>
      </c>
      <c r="AD105" s="118">
        <f>IF($C105="TD",INDEX('4. CPI-tabel'!$D$20:$Z$42,$E105-2003,AD$28-2003),
IF(AD$28&gt;=$E105,MAX(1,INDEX('4. CPI-tabel'!$D$20:$Z$42,MAX($E105,2010)-2003,AD$28-2003)),0))</f>
        <v>1.002</v>
      </c>
      <c r="AE105" s="118">
        <f>IF($C105="TD",INDEX('4. CPI-tabel'!$D$20:$Z$42,$E105-2003,AE$28-2003),
IF(AE$28&gt;=$E105,MAX(1,INDEX('4. CPI-tabel'!$D$20:$Z$42,MAX($E105,2010)-2003,AE$28-2003)),0))</f>
        <v>1.0160279999999999</v>
      </c>
      <c r="AF105" s="118">
        <f>IF($C105="TD",INDEX('4. CPI-tabel'!$D$20:$Z$42,$E105-2003,AF$28-2003),
IF(AF$28&gt;=$E105,MAX(1,INDEX('4. CPI-tabel'!$D$20:$Z$42,MAX($E105,2010)-2003,AF$28-2003)),0))</f>
        <v>1.0373645879999998</v>
      </c>
      <c r="AG105" s="118">
        <f>IF($C105="TD",INDEX('4. CPI-tabel'!$D$20:$Z$42,$E105-2003,AG$28-2003),
IF(AG$28&gt;=$E105,MAX(1,INDEX('4. CPI-tabel'!$D$20:$Z$42,MAX($E105,2010)-2003,AG$28-2003)),0))</f>
        <v>1.0664107964639997</v>
      </c>
      <c r="AH105" s="118">
        <f>IF($C105="TD",INDEX('4. CPI-tabel'!$D$20:$Z$42,$E105-2003,AH$28-2003),
IF(AH$28&gt;=$E105,MAX(1,INDEX('4. CPI-tabel'!$D$20:$Z$42,MAX($E105,2010)-2003,AH$28-2003)),0))</f>
        <v>1.0738756720392475</v>
      </c>
      <c r="AI105" s="118">
        <f>IF($C105="TD",INDEX('4. CPI-tabel'!$D$20:$Z$42,$E105-2003,AI$28-2003),
IF(AI$28&gt;=$E105,MAX(1,INDEX('4. CPI-tabel'!$D$20:$Z$42,MAX($E105,2010)-2003,AI$28-2003)),0))</f>
        <v>1.0738756720392475</v>
      </c>
      <c r="AJ105" s="118">
        <f>IF($C105="TD",INDEX('4. CPI-tabel'!$D$20:$Z$42,$E105-2003,AJ$28-2003),
IF(AJ$28&gt;=$E105,MAX(1,INDEX('4. CPI-tabel'!$D$20:$Z$42,MAX($E105,2010)-2003,AJ$28-2003)),0))</f>
        <v>1.0738756720392475</v>
      </c>
      <c r="AK105" s="118">
        <f>IF($C105="TD",INDEX('4. CPI-tabel'!$D$20:$Z$42,$E105-2003,AK$28-2003),
IF(AK$28&gt;=$E105,MAX(1,INDEX('4. CPI-tabel'!$D$20:$Z$42,MAX($E105,2010)-2003,AK$28-2003)),0))</f>
        <v>1.0738756720392475</v>
      </c>
      <c r="AL105" s="118">
        <f>IF($C105="TD",INDEX('4. CPI-tabel'!$D$20:$Z$42,$E105-2003,AL$28-2003),
IF(AL$28&gt;=$E105,MAX(1,INDEX('4. CPI-tabel'!$D$20:$Z$42,MAX($E105,2010)-2003,AL$28-2003)),0))</f>
        <v>1.0738756720392475</v>
      </c>
      <c r="AM105" s="118">
        <f>IF($C105="TD",INDEX('4. CPI-tabel'!$D$20:$Z$42,$E105-2003,AM$28-2003),
IF(AM$28&gt;=$E105,MAX(1,INDEX('4. CPI-tabel'!$D$20:$Z$42,MAX($E105,2010)-2003,AM$28-2003)),0))</f>
        <v>1.0738756720392475</v>
      </c>
      <c r="AO105" s="87">
        <f t="shared" si="21"/>
        <v>0</v>
      </c>
      <c r="AP105" s="87">
        <f t="shared" si="22"/>
        <v>0</v>
      </c>
      <c r="AQ105" s="87">
        <f t="shared" si="23"/>
        <v>0</v>
      </c>
      <c r="AR105" s="87">
        <f t="shared" si="24"/>
        <v>0</v>
      </c>
      <c r="AS105" s="87">
        <f t="shared" si="25"/>
        <v>0</v>
      </c>
      <c r="AT105" s="87">
        <f t="shared" si="26"/>
        <v>-880.52564102564099</v>
      </c>
      <c r="AU105" s="87">
        <f t="shared" si="27"/>
        <v>-1764.5733846153846</v>
      </c>
      <c r="AV105" s="87">
        <f t="shared" si="28"/>
        <v>-1789.2774119999999</v>
      </c>
      <c r="AW105" s="87">
        <f t="shared" si="29"/>
        <v>-1826.8522376519995</v>
      </c>
      <c r="AX105" s="87">
        <f t="shared" si="30"/>
        <v>-1878.0041003062554</v>
      </c>
      <c r="AY105" s="87">
        <f t="shared" si="31"/>
        <v>-1891.1501290083988</v>
      </c>
      <c r="AZ105" s="87">
        <f t="shared" si="32"/>
        <v>-2269.3801548100791</v>
      </c>
      <c r="BA105" s="87">
        <f t="shared" si="33"/>
        <v>-2188.0889253840464</v>
      </c>
      <c r="BB105" s="87">
        <f t="shared" si="34"/>
        <v>-2109.7096205941698</v>
      </c>
      <c r="BC105" s="87">
        <f t="shared" si="35"/>
        <v>-2034.137932692289</v>
      </c>
      <c r="BD105" s="87">
        <f t="shared" si="36"/>
        <v>-1961.2732903271922</v>
      </c>
    </row>
    <row r="106" spans="1:56" s="20" customFormat="1" x14ac:dyDescent="0.2">
      <c r="A106" s="41"/>
      <c r="B106" s="86">
        <f>'3. Investeringen'!B92</f>
        <v>78</v>
      </c>
      <c r="C106" s="86" t="str">
        <f>'3. Investeringen'!F92</f>
        <v>AD</v>
      </c>
      <c r="D106" s="86" t="str">
        <f>'3. Investeringen'!G92</f>
        <v>Nieuwe investeringen AD</v>
      </c>
      <c r="E106" s="121">
        <f>'3. Investeringen'!K92</f>
        <v>2017</v>
      </c>
      <c r="G106" s="86">
        <f>'7. Nominale afschrijvingen'!R95</f>
        <v>0</v>
      </c>
      <c r="H106" s="86">
        <f>'7. Nominale afschrijvingen'!S95</f>
        <v>0</v>
      </c>
      <c r="I106" s="86">
        <f>'7. Nominale afschrijvingen'!T95</f>
        <v>0</v>
      </c>
      <c r="J106" s="86">
        <f>'7. Nominale afschrijvingen'!U95</f>
        <v>0</v>
      </c>
      <c r="K106" s="86">
        <f>'7. Nominale afschrijvingen'!V95</f>
        <v>0</v>
      </c>
      <c r="L106" s="86">
        <f>'7. Nominale afschrijvingen'!W95</f>
        <v>0</v>
      </c>
      <c r="M106" s="86">
        <f>'7. Nominale afschrijvingen'!X95</f>
        <v>33315.9163901789</v>
      </c>
      <c r="N106" s="86">
        <f>'7. Nominale afschrijvingen'!Y95</f>
        <v>66631.832780357799</v>
      </c>
      <c r="O106" s="86">
        <f>'7. Nominale afschrijvingen'!Z95</f>
        <v>66631.832780357799</v>
      </c>
      <c r="P106" s="86">
        <f>'7. Nominale afschrijvingen'!AA95</f>
        <v>66631.832780357799</v>
      </c>
      <c r="Q106" s="86">
        <f>'7. Nominale afschrijvingen'!AB95</f>
        <v>66631.832780357799</v>
      </c>
      <c r="R106" s="86">
        <f>'7. Nominale afschrijvingen'!AC95</f>
        <v>79958.199336429359</v>
      </c>
      <c r="S106" s="86">
        <f>'7. Nominale afschrijvingen'!AD95</f>
        <v>77177.04457690139</v>
      </c>
      <c r="T106" s="86">
        <f>'7. Nominale afschrijvingen'!AE95</f>
        <v>74492.625635096119</v>
      </c>
      <c r="U106" s="86">
        <f>'7. Nominale afschrijvingen'!AF95</f>
        <v>71901.577786918875</v>
      </c>
      <c r="V106" s="86">
        <f>'7. Nominale afschrijvingen'!AG95</f>
        <v>69400.653342156467</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0</v>
      </c>
      <c r="AA106" s="118">
        <f>IF($C106="TD",INDEX('4. CPI-tabel'!$D$20:$Z$42,$E106-2003,AA$28-2003),
IF(AA$28&gt;=$E106,MAX(1,INDEX('4. CPI-tabel'!$D$20:$Z$42,MAX($E106,2010)-2003,AA$28-2003)),0))</f>
        <v>0</v>
      </c>
      <c r="AB106" s="118">
        <f>IF($C106="TD",INDEX('4. CPI-tabel'!$D$20:$Z$42,$E106-2003,AB$28-2003),
IF(AB$28&gt;=$E106,MAX(1,INDEX('4. CPI-tabel'!$D$20:$Z$42,MAX($E106,2010)-2003,AB$28-2003)),0))</f>
        <v>0</v>
      </c>
      <c r="AC106" s="118">
        <f>IF($C106="TD",INDEX('4. CPI-tabel'!$D$20:$Z$42,$E106-2003,AC$28-2003),
IF(AC$28&gt;=$E106,MAX(1,INDEX('4. CPI-tabel'!$D$20:$Z$42,MAX($E106,2010)-2003,AC$28-2003)),0))</f>
        <v>0</v>
      </c>
      <c r="AD106" s="118">
        <f>IF($C106="TD",INDEX('4. CPI-tabel'!$D$20:$Z$42,$E106-2003,AD$28-2003),
IF(AD$28&gt;=$E106,MAX(1,INDEX('4. CPI-tabel'!$D$20:$Z$42,MAX($E106,2010)-2003,AD$28-2003)),0))</f>
        <v>1</v>
      </c>
      <c r="AE106" s="118">
        <f>IF($C106="TD",INDEX('4. CPI-tabel'!$D$20:$Z$42,$E106-2003,AE$28-2003),
IF(AE$28&gt;=$E106,MAX(1,INDEX('4. CPI-tabel'!$D$20:$Z$42,MAX($E106,2010)-2003,AE$28-2003)),0))</f>
        <v>1.014</v>
      </c>
      <c r="AF106" s="118">
        <f>IF($C106="TD",INDEX('4. CPI-tabel'!$D$20:$Z$42,$E106-2003,AF$28-2003),
IF(AF$28&gt;=$E106,MAX(1,INDEX('4. CPI-tabel'!$D$20:$Z$42,MAX($E106,2010)-2003,AF$28-2003)),0))</f>
        <v>1.0352939999999999</v>
      </c>
      <c r="AG106" s="118">
        <f>IF($C106="TD",INDEX('4. CPI-tabel'!$D$20:$Z$42,$E106-2003,AG$28-2003),
IF(AG$28&gt;=$E106,MAX(1,INDEX('4. CPI-tabel'!$D$20:$Z$42,MAX($E106,2010)-2003,AG$28-2003)),0))</f>
        <v>1.0642822320000001</v>
      </c>
      <c r="AH106" s="118">
        <f>IF($C106="TD",INDEX('4. CPI-tabel'!$D$20:$Z$42,$E106-2003,AH$28-2003),
IF(AH$28&gt;=$E106,MAX(1,INDEX('4. CPI-tabel'!$D$20:$Z$42,MAX($E106,2010)-2003,AH$28-2003)),0))</f>
        <v>1.0717322076239999</v>
      </c>
      <c r="AI106" s="118">
        <f>IF($C106="TD",INDEX('4. CPI-tabel'!$D$20:$Z$42,$E106-2003,AI$28-2003),
IF(AI$28&gt;=$E106,MAX(1,INDEX('4. CPI-tabel'!$D$20:$Z$42,MAX($E106,2010)-2003,AI$28-2003)),0))</f>
        <v>1.0717322076239999</v>
      </c>
      <c r="AJ106" s="118">
        <f>IF($C106="TD",INDEX('4. CPI-tabel'!$D$20:$Z$42,$E106-2003,AJ$28-2003),
IF(AJ$28&gt;=$E106,MAX(1,INDEX('4. CPI-tabel'!$D$20:$Z$42,MAX($E106,2010)-2003,AJ$28-2003)),0))</f>
        <v>1.0717322076239999</v>
      </c>
      <c r="AK106" s="118">
        <f>IF($C106="TD",INDEX('4. CPI-tabel'!$D$20:$Z$42,$E106-2003,AK$28-2003),
IF(AK$28&gt;=$E106,MAX(1,INDEX('4. CPI-tabel'!$D$20:$Z$42,MAX($E106,2010)-2003,AK$28-2003)),0))</f>
        <v>1.0717322076239999</v>
      </c>
      <c r="AL106" s="118">
        <f>IF($C106="TD",INDEX('4. CPI-tabel'!$D$20:$Z$42,$E106-2003,AL$28-2003),
IF(AL$28&gt;=$E106,MAX(1,INDEX('4. CPI-tabel'!$D$20:$Z$42,MAX($E106,2010)-2003,AL$28-2003)),0))</f>
        <v>1.0717322076239999</v>
      </c>
      <c r="AM106" s="118">
        <f>IF($C106="TD",INDEX('4. CPI-tabel'!$D$20:$Z$42,$E106-2003,AM$28-2003),
IF(AM$28&gt;=$E106,MAX(1,INDEX('4. CPI-tabel'!$D$20:$Z$42,MAX($E106,2010)-2003,AM$28-2003)),0))</f>
        <v>1.0717322076239999</v>
      </c>
      <c r="AO106" s="87">
        <f t="shared" si="21"/>
        <v>0</v>
      </c>
      <c r="AP106" s="87">
        <f t="shared" si="22"/>
        <v>0</v>
      </c>
      <c r="AQ106" s="87">
        <f t="shared" si="23"/>
        <v>0</v>
      </c>
      <c r="AR106" s="87">
        <f t="shared" si="24"/>
        <v>0</v>
      </c>
      <c r="AS106" s="87">
        <f t="shared" si="25"/>
        <v>0</v>
      </c>
      <c r="AT106" s="87">
        <f t="shared" si="26"/>
        <v>0</v>
      </c>
      <c r="AU106" s="87">
        <f t="shared" si="27"/>
        <v>33315.9163901789</v>
      </c>
      <c r="AV106" s="87">
        <f t="shared" si="28"/>
        <v>67564.678439282812</v>
      </c>
      <c r="AW106" s="87">
        <f t="shared" si="29"/>
        <v>68983.536686507738</v>
      </c>
      <c r="AX106" s="87">
        <f t="shared" si="30"/>
        <v>70915.075713729966</v>
      </c>
      <c r="AY106" s="87">
        <f t="shared" si="31"/>
        <v>71411.48124372607</v>
      </c>
      <c r="AZ106" s="87">
        <f t="shared" si="32"/>
        <v>85693.777492471287</v>
      </c>
      <c r="BA106" s="87">
        <f t="shared" si="33"/>
        <v>82713.124362298375</v>
      </c>
      <c r="BB106" s="87">
        <f t="shared" si="34"/>
        <v>79836.146123609738</v>
      </c>
      <c r="BC106" s="87">
        <f t="shared" si="35"/>
        <v>77059.236693223313</v>
      </c>
      <c r="BD106" s="87">
        <f t="shared" si="36"/>
        <v>74378.915416937278</v>
      </c>
    </row>
    <row r="107" spans="1:56" s="20" customFormat="1" x14ac:dyDescent="0.2">
      <c r="A107" s="41"/>
      <c r="B107" s="86">
        <f>'3. Investeringen'!B93</f>
        <v>79</v>
      </c>
      <c r="C107" s="86" t="str">
        <f>'3. Investeringen'!F93</f>
        <v>AD</v>
      </c>
      <c r="D107" s="86" t="str">
        <f>'3. Investeringen'!G93</f>
        <v>Nieuwe investeringen AD</v>
      </c>
      <c r="E107" s="121">
        <f>'3. Investeringen'!K93</f>
        <v>2017</v>
      </c>
      <c r="G107" s="86">
        <f>'7. Nominale afschrijvingen'!R96</f>
        <v>0</v>
      </c>
      <c r="H107" s="86">
        <f>'7. Nominale afschrijvingen'!S96</f>
        <v>0</v>
      </c>
      <c r="I107" s="86">
        <f>'7. Nominale afschrijvingen'!T96</f>
        <v>0</v>
      </c>
      <c r="J107" s="86">
        <f>'7. Nominale afschrijvingen'!U96</f>
        <v>0</v>
      </c>
      <c r="K107" s="86">
        <f>'7. Nominale afschrijvingen'!V96</f>
        <v>0</v>
      </c>
      <c r="L107" s="86">
        <f>'7. Nominale afschrijvingen'!W96</f>
        <v>0</v>
      </c>
      <c r="M107" s="86">
        <f>'7. Nominale afschrijvingen'!X96</f>
        <v>-175.85975717067473</v>
      </c>
      <c r="N107" s="86">
        <f>'7. Nominale afschrijvingen'!Y96</f>
        <v>-351.71951434134951</v>
      </c>
      <c r="O107" s="86">
        <f>'7. Nominale afschrijvingen'!Z96</f>
        <v>-351.71951434134951</v>
      </c>
      <c r="P107" s="86">
        <f>'7. Nominale afschrijvingen'!AA96</f>
        <v>-351.71951434134951</v>
      </c>
      <c r="Q107" s="86">
        <f>'7. Nominale afschrijvingen'!AB96</f>
        <v>-351.71951434134951</v>
      </c>
      <c r="R107" s="86">
        <f>'7. Nominale afschrijvingen'!AC96</f>
        <v>-422.06341720961939</v>
      </c>
      <c r="S107" s="86">
        <f>'7. Nominale afschrijvingen'!AD96</f>
        <v>-407.38295052406738</v>
      </c>
      <c r="T107" s="86">
        <f>'7. Nominale afschrijvingen'!AE96</f>
        <v>-393.2131087667085</v>
      </c>
      <c r="U107" s="86">
        <f>'7. Nominale afschrijvingen'!AF96</f>
        <v>-379.53613107047516</v>
      </c>
      <c r="V107" s="86">
        <f>'7. Nominale afschrijvingen'!AG96</f>
        <v>-366.33487433758904</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0</v>
      </c>
      <c r="AA107" s="118">
        <f>IF($C107="TD",INDEX('4. CPI-tabel'!$D$20:$Z$42,$E107-2003,AA$28-2003),
IF(AA$28&gt;=$E107,MAX(1,INDEX('4. CPI-tabel'!$D$20:$Z$42,MAX($E107,2010)-2003,AA$28-2003)),0))</f>
        <v>0</v>
      </c>
      <c r="AB107" s="118">
        <f>IF($C107="TD",INDEX('4. CPI-tabel'!$D$20:$Z$42,$E107-2003,AB$28-2003),
IF(AB$28&gt;=$E107,MAX(1,INDEX('4. CPI-tabel'!$D$20:$Z$42,MAX($E107,2010)-2003,AB$28-2003)),0))</f>
        <v>0</v>
      </c>
      <c r="AC107" s="118">
        <f>IF($C107="TD",INDEX('4. CPI-tabel'!$D$20:$Z$42,$E107-2003,AC$28-2003),
IF(AC$28&gt;=$E107,MAX(1,INDEX('4. CPI-tabel'!$D$20:$Z$42,MAX($E107,2010)-2003,AC$28-2003)),0))</f>
        <v>0</v>
      </c>
      <c r="AD107" s="118">
        <f>IF($C107="TD",INDEX('4. CPI-tabel'!$D$20:$Z$42,$E107-2003,AD$28-2003),
IF(AD$28&gt;=$E107,MAX(1,INDEX('4. CPI-tabel'!$D$20:$Z$42,MAX($E107,2010)-2003,AD$28-2003)),0))</f>
        <v>1</v>
      </c>
      <c r="AE107" s="118">
        <f>IF($C107="TD",INDEX('4. CPI-tabel'!$D$20:$Z$42,$E107-2003,AE$28-2003),
IF(AE$28&gt;=$E107,MAX(1,INDEX('4. CPI-tabel'!$D$20:$Z$42,MAX($E107,2010)-2003,AE$28-2003)),0))</f>
        <v>1.014</v>
      </c>
      <c r="AF107" s="118">
        <f>IF($C107="TD",INDEX('4. CPI-tabel'!$D$20:$Z$42,$E107-2003,AF$28-2003),
IF(AF$28&gt;=$E107,MAX(1,INDEX('4. CPI-tabel'!$D$20:$Z$42,MAX($E107,2010)-2003,AF$28-2003)),0))</f>
        <v>1.0352939999999999</v>
      </c>
      <c r="AG107" s="118">
        <f>IF($C107="TD",INDEX('4. CPI-tabel'!$D$20:$Z$42,$E107-2003,AG$28-2003),
IF(AG$28&gt;=$E107,MAX(1,INDEX('4. CPI-tabel'!$D$20:$Z$42,MAX($E107,2010)-2003,AG$28-2003)),0))</f>
        <v>1.0642822320000001</v>
      </c>
      <c r="AH107" s="118">
        <f>IF($C107="TD",INDEX('4. CPI-tabel'!$D$20:$Z$42,$E107-2003,AH$28-2003),
IF(AH$28&gt;=$E107,MAX(1,INDEX('4. CPI-tabel'!$D$20:$Z$42,MAX($E107,2010)-2003,AH$28-2003)),0))</f>
        <v>1.0717322076239999</v>
      </c>
      <c r="AI107" s="118">
        <f>IF($C107="TD",INDEX('4. CPI-tabel'!$D$20:$Z$42,$E107-2003,AI$28-2003),
IF(AI$28&gt;=$E107,MAX(1,INDEX('4. CPI-tabel'!$D$20:$Z$42,MAX($E107,2010)-2003,AI$28-2003)),0))</f>
        <v>1.0717322076239999</v>
      </c>
      <c r="AJ107" s="118">
        <f>IF($C107="TD",INDEX('4. CPI-tabel'!$D$20:$Z$42,$E107-2003,AJ$28-2003),
IF(AJ$28&gt;=$E107,MAX(1,INDEX('4. CPI-tabel'!$D$20:$Z$42,MAX($E107,2010)-2003,AJ$28-2003)),0))</f>
        <v>1.0717322076239999</v>
      </c>
      <c r="AK107" s="118">
        <f>IF($C107="TD",INDEX('4. CPI-tabel'!$D$20:$Z$42,$E107-2003,AK$28-2003),
IF(AK$28&gt;=$E107,MAX(1,INDEX('4. CPI-tabel'!$D$20:$Z$42,MAX($E107,2010)-2003,AK$28-2003)),0))</f>
        <v>1.0717322076239999</v>
      </c>
      <c r="AL107" s="118">
        <f>IF($C107="TD",INDEX('4. CPI-tabel'!$D$20:$Z$42,$E107-2003,AL$28-2003),
IF(AL$28&gt;=$E107,MAX(1,INDEX('4. CPI-tabel'!$D$20:$Z$42,MAX($E107,2010)-2003,AL$28-2003)),0))</f>
        <v>1.0717322076239999</v>
      </c>
      <c r="AM107" s="118">
        <f>IF($C107="TD",INDEX('4. CPI-tabel'!$D$20:$Z$42,$E107-2003,AM$28-2003),
IF(AM$28&gt;=$E107,MAX(1,INDEX('4. CPI-tabel'!$D$20:$Z$42,MAX($E107,2010)-2003,AM$28-2003)),0))</f>
        <v>1.0717322076239999</v>
      </c>
      <c r="AO107" s="87">
        <f t="shared" si="21"/>
        <v>0</v>
      </c>
      <c r="AP107" s="87">
        <f t="shared" si="22"/>
        <v>0</v>
      </c>
      <c r="AQ107" s="87">
        <f t="shared" si="23"/>
        <v>0</v>
      </c>
      <c r="AR107" s="87">
        <f t="shared" si="24"/>
        <v>0</v>
      </c>
      <c r="AS107" s="87">
        <f t="shared" si="25"/>
        <v>0</v>
      </c>
      <c r="AT107" s="87">
        <f t="shared" si="26"/>
        <v>0</v>
      </c>
      <c r="AU107" s="87">
        <f t="shared" si="27"/>
        <v>-175.85975717067473</v>
      </c>
      <c r="AV107" s="87">
        <f t="shared" si="28"/>
        <v>-356.64358754212839</v>
      </c>
      <c r="AW107" s="87">
        <f t="shared" si="29"/>
        <v>-364.13310288051309</v>
      </c>
      <c r="AX107" s="87">
        <f t="shared" si="30"/>
        <v>-374.32882976116747</v>
      </c>
      <c r="AY107" s="87">
        <f t="shared" si="31"/>
        <v>-376.94913156949559</v>
      </c>
      <c r="AZ107" s="87">
        <f t="shared" si="32"/>
        <v>-452.3389578833947</v>
      </c>
      <c r="BA107" s="87">
        <f t="shared" si="33"/>
        <v>-436.60542891353748</v>
      </c>
      <c r="BB107" s="87">
        <f t="shared" si="34"/>
        <v>-421.41915312524048</v>
      </c>
      <c r="BC107" s="87">
        <f t="shared" si="35"/>
        <v>-406.76109562523214</v>
      </c>
      <c r="BD107" s="87">
        <f t="shared" si="36"/>
        <v>-392.61288360348487</v>
      </c>
    </row>
    <row r="108" spans="1:56" s="20" customFormat="1" x14ac:dyDescent="0.2">
      <c r="A108" s="41"/>
      <c r="B108" s="86">
        <f>'3. Investeringen'!B94</f>
        <v>80</v>
      </c>
      <c r="C108" s="86" t="str">
        <f>'3. Investeringen'!F94</f>
        <v>AD</v>
      </c>
      <c r="D108" s="86" t="str">
        <f>'3. Investeringen'!G94</f>
        <v>Nieuwe investeringen AD</v>
      </c>
      <c r="E108" s="121">
        <f>'3. Investeringen'!K94</f>
        <v>2018</v>
      </c>
      <c r="G108" s="86">
        <f>'7. Nominale afschrijvingen'!R97</f>
        <v>0</v>
      </c>
      <c r="H108" s="86">
        <f>'7. Nominale afschrijvingen'!S97</f>
        <v>0</v>
      </c>
      <c r="I108" s="86">
        <f>'7. Nominale afschrijvingen'!T97</f>
        <v>0</v>
      </c>
      <c r="J108" s="86">
        <f>'7. Nominale afschrijvingen'!U97</f>
        <v>0</v>
      </c>
      <c r="K108" s="86">
        <f>'7. Nominale afschrijvingen'!V97</f>
        <v>0</v>
      </c>
      <c r="L108" s="86">
        <f>'7. Nominale afschrijvingen'!W97</f>
        <v>0</v>
      </c>
      <c r="M108" s="86">
        <f>'7. Nominale afschrijvingen'!X97</f>
        <v>0</v>
      </c>
      <c r="N108" s="86">
        <f>'7. Nominale afschrijvingen'!Y97</f>
        <v>30597.745849897434</v>
      </c>
      <c r="O108" s="86">
        <f>'7. Nominale afschrijvingen'!Z97</f>
        <v>61195.49169979486</v>
      </c>
      <c r="P108" s="86">
        <f>'7. Nominale afschrijvingen'!AA97</f>
        <v>61195.49169979486</v>
      </c>
      <c r="Q108" s="86">
        <f>'7. Nominale afschrijvingen'!AB97</f>
        <v>61195.49169979486</v>
      </c>
      <c r="R108" s="86">
        <f>'7. Nominale afschrijvingen'!AC97</f>
        <v>73434.590039753835</v>
      </c>
      <c r="S108" s="86">
        <f>'7. Nominale afschrijvingen'!AD97</f>
        <v>70952.294038410051</v>
      </c>
      <c r="T108" s="86">
        <f>'7. Nominale afschrijvingen'!AE97</f>
        <v>68553.906634294777</v>
      </c>
      <c r="U108" s="86">
        <f>'7. Nominale afschrijvingen'!AF97</f>
        <v>66236.591480459465</v>
      </c>
      <c r="V108" s="86">
        <f>'7. Nominale afschrijvingen'!AG97</f>
        <v>63997.6081064721</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0</v>
      </c>
      <c r="AB108" s="118">
        <f>IF($C108="TD",INDEX('4. CPI-tabel'!$D$20:$Z$42,$E108-2003,AB$28-2003),
IF(AB$28&gt;=$E108,MAX(1,INDEX('4. CPI-tabel'!$D$20:$Z$42,MAX($E108,2010)-2003,AB$28-2003)),0))</f>
        <v>0</v>
      </c>
      <c r="AC108" s="118">
        <f>IF($C108="TD",INDEX('4. CPI-tabel'!$D$20:$Z$42,$E108-2003,AC$28-2003),
IF(AC$28&gt;=$E108,MAX(1,INDEX('4. CPI-tabel'!$D$20:$Z$42,MAX($E108,2010)-2003,AC$28-2003)),0))</f>
        <v>0</v>
      </c>
      <c r="AD108" s="118">
        <f>IF($C108="TD",INDEX('4. CPI-tabel'!$D$20:$Z$42,$E108-2003,AD$28-2003),
IF(AD$28&gt;=$E108,MAX(1,INDEX('4. CPI-tabel'!$D$20:$Z$42,MAX($E108,2010)-2003,AD$28-2003)),0))</f>
        <v>0</v>
      </c>
      <c r="AE108" s="118">
        <f>IF($C108="TD",INDEX('4. CPI-tabel'!$D$20:$Z$42,$E108-2003,AE$28-2003),
IF(AE$28&gt;=$E108,MAX(1,INDEX('4. CPI-tabel'!$D$20:$Z$42,MAX($E108,2010)-2003,AE$28-2003)),0))</f>
        <v>1</v>
      </c>
      <c r="AF108" s="118">
        <f>IF($C108="TD",INDEX('4. CPI-tabel'!$D$20:$Z$42,$E108-2003,AF$28-2003),
IF(AF$28&gt;=$E108,MAX(1,INDEX('4. CPI-tabel'!$D$20:$Z$42,MAX($E108,2010)-2003,AF$28-2003)),0))</f>
        <v>1.0209999999999999</v>
      </c>
      <c r="AG108" s="118">
        <f>IF($C108="TD",INDEX('4. CPI-tabel'!$D$20:$Z$42,$E108-2003,AG$28-2003),
IF(AG$28&gt;=$E108,MAX(1,INDEX('4. CPI-tabel'!$D$20:$Z$42,MAX($E108,2010)-2003,AG$28-2003)),0))</f>
        <v>1.049588</v>
      </c>
      <c r="AH108" s="118">
        <f>IF($C108="TD",INDEX('4. CPI-tabel'!$D$20:$Z$42,$E108-2003,AH$28-2003),
IF(AH$28&gt;=$E108,MAX(1,INDEX('4. CPI-tabel'!$D$20:$Z$42,MAX($E108,2010)-2003,AH$28-2003)),0))</f>
        <v>1.0569351159999998</v>
      </c>
      <c r="AI108" s="118">
        <f>IF($C108="TD",INDEX('4. CPI-tabel'!$D$20:$Z$42,$E108-2003,AI$28-2003),
IF(AI$28&gt;=$E108,MAX(1,INDEX('4. CPI-tabel'!$D$20:$Z$42,MAX($E108,2010)-2003,AI$28-2003)),0))</f>
        <v>1.0569351159999998</v>
      </c>
      <c r="AJ108" s="118">
        <f>IF($C108="TD",INDEX('4. CPI-tabel'!$D$20:$Z$42,$E108-2003,AJ$28-2003),
IF(AJ$28&gt;=$E108,MAX(1,INDEX('4. CPI-tabel'!$D$20:$Z$42,MAX($E108,2010)-2003,AJ$28-2003)),0))</f>
        <v>1.0569351159999998</v>
      </c>
      <c r="AK108" s="118">
        <f>IF($C108="TD",INDEX('4. CPI-tabel'!$D$20:$Z$42,$E108-2003,AK$28-2003),
IF(AK$28&gt;=$E108,MAX(1,INDEX('4. CPI-tabel'!$D$20:$Z$42,MAX($E108,2010)-2003,AK$28-2003)),0))</f>
        <v>1.0569351159999998</v>
      </c>
      <c r="AL108" s="118">
        <f>IF($C108="TD",INDEX('4. CPI-tabel'!$D$20:$Z$42,$E108-2003,AL$28-2003),
IF(AL$28&gt;=$E108,MAX(1,INDEX('4. CPI-tabel'!$D$20:$Z$42,MAX($E108,2010)-2003,AL$28-2003)),0))</f>
        <v>1.0569351159999998</v>
      </c>
      <c r="AM108" s="118">
        <f>IF($C108="TD",INDEX('4. CPI-tabel'!$D$20:$Z$42,$E108-2003,AM$28-2003),
IF(AM$28&gt;=$E108,MAX(1,INDEX('4. CPI-tabel'!$D$20:$Z$42,MAX($E108,2010)-2003,AM$28-2003)),0))</f>
        <v>1.0569351159999998</v>
      </c>
      <c r="AO108" s="87">
        <f t="shared" si="21"/>
        <v>0</v>
      </c>
      <c r="AP108" s="87">
        <f t="shared" si="22"/>
        <v>0</v>
      </c>
      <c r="AQ108" s="87">
        <f t="shared" si="23"/>
        <v>0</v>
      </c>
      <c r="AR108" s="87">
        <f t="shared" si="24"/>
        <v>0</v>
      </c>
      <c r="AS108" s="87">
        <f t="shared" si="25"/>
        <v>0</v>
      </c>
      <c r="AT108" s="87">
        <f t="shared" si="26"/>
        <v>0</v>
      </c>
      <c r="AU108" s="87">
        <f t="shared" si="27"/>
        <v>0</v>
      </c>
      <c r="AV108" s="87">
        <f t="shared" si="28"/>
        <v>30597.745849897434</v>
      </c>
      <c r="AW108" s="87">
        <f t="shared" si="29"/>
        <v>62480.597025490548</v>
      </c>
      <c r="AX108" s="87">
        <f t="shared" si="30"/>
        <v>64230.053742204283</v>
      </c>
      <c r="AY108" s="87">
        <f t="shared" si="31"/>
        <v>64679.664118399705</v>
      </c>
      <c r="AZ108" s="87">
        <f t="shared" si="32"/>
        <v>77615.596942079646</v>
      </c>
      <c r="BA108" s="87">
        <f t="shared" si="33"/>
        <v>74991.971129953017</v>
      </c>
      <c r="BB108" s="87">
        <f t="shared" si="34"/>
        <v>72457.031260771502</v>
      </c>
      <c r="BC108" s="87">
        <f t="shared" si="35"/>
        <v>70007.779499844022</v>
      </c>
      <c r="BD108" s="87">
        <f t="shared" si="36"/>
        <v>67641.319347736615</v>
      </c>
    </row>
    <row r="109" spans="1:56" s="20" customFormat="1" x14ac:dyDescent="0.2">
      <c r="A109" s="41"/>
      <c r="B109" s="86">
        <f>'3. Investeringen'!B95</f>
        <v>81</v>
      </c>
      <c r="C109" s="86" t="str">
        <f>'3. Investeringen'!F95</f>
        <v>AD</v>
      </c>
      <c r="D109" s="86" t="str">
        <f>'3. Investeringen'!G95</f>
        <v>Nieuwe investeringen AD</v>
      </c>
      <c r="E109" s="121">
        <f>'3. Investeringen'!K95</f>
        <v>2018</v>
      </c>
      <c r="G109" s="86">
        <f>'7. Nominale afschrijvingen'!R98</f>
        <v>0</v>
      </c>
      <c r="H109" s="86">
        <f>'7. Nominale afschrijvingen'!S98</f>
        <v>0</v>
      </c>
      <c r="I109" s="86">
        <f>'7. Nominale afschrijvingen'!T98</f>
        <v>0</v>
      </c>
      <c r="J109" s="86">
        <f>'7. Nominale afschrijvingen'!U98</f>
        <v>0</v>
      </c>
      <c r="K109" s="86">
        <f>'7. Nominale afschrijvingen'!V98</f>
        <v>0</v>
      </c>
      <c r="L109" s="86">
        <f>'7. Nominale afschrijvingen'!W98</f>
        <v>0</v>
      </c>
      <c r="M109" s="86">
        <f>'7. Nominale afschrijvingen'!X98</f>
        <v>0</v>
      </c>
      <c r="N109" s="86">
        <f>'7. Nominale afschrijvingen'!Y98</f>
        <v>-148.85502383350308</v>
      </c>
      <c r="O109" s="86">
        <f>'7. Nominale afschrijvingen'!Z98</f>
        <v>-297.71004766700617</v>
      </c>
      <c r="P109" s="86">
        <f>'7. Nominale afschrijvingen'!AA98</f>
        <v>-297.71004766700617</v>
      </c>
      <c r="Q109" s="86">
        <f>'7. Nominale afschrijvingen'!AB98</f>
        <v>-297.71004766700617</v>
      </c>
      <c r="R109" s="86">
        <f>'7. Nominale afschrijvingen'!AC98</f>
        <v>-357.25205720040736</v>
      </c>
      <c r="S109" s="86">
        <f>'7. Nominale afschrijvingen'!AD98</f>
        <v>-345.17593132321053</v>
      </c>
      <c r="T109" s="86">
        <f>'7. Nominale afschrijvingen'!AE98</f>
        <v>-333.50801251791887</v>
      </c>
      <c r="U109" s="86">
        <f>'7. Nominale afschrijvingen'!AF98</f>
        <v>-322.23450223562304</v>
      </c>
      <c r="V109" s="86">
        <f>'7. Nominale afschrijvingen'!AG98</f>
        <v>-311.34206835723575</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0</v>
      </c>
      <c r="AB109" s="118">
        <f>IF($C109="TD",INDEX('4. CPI-tabel'!$D$20:$Z$42,$E109-2003,AB$28-2003),
IF(AB$28&gt;=$E109,MAX(1,INDEX('4. CPI-tabel'!$D$20:$Z$42,MAX($E109,2010)-2003,AB$28-2003)),0))</f>
        <v>0</v>
      </c>
      <c r="AC109" s="118">
        <f>IF($C109="TD",INDEX('4. CPI-tabel'!$D$20:$Z$42,$E109-2003,AC$28-2003),
IF(AC$28&gt;=$E109,MAX(1,INDEX('4. CPI-tabel'!$D$20:$Z$42,MAX($E109,2010)-2003,AC$28-2003)),0))</f>
        <v>0</v>
      </c>
      <c r="AD109" s="118">
        <f>IF($C109="TD",INDEX('4. CPI-tabel'!$D$20:$Z$42,$E109-2003,AD$28-2003),
IF(AD$28&gt;=$E109,MAX(1,INDEX('4. CPI-tabel'!$D$20:$Z$42,MAX($E109,2010)-2003,AD$28-2003)),0))</f>
        <v>0</v>
      </c>
      <c r="AE109" s="118">
        <f>IF($C109="TD",INDEX('4. CPI-tabel'!$D$20:$Z$42,$E109-2003,AE$28-2003),
IF(AE$28&gt;=$E109,MAX(1,INDEX('4. CPI-tabel'!$D$20:$Z$42,MAX($E109,2010)-2003,AE$28-2003)),0))</f>
        <v>1</v>
      </c>
      <c r="AF109" s="118">
        <f>IF($C109="TD",INDEX('4. CPI-tabel'!$D$20:$Z$42,$E109-2003,AF$28-2003),
IF(AF$28&gt;=$E109,MAX(1,INDEX('4. CPI-tabel'!$D$20:$Z$42,MAX($E109,2010)-2003,AF$28-2003)),0))</f>
        <v>1.0209999999999999</v>
      </c>
      <c r="AG109" s="118">
        <f>IF($C109="TD",INDEX('4. CPI-tabel'!$D$20:$Z$42,$E109-2003,AG$28-2003),
IF(AG$28&gt;=$E109,MAX(1,INDEX('4. CPI-tabel'!$D$20:$Z$42,MAX($E109,2010)-2003,AG$28-2003)),0))</f>
        <v>1.049588</v>
      </c>
      <c r="AH109" s="118">
        <f>IF($C109="TD",INDEX('4. CPI-tabel'!$D$20:$Z$42,$E109-2003,AH$28-2003),
IF(AH$28&gt;=$E109,MAX(1,INDEX('4. CPI-tabel'!$D$20:$Z$42,MAX($E109,2010)-2003,AH$28-2003)),0))</f>
        <v>1.0569351159999998</v>
      </c>
      <c r="AI109" s="118">
        <f>IF($C109="TD",INDEX('4. CPI-tabel'!$D$20:$Z$42,$E109-2003,AI$28-2003),
IF(AI$28&gt;=$E109,MAX(1,INDEX('4. CPI-tabel'!$D$20:$Z$42,MAX($E109,2010)-2003,AI$28-2003)),0))</f>
        <v>1.0569351159999998</v>
      </c>
      <c r="AJ109" s="118">
        <f>IF($C109="TD",INDEX('4. CPI-tabel'!$D$20:$Z$42,$E109-2003,AJ$28-2003),
IF(AJ$28&gt;=$E109,MAX(1,INDEX('4. CPI-tabel'!$D$20:$Z$42,MAX($E109,2010)-2003,AJ$28-2003)),0))</f>
        <v>1.0569351159999998</v>
      </c>
      <c r="AK109" s="118">
        <f>IF($C109="TD",INDEX('4. CPI-tabel'!$D$20:$Z$42,$E109-2003,AK$28-2003),
IF(AK$28&gt;=$E109,MAX(1,INDEX('4. CPI-tabel'!$D$20:$Z$42,MAX($E109,2010)-2003,AK$28-2003)),0))</f>
        <v>1.0569351159999998</v>
      </c>
      <c r="AL109" s="118">
        <f>IF($C109="TD",INDEX('4. CPI-tabel'!$D$20:$Z$42,$E109-2003,AL$28-2003),
IF(AL$28&gt;=$E109,MAX(1,INDEX('4. CPI-tabel'!$D$20:$Z$42,MAX($E109,2010)-2003,AL$28-2003)),0))</f>
        <v>1.0569351159999998</v>
      </c>
      <c r="AM109" s="118">
        <f>IF($C109="TD",INDEX('4. CPI-tabel'!$D$20:$Z$42,$E109-2003,AM$28-2003),
IF(AM$28&gt;=$E109,MAX(1,INDEX('4. CPI-tabel'!$D$20:$Z$42,MAX($E109,2010)-2003,AM$28-2003)),0))</f>
        <v>1.0569351159999998</v>
      </c>
      <c r="AO109" s="87">
        <f t="shared" si="21"/>
        <v>0</v>
      </c>
      <c r="AP109" s="87">
        <f t="shared" si="22"/>
        <v>0</v>
      </c>
      <c r="AQ109" s="87">
        <f t="shared" si="23"/>
        <v>0</v>
      </c>
      <c r="AR109" s="87">
        <f t="shared" si="24"/>
        <v>0</v>
      </c>
      <c r="AS109" s="87">
        <f t="shared" si="25"/>
        <v>0</v>
      </c>
      <c r="AT109" s="87">
        <f t="shared" si="26"/>
        <v>0</v>
      </c>
      <c r="AU109" s="87">
        <f t="shared" si="27"/>
        <v>0</v>
      </c>
      <c r="AV109" s="87">
        <f t="shared" si="28"/>
        <v>-148.85502383350308</v>
      </c>
      <c r="AW109" s="87">
        <f t="shared" si="29"/>
        <v>-303.96195866801327</v>
      </c>
      <c r="AX109" s="87">
        <f t="shared" si="30"/>
        <v>-312.47289351071765</v>
      </c>
      <c r="AY109" s="87">
        <f t="shared" si="31"/>
        <v>-314.66020376529264</v>
      </c>
      <c r="AZ109" s="87">
        <f t="shared" si="32"/>
        <v>-377.59224451835109</v>
      </c>
      <c r="BA109" s="87">
        <f t="shared" si="33"/>
        <v>-364.82856301350546</v>
      </c>
      <c r="BB109" s="87">
        <f t="shared" si="34"/>
        <v>-352.49632989755594</v>
      </c>
      <c r="BC109" s="87">
        <f t="shared" si="35"/>
        <v>-340.58096099961045</v>
      </c>
      <c r="BD109" s="87">
        <f t="shared" si="36"/>
        <v>-329.06836513483483</v>
      </c>
    </row>
    <row r="110" spans="1:56" s="20" customFormat="1" x14ac:dyDescent="0.2">
      <c r="A110" s="41"/>
      <c r="B110" s="86">
        <f>'3. Investeringen'!B96</f>
        <v>82</v>
      </c>
      <c r="C110" s="86" t="str">
        <f>'3. Investeringen'!F96</f>
        <v>AD</v>
      </c>
      <c r="D110" s="86" t="str">
        <f>'3. Investeringen'!G96</f>
        <v>Nieuwe investeringen AD</v>
      </c>
      <c r="E110" s="121">
        <f>'3. Investeringen'!K96</f>
        <v>2019</v>
      </c>
      <c r="G110" s="86">
        <f>'7. Nominale afschrijvingen'!R99</f>
        <v>0</v>
      </c>
      <c r="H110" s="86">
        <f>'7. Nominale afschrijvingen'!S99</f>
        <v>0</v>
      </c>
      <c r="I110" s="86">
        <f>'7. Nominale afschrijvingen'!T99</f>
        <v>0</v>
      </c>
      <c r="J110" s="86">
        <f>'7. Nominale afschrijvingen'!U99</f>
        <v>0</v>
      </c>
      <c r="K110" s="86">
        <f>'7. Nominale afschrijvingen'!V99</f>
        <v>0</v>
      </c>
      <c r="L110" s="86">
        <f>'7. Nominale afschrijvingen'!W99</f>
        <v>0</v>
      </c>
      <c r="M110" s="86">
        <f>'7. Nominale afschrijvingen'!X99</f>
        <v>0</v>
      </c>
      <c r="N110" s="86">
        <f>'7. Nominale afschrijvingen'!Y99</f>
        <v>0</v>
      </c>
      <c r="O110" s="86">
        <f>'7. Nominale afschrijvingen'!Z99</f>
        <v>29423.427545890438</v>
      </c>
      <c r="P110" s="86">
        <f>'7. Nominale afschrijvingen'!AA99</f>
        <v>58846.855091780883</v>
      </c>
      <c r="Q110" s="86">
        <f>'7. Nominale afschrijvingen'!AB99</f>
        <v>58846.855091780883</v>
      </c>
      <c r="R110" s="86">
        <f>'7. Nominale afschrijvingen'!AC99</f>
        <v>70616.226110137053</v>
      </c>
      <c r="S110" s="86">
        <f>'7. Nominale afschrijvingen'!AD99</f>
        <v>68294.5967585709</v>
      </c>
      <c r="T110" s="86">
        <f>'7. Nominale afschrijvingen'!AE99</f>
        <v>66049.294947330214</v>
      </c>
      <c r="U110" s="86">
        <f>'7. Nominale afschrijvingen'!AF99</f>
        <v>63877.811277828951</v>
      </c>
      <c r="V110" s="86">
        <f>'7. Nominale afschrijvingen'!AG99</f>
        <v>61777.71885225649</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0</v>
      </c>
      <c r="AC110" s="118">
        <f>IF($C110="TD",INDEX('4. CPI-tabel'!$D$20:$Z$42,$E110-2003,AC$28-2003),
IF(AC$28&gt;=$E110,MAX(1,INDEX('4. CPI-tabel'!$D$20:$Z$42,MAX($E110,2010)-2003,AC$28-2003)),0))</f>
        <v>0</v>
      </c>
      <c r="AD110" s="118">
        <f>IF($C110="TD",INDEX('4. CPI-tabel'!$D$20:$Z$42,$E110-2003,AD$28-2003),
IF(AD$28&gt;=$E110,MAX(1,INDEX('4. CPI-tabel'!$D$20:$Z$42,MAX($E110,2010)-2003,AD$28-2003)),0))</f>
        <v>0</v>
      </c>
      <c r="AE110" s="118">
        <f>IF($C110="TD",INDEX('4. CPI-tabel'!$D$20:$Z$42,$E110-2003,AE$28-2003),
IF(AE$28&gt;=$E110,MAX(1,INDEX('4. CPI-tabel'!$D$20:$Z$42,MAX($E110,2010)-2003,AE$28-2003)),0))</f>
        <v>0</v>
      </c>
      <c r="AF110" s="118">
        <f>IF($C110="TD",INDEX('4. CPI-tabel'!$D$20:$Z$42,$E110-2003,AF$28-2003),
IF(AF$28&gt;=$E110,MAX(1,INDEX('4. CPI-tabel'!$D$20:$Z$42,MAX($E110,2010)-2003,AF$28-2003)),0))</f>
        <v>1</v>
      </c>
      <c r="AG110" s="118">
        <f>IF($C110="TD",INDEX('4. CPI-tabel'!$D$20:$Z$42,$E110-2003,AG$28-2003),
IF(AG$28&gt;=$E110,MAX(1,INDEX('4. CPI-tabel'!$D$20:$Z$42,MAX($E110,2010)-2003,AG$28-2003)),0))</f>
        <v>1.028</v>
      </c>
      <c r="AH110" s="118">
        <f>IF($C110="TD",INDEX('4. CPI-tabel'!$D$20:$Z$42,$E110-2003,AH$28-2003),
IF(AH$28&gt;=$E110,MAX(1,INDEX('4. CPI-tabel'!$D$20:$Z$42,MAX($E110,2010)-2003,AH$28-2003)),0))</f>
        <v>1.035196</v>
      </c>
      <c r="AI110" s="118">
        <f>IF($C110="TD",INDEX('4. CPI-tabel'!$D$20:$Z$42,$E110-2003,AI$28-2003),
IF(AI$28&gt;=$E110,MAX(1,INDEX('4. CPI-tabel'!$D$20:$Z$42,MAX($E110,2010)-2003,AI$28-2003)),0))</f>
        <v>1.035196</v>
      </c>
      <c r="AJ110" s="118">
        <f>IF($C110="TD",INDEX('4. CPI-tabel'!$D$20:$Z$42,$E110-2003,AJ$28-2003),
IF(AJ$28&gt;=$E110,MAX(1,INDEX('4. CPI-tabel'!$D$20:$Z$42,MAX($E110,2010)-2003,AJ$28-2003)),0))</f>
        <v>1.035196</v>
      </c>
      <c r="AK110" s="118">
        <f>IF($C110="TD",INDEX('4. CPI-tabel'!$D$20:$Z$42,$E110-2003,AK$28-2003),
IF(AK$28&gt;=$E110,MAX(1,INDEX('4. CPI-tabel'!$D$20:$Z$42,MAX($E110,2010)-2003,AK$28-2003)),0))</f>
        <v>1.035196</v>
      </c>
      <c r="AL110" s="118">
        <f>IF($C110="TD",INDEX('4. CPI-tabel'!$D$20:$Z$42,$E110-2003,AL$28-2003),
IF(AL$28&gt;=$E110,MAX(1,INDEX('4. CPI-tabel'!$D$20:$Z$42,MAX($E110,2010)-2003,AL$28-2003)),0))</f>
        <v>1.035196</v>
      </c>
      <c r="AM110" s="118">
        <f>IF($C110="TD",INDEX('4. CPI-tabel'!$D$20:$Z$42,$E110-2003,AM$28-2003),
IF(AM$28&gt;=$E110,MAX(1,INDEX('4. CPI-tabel'!$D$20:$Z$42,MAX($E110,2010)-2003,AM$28-2003)),0))</f>
        <v>1.035196</v>
      </c>
      <c r="AO110" s="87">
        <f t="shared" si="21"/>
        <v>0</v>
      </c>
      <c r="AP110" s="87">
        <f t="shared" si="22"/>
        <v>0</v>
      </c>
      <c r="AQ110" s="87">
        <f t="shared" si="23"/>
        <v>0</v>
      </c>
      <c r="AR110" s="87">
        <f t="shared" si="24"/>
        <v>0</v>
      </c>
      <c r="AS110" s="87">
        <f t="shared" si="25"/>
        <v>0</v>
      </c>
      <c r="AT110" s="87">
        <f t="shared" si="26"/>
        <v>0</v>
      </c>
      <c r="AU110" s="87">
        <f t="shared" si="27"/>
        <v>0</v>
      </c>
      <c r="AV110" s="87">
        <f t="shared" si="28"/>
        <v>0</v>
      </c>
      <c r="AW110" s="87">
        <f t="shared" si="29"/>
        <v>29423.427545890438</v>
      </c>
      <c r="AX110" s="87">
        <f t="shared" si="30"/>
        <v>60494.567034350752</v>
      </c>
      <c r="AY110" s="87">
        <f t="shared" si="31"/>
        <v>60918.029003591204</v>
      </c>
      <c r="AZ110" s="87">
        <f t="shared" si="32"/>
        <v>73101.634804309433</v>
      </c>
      <c r="BA110" s="87">
        <f t="shared" si="33"/>
        <v>70698.293386085556</v>
      </c>
      <c r="BB110" s="87">
        <f t="shared" si="34"/>
        <v>68373.965932296443</v>
      </c>
      <c r="BC110" s="87">
        <f t="shared" si="35"/>
        <v>66126.054723563415</v>
      </c>
      <c r="BD110" s="87">
        <f t="shared" si="36"/>
        <v>63952.047444980512</v>
      </c>
    </row>
    <row r="111" spans="1:56" x14ac:dyDescent="0.2">
      <c r="B111" s="86">
        <f>'3. Investeringen'!B97</f>
        <v>83</v>
      </c>
      <c r="C111" s="86" t="str">
        <f>'3. Investeringen'!F97</f>
        <v>AD</v>
      </c>
      <c r="D111" s="86" t="str">
        <f>'3. Investeringen'!G97</f>
        <v>Nieuwe investeringen AD</v>
      </c>
      <c r="E111" s="121">
        <f>'3. Investeringen'!K97</f>
        <v>2019</v>
      </c>
      <c r="G111" s="86">
        <f>'7. Nominale afschrijvingen'!R100</f>
        <v>0</v>
      </c>
      <c r="H111" s="86">
        <f>'7. Nominale afschrijvingen'!S100</f>
        <v>0</v>
      </c>
      <c r="I111" s="86">
        <f>'7. Nominale afschrijvingen'!T100</f>
        <v>0</v>
      </c>
      <c r="J111" s="86">
        <f>'7. Nominale afschrijvingen'!U100</f>
        <v>0</v>
      </c>
      <c r="K111" s="86">
        <f>'7. Nominale afschrijvingen'!V100</f>
        <v>0</v>
      </c>
      <c r="L111" s="86">
        <f>'7. Nominale afschrijvingen'!W100</f>
        <v>0</v>
      </c>
      <c r="M111" s="86">
        <f>'7. Nominale afschrijvingen'!X100</f>
        <v>0</v>
      </c>
      <c r="N111" s="86">
        <f>'7. Nominale afschrijvingen'!Y100</f>
        <v>0</v>
      </c>
      <c r="O111" s="86">
        <f>'7. Nominale afschrijvingen'!Z100</f>
        <v>-275.80769230769232</v>
      </c>
      <c r="P111" s="86">
        <f>'7. Nominale afschrijvingen'!AA100</f>
        <v>-551.61538461538464</v>
      </c>
      <c r="Q111" s="86">
        <f>'7. Nominale afschrijvingen'!AB100</f>
        <v>-551.61538461538464</v>
      </c>
      <c r="R111" s="86">
        <f>'7. Nominale afschrijvingen'!AC100</f>
        <v>-661.93846153846152</v>
      </c>
      <c r="S111" s="86">
        <f>'7. Nominale afschrijvingen'!AD100</f>
        <v>-640.17610115911475</v>
      </c>
      <c r="T111" s="86">
        <f>'7. Nominale afschrijvingen'!AE100</f>
        <v>-619.12921564155488</v>
      </c>
      <c r="U111" s="86">
        <f>'7. Nominale afschrijvingen'!AF100</f>
        <v>-598.77428252457219</v>
      </c>
      <c r="V111" s="86">
        <f>'7. Nominale afschrijvingen'!AG100</f>
        <v>-579.08855268814784</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0</v>
      </c>
      <c r="AC111" s="118">
        <f>IF($C111="TD",INDEX('4. CPI-tabel'!$D$20:$Z$42,$E111-2003,AC$28-2003),
IF(AC$28&gt;=$E111,MAX(1,INDEX('4. CPI-tabel'!$D$20:$Z$42,MAX($E111,2010)-2003,AC$28-2003)),0))</f>
        <v>0</v>
      </c>
      <c r="AD111" s="118">
        <f>IF($C111="TD",INDEX('4. CPI-tabel'!$D$20:$Z$42,$E111-2003,AD$28-2003),
IF(AD$28&gt;=$E111,MAX(1,INDEX('4. CPI-tabel'!$D$20:$Z$42,MAX($E111,2010)-2003,AD$28-2003)),0))</f>
        <v>0</v>
      </c>
      <c r="AE111" s="118">
        <f>IF($C111="TD",INDEX('4. CPI-tabel'!$D$20:$Z$42,$E111-2003,AE$28-2003),
IF(AE$28&gt;=$E111,MAX(1,INDEX('4. CPI-tabel'!$D$20:$Z$42,MAX($E111,2010)-2003,AE$28-2003)),0))</f>
        <v>0</v>
      </c>
      <c r="AF111" s="118">
        <f>IF($C111="TD",INDEX('4. CPI-tabel'!$D$20:$Z$42,$E111-2003,AF$28-2003),
IF(AF$28&gt;=$E111,MAX(1,INDEX('4. CPI-tabel'!$D$20:$Z$42,MAX($E111,2010)-2003,AF$28-2003)),0))</f>
        <v>1</v>
      </c>
      <c r="AG111" s="118">
        <f>IF($C111="TD",INDEX('4. CPI-tabel'!$D$20:$Z$42,$E111-2003,AG$28-2003),
IF(AG$28&gt;=$E111,MAX(1,INDEX('4. CPI-tabel'!$D$20:$Z$42,MAX($E111,2010)-2003,AG$28-2003)),0))</f>
        <v>1.028</v>
      </c>
      <c r="AH111" s="118">
        <f>IF($C111="TD",INDEX('4. CPI-tabel'!$D$20:$Z$42,$E111-2003,AH$28-2003),
IF(AH$28&gt;=$E111,MAX(1,INDEX('4. CPI-tabel'!$D$20:$Z$42,MAX($E111,2010)-2003,AH$28-2003)),0))</f>
        <v>1.035196</v>
      </c>
      <c r="AI111" s="118">
        <f>IF($C111="TD",INDEX('4. CPI-tabel'!$D$20:$Z$42,$E111-2003,AI$28-2003),
IF(AI$28&gt;=$E111,MAX(1,INDEX('4. CPI-tabel'!$D$20:$Z$42,MAX($E111,2010)-2003,AI$28-2003)),0))</f>
        <v>1.035196</v>
      </c>
      <c r="AJ111" s="118">
        <f>IF($C111="TD",INDEX('4. CPI-tabel'!$D$20:$Z$42,$E111-2003,AJ$28-2003),
IF(AJ$28&gt;=$E111,MAX(1,INDEX('4. CPI-tabel'!$D$20:$Z$42,MAX($E111,2010)-2003,AJ$28-2003)),0))</f>
        <v>1.035196</v>
      </c>
      <c r="AK111" s="118">
        <f>IF($C111="TD",INDEX('4. CPI-tabel'!$D$20:$Z$42,$E111-2003,AK$28-2003),
IF(AK$28&gt;=$E111,MAX(1,INDEX('4. CPI-tabel'!$D$20:$Z$42,MAX($E111,2010)-2003,AK$28-2003)),0))</f>
        <v>1.035196</v>
      </c>
      <c r="AL111" s="118">
        <f>IF($C111="TD",INDEX('4. CPI-tabel'!$D$20:$Z$42,$E111-2003,AL$28-2003),
IF(AL$28&gt;=$E111,MAX(1,INDEX('4. CPI-tabel'!$D$20:$Z$42,MAX($E111,2010)-2003,AL$28-2003)),0))</f>
        <v>1.035196</v>
      </c>
      <c r="AM111" s="118">
        <f>IF($C111="TD",INDEX('4. CPI-tabel'!$D$20:$Z$42,$E111-2003,AM$28-2003),
IF(AM$28&gt;=$E111,MAX(1,INDEX('4. CPI-tabel'!$D$20:$Z$42,MAX($E111,2010)-2003,AM$28-2003)),0))</f>
        <v>1.035196</v>
      </c>
      <c r="AN111" s="20"/>
      <c r="AO111" s="87">
        <f t="shared" si="21"/>
        <v>0</v>
      </c>
      <c r="AP111" s="87">
        <f t="shared" si="22"/>
        <v>0</v>
      </c>
      <c r="AQ111" s="87">
        <f t="shared" si="23"/>
        <v>0</v>
      </c>
      <c r="AR111" s="87">
        <f t="shared" si="24"/>
        <v>0</v>
      </c>
      <c r="AS111" s="87">
        <f t="shared" si="25"/>
        <v>0</v>
      </c>
      <c r="AT111" s="87">
        <f t="shared" si="26"/>
        <v>0</v>
      </c>
      <c r="AU111" s="87">
        <f t="shared" si="27"/>
        <v>0</v>
      </c>
      <c r="AV111" s="87">
        <f t="shared" si="28"/>
        <v>0</v>
      </c>
      <c r="AW111" s="87">
        <f t="shared" si="29"/>
        <v>-275.80769230769232</v>
      </c>
      <c r="AX111" s="87">
        <f t="shared" si="30"/>
        <v>-567.0606153846154</v>
      </c>
      <c r="AY111" s="87">
        <f t="shared" si="31"/>
        <v>-571.0300396923077</v>
      </c>
      <c r="AZ111" s="87">
        <f t="shared" si="32"/>
        <v>-685.23604763076924</v>
      </c>
      <c r="BA111" s="87">
        <f t="shared" si="33"/>
        <v>-662.70773921551097</v>
      </c>
      <c r="BB111" s="87">
        <f t="shared" si="34"/>
        <v>-640.9200875152751</v>
      </c>
      <c r="BC111" s="87">
        <f t="shared" si="35"/>
        <v>-619.84874217230708</v>
      </c>
      <c r="BD111" s="87">
        <f t="shared" si="36"/>
        <v>-599.47015338855988</v>
      </c>
    </row>
    <row r="112" spans="1:56" x14ac:dyDescent="0.2">
      <c r="B112" s="86">
        <f>'3. Investeringen'!B98</f>
        <v>84</v>
      </c>
      <c r="C112" s="86" t="str">
        <f>'3. Investeringen'!F98</f>
        <v>TD</v>
      </c>
      <c r="D112" s="86" t="str">
        <f>'3. Investeringen'!G98</f>
        <v>Nieuwe investeringen TD</v>
      </c>
      <c r="E112" s="121">
        <f>'3. Investeringen'!K98</f>
        <v>2020</v>
      </c>
      <c r="F112" s="65"/>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0</v>
      </c>
      <c r="M112" s="86">
        <f>'7. Nominale afschrijvingen'!X101</f>
        <v>0</v>
      </c>
      <c r="N112" s="86">
        <f>'7. Nominale afschrijvingen'!Y101</f>
        <v>0</v>
      </c>
      <c r="O112" s="86">
        <f>'7. Nominale afschrijvingen'!Z101</f>
        <v>0</v>
      </c>
      <c r="P112" s="86">
        <f>'7. Nominale afschrijvingen'!AA101</f>
        <v>1973.3090909090909</v>
      </c>
      <c r="Q112" s="86">
        <f>'7. Nominale afschrijvingen'!AB101</f>
        <v>3946.6181818181822</v>
      </c>
      <c r="R112" s="86">
        <f>'7. Nominale afschrijvingen'!AC101</f>
        <v>4735.9418181818173</v>
      </c>
      <c r="S112" s="86">
        <f>'7. Nominale afschrijvingen'!AD101</f>
        <v>4629.7150858113846</v>
      </c>
      <c r="T112" s="86">
        <f>'7. Nominale afschrijvingen'!AE101</f>
        <v>4525.8710091202884</v>
      </c>
      <c r="U112" s="86">
        <f>'7. Nominale afschrijvingen'!AF101</f>
        <v>4424.3561453643197</v>
      </c>
      <c r="V112" s="86">
        <f>'7. Nominale afschrijvingen'!AG101</f>
        <v>4325.1182505150264</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0</v>
      </c>
      <c r="AD112" s="118">
        <f>IF($C112="TD",INDEX('4. CPI-tabel'!$D$20:$Z$42,$E112-2003,AD$28-2003),
IF(AD$28&gt;=$E112,MAX(1,INDEX('4. CPI-tabel'!$D$20:$Z$42,MAX($E112,2010)-2003,AD$28-2003)),0))</f>
        <v>0</v>
      </c>
      <c r="AE112" s="118">
        <f>IF($C112="TD",INDEX('4. CPI-tabel'!$D$20:$Z$42,$E112-2003,AE$28-2003),
IF(AE$28&gt;=$E112,MAX(1,INDEX('4. CPI-tabel'!$D$20:$Z$42,MAX($E112,2010)-2003,AE$28-2003)),0))</f>
        <v>0</v>
      </c>
      <c r="AF112" s="118">
        <f>IF($C112="TD",INDEX('4. CPI-tabel'!$D$20:$Z$42,$E112-2003,AF$28-2003),
IF(AF$28&gt;=$E112,MAX(1,INDEX('4. CPI-tabel'!$D$20:$Z$42,MAX($E112,2010)-2003,AF$28-2003)),0))</f>
        <v>0</v>
      </c>
      <c r="AG112" s="118">
        <f>IF($C112="TD",INDEX('4. CPI-tabel'!$D$20:$Z$42,$E112-2003,AG$28-2003),
IF(AG$28&gt;=$E112,MAX(1,INDEX('4. CPI-tabel'!$D$20:$Z$42,MAX($E112,2010)-2003,AG$28-2003)),0))</f>
        <v>1</v>
      </c>
      <c r="AH112" s="118">
        <f>IF($C112="TD",INDEX('4. CPI-tabel'!$D$20:$Z$42,$E112-2003,AH$28-2003),
IF(AH$28&gt;=$E112,MAX(1,INDEX('4. CPI-tabel'!$D$20:$Z$42,MAX($E112,2010)-2003,AH$28-2003)),0))</f>
        <v>1.0069999999999999</v>
      </c>
      <c r="AI112" s="118">
        <f>IF($C112="TD",INDEX('4. CPI-tabel'!$D$20:$Z$42,$E112-2003,AI$28-2003),
IF(AI$28&gt;=$E112,MAX(1,INDEX('4. CPI-tabel'!$D$20:$Z$42,MAX($E112,2010)-2003,AI$28-2003)),0))</f>
        <v>1.0069999999999999</v>
      </c>
      <c r="AJ112" s="118">
        <f>IF($C112="TD",INDEX('4. CPI-tabel'!$D$20:$Z$42,$E112-2003,AJ$28-2003),
IF(AJ$28&gt;=$E112,MAX(1,INDEX('4. CPI-tabel'!$D$20:$Z$42,MAX($E112,2010)-2003,AJ$28-2003)),0))</f>
        <v>1.0069999999999999</v>
      </c>
      <c r="AK112" s="118">
        <f>IF($C112="TD",INDEX('4. CPI-tabel'!$D$20:$Z$42,$E112-2003,AK$28-2003),
IF(AK$28&gt;=$E112,MAX(1,INDEX('4. CPI-tabel'!$D$20:$Z$42,MAX($E112,2010)-2003,AK$28-2003)),0))</f>
        <v>1.0069999999999999</v>
      </c>
      <c r="AL112" s="118">
        <f>IF($C112="TD",INDEX('4. CPI-tabel'!$D$20:$Z$42,$E112-2003,AL$28-2003),
IF(AL$28&gt;=$E112,MAX(1,INDEX('4. CPI-tabel'!$D$20:$Z$42,MAX($E112,2010)-2003,AL$28-2003)),0))</f>
        <v>1.0069999999999999</v>
      </c>
      <c r="AM112" s="118">
        <f>IF($C112="TD",INDEX('4. CPI-tabel'!$D$20:$Z$42,$E112-2003,AM$28-2003),
IF(AM$28&gt;=$E112,MAX(1,INDEX('4. CPI-tabel'!$D$20:$Z$42,MAX($E112,2010)-2003,AM$28-2003)),0))</f>
        <v>1.0069999999999999</v>
      </c>
      <c r="AN112" s="20"/>
      <c r="AO112" s="87">
        <f t="shared" ref="AO112:AO117" si="37">G112*X112</f>
        <v>0</v>
      </c>
      <c r="AP112" s="87">
        <f t="shared" ref="AP112:AP117" si="38">H112*Y112</f>
        <v>0</v>
      </c>
      <c r="AQ112" s="87">
        <f t="shared" ref="AQ112:AQ117" si="39">I112*Z112</f>
        <v>0</v>
      </c>
      <c r="AR112" s="87">
        <f t="shared" ref="AR112:AR117" si="40">J112*AA112</f>
        <v>0</v>
      </c>
      <c r="AS112" s="87">
        <f t="shared" ref="AS112:AS117" si="41">K112*AB112</f>
        <v>0</v>
      </c>
      <c r="AT112" s="87">
        <f t="shared" ref="AT112:AT117" si="42">L112*AC112</f>
        <v>0</v>
      </c>
      <c r="AU112" s="87">
        <f t="shared" ref="AU112:AU117" si="43">M112*AD112</f>
        <v>0</v>
      </c>
      <c r="AV112" s="87">
        <f t="shared" ref="AV112:AV117" si="44">N112*AE112</f>
        <v>0</v>
      </c>
      <c r="AW112" s="87">
        <f t="shared" ref="AW112:AW117" si="45">O112*AF112</f>
        <v>0</v>
      </c>
      <c r="AX112" s="87">
        <f t="shared" ref="AX112:AX117" si="46">P112*AG112</f>
        <v>1973.3090909090909</v>
      </c>
      <c r="AY112" s="87">
        <f t="shared" ref="AY112:AY117" si="47">Q112*AH112</f>
        <v>3974.2445090909091</v>
      </c>
      <c r="AZ112" s="87">
        <f t="shared" ref="AZ112:AZ117" si="48">R112*AI112</f>
        <v>4769.0934109090895</v>
      </c>
      <c r="BA112" s="87">
        <f t="shared" ref="BA112:BA117" si="49">S112*AJ112</f>
        <v>4662.1230914120642</v>
      </c>
      <c r="BB112" s="87">
        <f t="shared" ref="BB112:BB117" si="50">T112*AK112</f>
        <v>4557.55210618413</v>
      </c>
      <c r="BC112" s="87">
        <f t="shared" ref="BC112:BC117" si="51">U112*AL112</f>
        <v>4455.3266383818691</v>
      </c>
      <c r="BD112" s="87">
        <f t="shared" ref="BD112:BD117" si="52">V112*AM112</f>
        <v>4355.3940782686313</v>
      </c>
    </row>
    <row r="113" spans="2:56" x14ac:dyDescent="0.2">
      <c r="B113" s="86">
        <f>'3. Investeringen'!B99</f>
        <v>85</v>
      </c>
      <c r="C113" s="86" t="str">
        <f>'3. Investeringen'!F99</f>
        <v>TD</v>
      </c>
      <c r="D113" s="86" t="str">
        <f>'3. Investeringen'!G99</f>
        <v>Nieuwe investeringen TD</v>
      </c>
      <c r="E113" s="121">
        <f>'3. Investeringen'!K99</f>
        <v>2020</v>
      </c>
      <c r="F113" s="65"/>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0</v>
      </c>
      <c r="M113" s="86">
        <f>'7. Nominale afschrijvingen'!X102</f>
        <v>0</v>
      </c>
      <c r="N113" s="86">
        <f>'7. Nominale afschrijvingen'!Y102</f>
        <v>0</v>
      </c>
      <c r="O113" s="86">
        <f>'7. Nominale afschrijvingen'!Z102</f>
        <v>0</v>
      </c>
      <c r="P113" s="86">
        <f>'7. Nominale afschrijvingen'!AA102</f>
        <v>8858.2444444444445</v>
      </c>
      <c r="Q113" s="86">
        <f>'7. Nominale afschrijvingen'!AB102</f>
        <v>17716.488888888889</v>
      </c>
      <c r="R113" s="86">
        <f>'7. Nominale afschrijvingen'!AC102</f>
        <v>21259.786666666667</v>
      </c>
      <c r="S113" s="86">
        <f>'7. Nominale afschrijvingen'!AD102</f>
        <v>20673.30979310345</v>
      </c>
      <c r="T113" s="86">
        <f>'7. Nominale afschrijvingen'!AE102</f>
        <v>20103.01159191439</v>
      </c>
      <c r="U113" s="86">
        <f>'7. Nominale afschrijvingen'!AF102</f>
        <v>19548.445754896064</v>
      </c>
      <c r="V113" s="86">
        <f>'7. Nominale afschrijvingen'!AG102</f>
        <v>19009.178285795482</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0</v>
      </c>
      <c r="AD113" s="118">
        <f>IF($C113="TD",INDEX('4. CPI-tabel'!$D$20:$Z$42,$E113-2003,AD$28-2003),
IF(AD$28&gt;=$E113,MAX(1,INDEX('4. CPI-tabel'!$D$20:$Z$42,MAX($E113,2010)-2003,AD$28-2003)),0))</f>
        <v>0</v>
      </c>
      <c r="AE113" s="118">
        <f>IF($C113="TD",INDEX('4. CPI-tabel'!$D$20:$Z$42,$E113-2003,AE$28-2003),
IF(AE$28&gt;=$E113,MAX(1,INDEX('4. CPI-tabel'!$D$20:$Z$42,MAX($E113,2010)-2003,AE$28-2003)),0))</f>
        <v>0</v>
      </c>
      <c r="AF113" s="118">
        <f>IF($C113="TD",INDEX('4. CPI-tabel'!$D$20:$Z$42,$E113-2003,AF$28-2003),
IF(AF$28&gt;=$E113,MAX(1,INDEX('4. CPI-tabel'!$D$20:$Z$42,MAX($E113,2010)-2003,AF$28-2003)),0))</f>
        <v>0</v>
      </c>
      <c r="AG113" s="118">
        <f>IF($C113="TD",INDEX('4. CPI-tabel'!$D$20:$Z$42,$E113-2003,AG$28-2003),
IF(AG$28&gt;=$E113,MAX(1,INDEX('4. CPI-tabel'!$D$20:$Z$42,MAX($E113,2010)-2003,AG$28-2003)),0))</f>
        <v>1</v>
      </c>
      <c r="AH113" s="118">
        <f>IF($C113="TD",INDEX('4. CPI-tabel'!$D$20:$Z$42,$E113-2003,AH$28-2003),
IF(AH$28&gt;=$E113,MAX(1,INDEX('4. CPI-tabel'!$D$20:$Z$42,MAX($E113,2010)-2003,AH$28-2003)),0))</f>
        <v>1.0069999999999999</v>
      </c>
      <c r="AI113" s="118">
        <f>IF($C113="TD",INDEX('4. CPI-tabel'!$D$20:$Z$42,$E113-2003,AI$28-2003),
IF(AI$28&gt;=$E113,MAX(1,INDEX('4. CPI-tabel'!$D$20:$Z$42,MAX($E113,2010)-2003,AI$28-2003)),0))</f>
        <v>1.0069999999999999</v>
      </c>
      <c r="AJ113" s="118">
        <f>IF($C113="TD",INDEX('4. CPI-tabel'!$D$20:$Z$42,$E113-2003,AJ$28-2003),
IF(AJ$28&gt;=$E113,MAX(1,INDEX('4. CPI-tabel'!$D$20:$Z$42,MAX($E113,2010)-2003,AJ$28-2003)),0))</f>
        <v>1.0069999999999999</v>
      </c>
      <c r="AK113" s="118">
        <f>IF($C113="TD",INDEX('4. CPI-tabel'!$D$20:$Z$42,$E113-2003,AK$28-2003),
IF(AK$28&gt;=$E113,MAX(1,INDEX('4. CPI-tabel'!$D$20:$Z$42,MAX($E113,2010)-2003,AK$28-2003)),0))</f>
        <v>1.0069999999999999</v>
      </c>
      <c r="AL113" s="118">
        <f>IF($C113="TD",INDEX('4. CPI-tabel'!$D$20:$Z$42,$E113-2003,AL$28-2003),
IF(AL$28&gt;=$E113,MAX(1,INDEX('4. CPI-tabel'!$D$20:$Z$42,MAX($E113,2010)-2003,AL$28-2003)),0))</f>
        <v>1.0069999999999999</v>
      </c>
      <c r="AM113" s="118">
        <f>IF($C113="TD",INDEX('4. CPI-tabel'!$D$20:$Z$42,$E113-2003,AM$28-2003),
IF(AM$28&gt;=$E113,MAX(1,INDEX('4. CPI-tabel'!$D$20:$Z$42,MAX($E113,2010)-2003,AM$28-2003)),0))</f>
        <v>1.0069999999999999</v>
      </c>
      <c r="AN113" s="20"/>
      <c r="AO113" s="87">
        <f t="shared" si="37"/>
        <v>0</v>
      </c>
      <c r="AP113" s="87">
        <f t="shared" si="38"/>
        <v>0</v>
      </c>
      <c r="AQ113" s="87">
        <f t="shared" si="39"/>
        <v>0</v>
      </c>
      <c r="AR113" s="87">
        <f t="shared" si="40"/>
        <v>0</v>
      </c>
      <c r="AS113" s="87">
        <f t="shared" si="41"/>
        <v>0</v>
      </c>
      <c r="AT113" s="87">
        <f t="shared" si="42"/>
        <v>0</v>
      </c>
      <c r="AU113" s="87">
        <f t="shared" si="43"/>
        <v>0</v>
      </c>
      <c r="AV113" s="87">
        <f t="shared" si="44"/>
        <v>0</v>
      </c>
      <c r="AW113" s="87">
        <f t="shared" si="45"/>
        <v>0</v>
      </c>
      <c r="AX113" s="87">
        <f t="shared" si="46"/>
        <v>8858.2444444444445</v>
      </c>
      <c r="AY113" s="87">
        <f t="shared" si="47"/>
        <v>17840.504311111108</v>
      </c>
      <c r="AZ113" s="87">
        <f t="shared" si="48"/>
        <v>21408.60517333333</v>
      </c>
      <c r="BA113" s="87">
        <f t="shared" si="49"/>
        <v>20818.022961655173</v>
      </c>
      <c r="BB113" s="87">
        <f t="shared" si="50"/>
        <v>20243.732673057788</v>
      </c>
      <c r="BC113" s="87">
        <f t="shared" si="51"/>
        <v>19685.284875180336</v>
      </c>
      <c r="BD113" s="87">
        <f t="shared" si="52"/>
        <v>19142.242533796049</v>
      </c>
    </row>
    <row r="114" spans="2:56" x14ac:dyDescent="0.2">
      <c r="B114" s="86">
        <f>'3. Investeringen'!B100</f>
        <v>86</v>
      </c>
      <c r="C114" s="86" t="str">
        <f>'3. Investeringen'!F100</f>
        <v>TD</v>
      </c>
      <c r="D114" s="86" t="str">
        <f>'3. Investeringen'!G100</f>
        <v>Nieuwe investeringen TD</v>
      </c>
      <c r="E114" s="121">
        <f>'3. Investeringen'!K100</f>
        <v>2020</v>
      </c>
      <c r="F114" s="65"/>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0</v>
      </c>
      <c r="N114" s="86">
        <f>'7. Nominale afschrijvingen'!Y103</f>
        <v>0</v>
      </c>
      <c r="O114" s="86">
        <f>'7. Nominale afschrijvingen'!Z103</f>
        <v>0</v>
      </c>
      <c r="P114" s="86">
        <f>'7. Nominale afschrijvingen'!AA103</f>
        <v>781.48333333333335</v>
      </c>
      <c r="Q114" s="86">
        <f>'7. Nominale afschrijvingen'!AB103</f>
        <v>1562.9666666666667</v>
      </c>
      <c r="R114" s="86">
        <f>'7. Nominale afschrijvingen'!AC103</f>
        <v>1875.5600000000002</v>
      </c>
      <c r="S114" s="86">
        <f>'7. Nominale afschrijvingen'!AD103</f>
        <v>1796.5890526315791</v>
      </c>
      <c r="T114" s="86">
        <f>'7. Nominale afschrijvingen'!AE103</f>
        <v>1720.9431977839338</v>
      </c>
      <c r="U114" s="86">
        <f>'7. Nominale afschrijvingen'!AF103</f>
        <v>1648.4824315614524</v>
      </c>
      <c r="V114" s="86">
        <f>'7. Nominale afschrijvingen'!AG103</f>
        <v>1579.0726449693911</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0</v>
      </c>
      <c r="AE114" s="118">
        <f>IF($C114="TD",INDEX('4. CPI-tabel'!$D$20:$Z$42,$E114-2003,AE$28-2003),
IF(AE$28&gt;=$E114,MAX(1,INDEX('4. CPI-tabel'!$D$20:$Z$42,MAX($E114,2010)-2003,AE$28-2003)),0))</f>
        <v>0</v>
      </c>
      <c r="AF114" s="118">
        <f>IF($C114="TD",INDEX('4. CPI-tabel'!$D$20:$Z$42,$E114-2003,AF$28-2003),
IF(AF$28&gt;=$E114,MAX(1,INDEX('4. CPI-tabel'!$D$20:$Z$42,MAX($E114,2010)-2003,AF$28-2003)),0))</f>
        <v>0</v>
      </c>
      <c r="AG114" s="118">
        <f>IF($C114="TD",INDEX('4. CPI-tabel'!$D$20:$Z$42,$E114-2003,AG$28-2003),
IF(AG$28&gt;=$E114,MAX(1,INDEX('4. CPI-tabel'!$D$20:$Z$42,MAX($E114,2010)-2003,AG$28-2003)),0))</f>
        <v>1</v>
      </c>
      <c r="AH114" s="118">
        <f>IF($C114="TD",INDEX('4. CPI-tabel'!$D$20:$Z$42,$E114-2003,AH$28-2003),
IF(AH$28&gt;=$E114,MAX(1,INDEX('4. CPI-tabel'!$D$20:$Z$42,MAX($E114,2010)-2003,AH$28-2003)),0))</f>
        <v>1.0069999999999999</v>
      </c>
      <c r="AI114" s="118">
        <f>IF($C114="TD",INDEX('4. CPI-tabel'!$D$20:$Z$42,$E114-2003,AI$28-2003),
IF(AI$28&gt;=$E114,MAX(1,INDEX('4. CPI-tabel'!$D$20:$Z$42,MAX($E114,2010)-2003,AI$28-2003)),0))</f>
        <v>1.0069999999999999</v>
      </c>
      <c r="AJ114" s="118">
        <f>IF($C114="TD",INDEX('4. CPI-tabel'!$D$20:$Z$42,$E114-2003,AJ$28-2003),
IF(AJ$28&gt;=$E114,MAX(1,INDEX('4. CPI-tabel'!$D$20:$Z$42,MAX($E114,2010)-2003,AJ$28-2003)),0))</f>
        <v>1.0069999999999999</v>
      </c>
      <c r="AK114" s="118">
        <f>IF($C114="TD",INDEX('4. CPI-tabel'!$D$20:$Z$42,$E114-2003,AK$28-2003),
IF(AK$28&gt;=$E114,MAX(1,INDEX('4. CPI-tabel'!$D$20:$Z$42,MAX($E114,2010)-2003,AK$28-2003)),0))</f>
        <v>1.0069999999999999</v>
      </c>
      <c r="AL114" s="118">
        <f>IF($C114="TD",INDEX('4. CPI-tabel'!$D$20:$Z$42,$E114-2003,AL$28-2003),
IF(AL$28&gt;=$E114,MAX(1,INDEX('4. CPI-tabel'!$D$20:$Z$42,MAX($E114,2010)-2003,AL$28-2003)),0))</f>
        <v>1.0069999999999999</v>
      </c>
      <c r="AM114" s="118">
        <f>IF($C114="TD",INDEX('4. CPI-tabel'!$D$20:$Z$42,$E114-2003,AM$28-2003),
IF(AM$28&gt;=$E114,MAX(1,INDEX('4. CPI-tabel'!$D$20:$Z$42,MAX($E114,2010)-2003,AM$28-2003)),0))</f>
        <v>1.0069999999999999</v>
      </c>
      <c r="AN114" s="20"/>
      <c r="AO114" s="87">
        <f t="shared" si="37"/>
        <v>0</v>
      </c>
      <c r="AP114" s="87">
        <f t="shared" si="38"/>
        <v>0</v>
      </c>
      <c r="AQ114" s="87">
        <f t="shared" si="39"/>
        <v>0</v>
      </c>
      <c r="AR114" s="87">
        <f t="shared" si="40"/>
        <v>0</v>
      </c>
      <c r="AS114" s="87">
        <f t="shared" si="41"/>
        <v>0</v>
      </c>
      <c r="AT114" s="87">
        <f t="shared" si="42"/>
        <v>0</v>
      </c>
      <c r="AU114" s="87">
        <f t="shared" si="43"/>
        <v>0</v>
      </c>
      <c r="AV114" s="87">
        <f t="shared" si="44"/>
        <v>0</v>
      </c>
      <c r="AW114" s="87">
        <f t="shared" si="45"/>
        <v>0</v>
      </c>
      <c r="AX114" s="87">
        <f t="shared" si="46"/>
        <v>781.48333333333335</v>
      </c>
      <c r="AY114" s="87">
        <f t="shared" si="47"/>
        <v>1573.9074333333333</v>
      </c>
      <c r="AZ114" s="87">
        <f t="shared" si="48"/>
        <v>1888.6889200000001</v>
      </c>
      <c r="BA114" s="87">
        <f t="shared" si="49"/>
        <v>1809.165176</v>
      </c>
      <c r="BB114" s="87">
        <f t="shared" si="50"/>
        <v>1732.9898001684212</v>
      </c>
      <c r="BC114" s="87">
        <f t="shared" si="51"/>
        <v>1660.0218085823824</v>
      </c>
      <c r="BD114" s="87">
        <f t="shared" si="52"/>
        <v>1590.1261534841767</v>
      </c>
    </row>
    <row r="115" spans="2:56" x14ac:dyDescent="0.2">
      <c r="B115" s="86">
        <f>'3. Investeringen'!B101</f>
        <v>87</v>
      </c>
      <c r="C115" s="86" t="str">
        <f>'3. Investeringen'!F101</f>
        <v>TD</v>
      </c>
      <c r="D115" s="86" t="str">
        <f>'3. Investeringen'!G101</f>
        <v>Nieuwe investeringen TD</v>
      </c>
      <c r="E115" s="121">
        <f>'3. Investeringen'!K101</f>
        <v>2020</v>
      </c>
      <c r="F115" s="65"/>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0</v>
      </c>
      <c r="N115" s="86">
        <f>'7. Nominale afschrijvingen'!Y104</f>
        <v>0</v>
      </c>
      <c r="O115" s="86">
        <f>'7. Nominale afschrijvingen'!Z104</f>
        <v>0</v>
      </c>
      <c r="P115" s="86">
        <f>'7. Nominale afschrijvingen'!AA104</f>
        <v>4115</v>
      </c>
      <c r="Q115" s="86">
        <f>'7. Nominale afschrijvingen'!AB104</f>
        <v>8230</v>
      </c>
      <c r="R115" s="86">
        <f>'7. Nominale afschrijvingen'!AC104</f>
        <v>9876</v>
      </c>
      <c r="S115" s="86">
        <f>'7. Nominale afschrijvingen'!AD104</f>
        <v>7571.6</v>
      </c>
      <c r="T115" s="86">
        <f>'7. Nominale afschrijvingen'!AE104</f>
        <v>7571.6</v>
      </c>
      <c r="U115" s="86">
        <f>'7. Nominale afschrijvingen'!AF104</f>
        <v>3785.8</v>
      </c>
      <c r="V115" s="86">
        <f>'7. Nominale afschrijvingen'!AG104</f>
        <v>0</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0</v>
      </c>
      <c r="AE115" s="118">
        <f>IF($C115="TD",INDEX('4. CPI-tabel'!$D$20:$Z$42,$E115-2003,AE$28-2003),
IF(AE$28&gt;=$E115,MAX(1,INDEX('4. CPI-tabel'!$D$20:$Z$42,MAX($E115,2010)-2003,AE$28-2003)),0))</f>
        <v>0</v>
      </c>
      <c r="AF115" s="118">
        <f>IF($C115="TD",INDEX('4. CPI-tabel'!$D$20:$Z$42,$E115-2003,AF$28-2003),
IF(AF$28&gt;=$E115,MAX(1,INDEX('4. CPI-tabel'!$D$20:$Z$42,MAX($E115,2010)-2003,AF$28-2003)),0))</f>
        <v>0</v>
      </c>
      <c r="AG115" s="118">
        <f>IF($C115="TD",INDEX('4. CPI-tabel'!$D$20:$Z$42,$E115-2003,AG$28-2003),
IF(AG$28&gt;=$E115,MAX(1,INDEX('4. CPI-tabel'!$D$20:$Z$42,MAX($E115,2010)-2003,AG$28-2003)),0))</f>
        <v>1</v>
      </c>
      <c r="AH115" s="118">
        <f>IF($C115="TD",INDEX('4. CPI-tabel'!$D$20:$Z$42,$E115-2003,AH$28-2003),
IF(AH$28&gt;=$E115,MAX(1,INDEX('4. CPI-tabel'!$D$20:$Z$42,MAX($E115,2010)-2003,AH$28-2003)),0))</f>
        <v>1.0069999999999999</v>
      </c>
      <c r="AI115" s="118">
        <f>IF($C115="TD",INDEX('4. CPI-tabel'!$D$20:$Z$42,$E115-2003,AI$28-2003),
IF(AI$28&gt;=$E115,MAX(1,INDEX('4. CPI-tabel'!$D$20:$Z$42,MAX($E115,2010)-2003,AI$28-2003)),0))</f>
        <v>1.0069999999999999</v>
      </c>
      <c r="AJ115" s="118">
        <f>IF($C115="TD",INDEX('4. CPI-tabel'!$D$20:$Z$42,$E115-2003,AJ$28-2003),
IF(AJ$28&gt;=$E115,MAX(1,INDEX('4. CPI-tabel'!$D$20:$Z$42,MAX($E115,2010)-2003,AJ$28-2003)),0))</f>
        <v>1.0069999999999999</v>
      </c>
      <c r="AK115" s="118">
        <f>IF($C115="TD",INDEX('4. CPI-tabel'!$D$20:$Z$42,$E115-2003,AK$28-2003),
IF(AK$28&gt;=$E115,MAX(1,INDEX('4. CPI-tabel'!$D$20:$Z$42,MAX($E115,2010)-2003,AK$28-2003)),0))</f>
        <v>1.0069999999999999</v>
      </c>
      <c r="AL115" s="118">
        <f>IF($C115="TD",INDEX('4. CPI-tabel'!$D$20:$Z$42,$E115-2003,AL$28-2003),
IF(AL$28&gt;=$E115,MAX(1,INDEX('4. CPI-tabel'!$D$20:$Z$42,MAX($E115,2010)-2003,AL$28-2003)),0))</f>
        <v>1.0069999999999999</v>
      </c>
      <c r="AM115" s="118">
        <f>IF($C115="TD",INDEX('4. CPI-tabel'!$D$20:$Z$42,$E115-2003,AM$28-2003),
IF(AM$28&gt;=$E115,MAX(1,INDEX('4. CPI-tabel'!$D$20:$Z$42,MAX($E115,2010)-2003,AM$28-2003)),0))</f>
        <v>1.0069999999999999</v>
      </c>
      <c r="AN115" s="20"/>
      <c r="AO115" s="87">
        <f t="shared" si="37"/>
        <v>0</v>
      </c>
      <c r="AP115" s="87">
        <f t="shared" si="38"/>
        <v>0</v>
      </c>
      <c r="AQ115" s="87">
        <f t="shared" si="39"/>
        <v>0</v>
      </c>
      <c r="AR115" s="87">
        <f t="shared" si="40"/>
        <v>0</v>
      </c>
      <c r="AS115" s="87">
        <f t="shared" si="41"/>
        <v>0</v>
      </c>
      <c r="AT115" s="87">
        <f t="shared" si="42"/>
        <v>0</v>
      </c>
      <c r="AU115" s="87">
        <f t="shared" si="43"/>
        <v>0</v>
      </c>
      <c r="AV115" s="87">
        <f t="shared" si="44"/>
        <v>0</v>
      </c>
      <c r="AW115" s="87">
        <f t="shared" si="45"/>
        <v>0</v>
      </c>
      <c r="AX115" s="87">
        <f t="shared" si="46"/>
        <v>4115</v>
      </c>
      <c r="AY115" s="87">
        <f t="shared" si="47"/>
        <v>8287.6099999999988</v>
      </c>
      <c r="AZ115" s="87">
        <f t="shared" si="48"/>
        <v>9945.1319999999996</v>
      </c>
      <c r="BA115" s="87">
        <f t="shared" si="49"/>
        <v>7624.6011999999992</v>
      </c>
      <c r="BB115" s="87">
        <f t="shared" si="50"/>
        <v>7624.6011999999992</v>
      </c>
      <c r="BC115" s="87">
        <f t="shared" si="51"/>
        <v>3812.3005999999996</v>
      </c>
      <c r="BD115" s="87">
        <f t="shared" si="52"/>
        <v>0</v>
      </c>
    </row>
    <row r="116" spans="2:56" x14ac:dyDescent="0.2">
      <c r="B116" s="86">
        <f>'3. Investeringen'!B102</f>
        <v>88</v>
      </c>
      <c r="C116" s="86" t="str">
        <f>'3. Investeringen'!F102</f>
        <v>AD</v>
      </c>
      <c r="D116" s="86" t="str">
        <f>'3. Investeringen'!G102</f>
        <v>Nieuwe investeringen AD</v>
      </c>
      <c r="E116" s="121">
        <f>'3. Investeringen'!K102</f>
        <v>2020</v>
      </c>
      <c r="F116" s="65"/>
      <c r="G116" s="86">
        <f>'7. Nominale afschrijvingen'!R105</f>
        <v>0</v>
      </c>
      <c r="H116" s="86">
        <f>'7. Nominale afschrijvingen'!S105</f>
        <v>0</v>
      </c>
      <c r="I116" s="86">
        <f>'7. Nominale afschrijvingen'!T105</f>
        <v>0</v>
      </c>
      <c r="J116" s="86">
        <f>'7. Nominale afschrijvingen'!U105</f>
        <v>0</v>
      </c>
      <c r="K116" s="86">
        <f>'7. Nominale afschrijvingen'!V105</f>
        <v>0</v>
      </c>
      <c r="L116" s="86">
        <f>'7. Nominale afschrijvingen'!W105</f>
        <v>0</v>
      </c>
      <c r="M116" s="86">
        <f>'7. Nominale afschrijvingen'!X105</f>
        <v>0</v>
      </c>
      <c r="N116" s="86">
        <f>'7. Nominale afschrijvingen'!Y105</f>
        <v>0</v>
      </c>
      <c r="O116" s="86">
        <f>'7. Nominale afschrijvingen'!Z105</f>
        <v>0</v>
      </c>
      <c r="P116" s="86">
        <f>'7. Nominale afschrijvingen'!AA105</f>
        <v>21286.51282051282</v>
      </c>
      <c r="Q116" s="86">
        <f>'7. Nominale afschrijvingen'!AB105</f>
        <v>42573.025641025641</v>
      </c>
      <c r="R116" s="86">
        <f>'7. Nominale afschrijvingen'!AC105</f>
        <v>51087.630769230767</v>
      </c>
      <c r="S116" s="86">
        <f>'7. Nominale afschrijvingen'!AD105</f>
        <v>49452.826584615388</v>
      </c>
      <c r="T116" s="86">
        <f>'7. Nominale afschrijvingen'!AE105</f>
        <v>47870.336133907702</v>
      </c>
      <c r="U116" s="86">
        <f>'7. Nominale afschrijvingen'!AF105</f>
        <v>46338.485377622652</v>
      </c>
      <c r="V116" s="86">
        <f>'7. Nominale afschrijvingen'!AG105</f>
        <v>44855.65384553872</v>
      </c>
      <c r="W116" s="65"/>
      <c r="X116" s="118">
        <f>IF($C116="TD",INDEX('4. CPI-tabel'!$D$20:$Z$42,$E116-2003,X$28-2003),
IF(X$28&gt;=$E116,MAX(1,INDEX('4. CPI-tabel'!$D$20:$Z$42,MAX($E116,2010)-2003,X$28-2003)),0))</f>
        <v>0</v>
      </c>
      <c r="Y116" s="118">
        <f>IF($C116="TD",INDEX('4. CPI-tabel'!$D$20:$Z$42,$E116-2003,Y$28-2003),
IF(Y$28&gt;=$E116,MAX(1,INDEX('4. CPI-tabel'!$D$20:$Z$42,MAX($E116,2010)-2003,Y$28-2003)),0))</f>
        <v>0</v>
      </c>
      <c r="Z116" s="118">
        <f>IF($C116="TD",INDEX('4. CPI-tabel'!$D$20:$Z$42,$E116-2003,Z$28-2003),
IF(Z$28&gt;=$E116,MAX(1,INDEX('4. CPI-tabel'!$D$20:$Z$42,MAX($E116,2010)-2003,Z$28-2003)),0))</f>
        <v>0</v>
      </c>
      <c r="AA116" s="118">
        <f>IF($C116="TD",INDEX('4. CPI-tabel'!$D$20:$Z$42,$E116-2003,AA$28-2003),
IF(AA$28&gt;=$E116,MAX(1,INDEX('4. CPI-tabel'!$D$20:$Z$42,MAX($E116,2010)-2003,AA$28-2003)),0))</f>
        <v>0</v>
      </c>
      <c r="AB116" s="118">
        <f>IF($C116="TD",INDEX('4. CPI-tabel'!$D$20:$Z$42,$E116-2003,AB$28-2003),
IF(AB$28&gt;=$E116,MAX(1,INDEX('4. CPI-tabel'!$D$20:$Z$42,MAX($E116,2010)-2003,AB$28-2003)),0))</f>
        <v>0</v>
      </c>
      <c r="AC116" s="118">
        <f>IF($C116="TD",INDEX('4. CPI-tabel'!$D$20:$Z$42,$E116-2003,AC$28-2003),
IF(AC$28&gt;=$E116,MAX(1,INDEX('4. CPI-tabel'!$D$20:$Z$42,MAX($E116,2010)-2003,AC$28-2003)),0))</f>
        <v>0</v>
      </c>
      <c r="AD116" s="118">
        <f>IF($C116="TD",INDEX('4. CPI-tabel'!$D$20:$Z$42,$E116-2003,AD$28-2003),
IF(AD$28&gt;=$E116,MAX(1,INDEX('4. CPI-tabel'!$D$20:$Z$42,MAX($E116,2010)-2003,AD$28-2003)),0))</f>
        <v>0</v>
      </c>
      <c r="AE116" s="118">
        <f>IF($C116="TD",INDEX('4. CPI-tabel'!$D$20:$Z$42,$E116-2003,AE$28-2003),
IF(AE$28&gt;=$E116,MAX(1,INDEX('4. CPI-tabel'!$D$20:$Z$42,MAX($E116,2010)-2003,AE$28-2003)),0))</f>
        <v>0</v>
      </c>
      <c r="AF116" s="118">
        <f>IF($C116="TD",INDEX('4. CPI-tabel'!$D$20:$Z$42,$E116-2003,AF$28-2003),
IF(AF$28&gt;=$E116,MAX(1,INDEX('4. CPI-tabel'!$D$20:$Z$42,MAX($E116,2010)-2003,AF$28-2003)),0))</f>
        <v>0</v>
      </c>
      <c r="AG116" s="118">
        <f>IF($C116="TD",INDEX('4. CPI-tabel'!$D$20:$Z$42,$E116-2003,AG$28-2003),
IF(AG$28&gt;=$E116,MAX(1,INDEX('4. CPI-tabel'!$D$20:$Z$42,MAX($E116,2010)-2003,AG$28-2003)),0))</f>
        <v>1</v>
      </c>
      <c r="AH116" s="118">
        <f>IF($C116="TD",INDEX('4. CPI-tabel'!$D$20:$Z$42,$E116-2003,AH$28-2003),
IF(AH$28&gt;=$E116,MAX(1,INDEX('4. CPI-tabel'!$D$20:$Z$42,MAX($E116,2010)-2003,AH$28-2003)),0))</f>
        <v>1.0069999999999999</v>
      </c>
      <c r="AI116" s="118">
        <f>IF($C116="TD",INDEX('4. CPI-tabel'!$D$20:$Z$42,$E116-2003,AI$28-2003),
IF(AI$28&gt;=$E116,MAX(1,INDEX('4. CPI-tabel'!$D$20:$Z$42,MAX($E116,2010)-2003,AI$28-2003)),0))</f>
        <v>1.0069999999999999</v>
      </c>
      <c r="AJ116" s="118">
        <f>IF($C116="TD",INDEX('4. CPI-tabel'!$D$20:$Z$42,$E116-2003,AJ$28-2003),
IF(AJ$28&gt;=$E116,MAX(1,INDEX('4. CPI-tabel'!$D$20:$Z$42,MAX($E116,2010)-2003,AJ$28-2003)),0))</f>
        <v>1.0069999999999999</v>
      </c>
      <c r="AK116" s="118">
        <f>IF($C116="TD",INDEX('4. CPI-tabel'!$D$20:$Z$42,$E116-2003,AK$28-2003),
IF(AK$28&gt;=$E116,MAX(1,INDEX('4. CPI-tabel'!$D$20:$Z$42,MAX($E116,2010)-2003,AK$28-2003)),0))</f>
        <v>1.0069999999999999</v>
      </c>
      <c r="AL116" s="118">
        <f>IF($C116="TD",INDEX('4. CPI-tabel'!$D$20:$Z$42,$E116-2003,AL$28-2003),
IF(AL$28&gt;=$E116,MAX(1,INDEX('4. CPI-tabel'!$D$20:$Z$42,MAX($E116,2010)-2003,AL$28-2003)),0))</f>
        <v>1.0069999999999999</v>
      </c>
      <c r="AM116" s="118">
        <f>IF($C116="TD",INDEX('4. CPI-tabel'!$D$20:$Z$42,$E116-2003,AM$28-2003),
IF(AM$28&gt;=$E116,MAX(1,INDEX('4. CPI-tabel'!$D$20:$Z$42,MAX($E116,2010)-2003,AM$28-2003)),0))</f>
        <v>1.0069999999999999</v>
      </c>
      <c r="AN116" s="20"/>
      <c r="AO116" s="87">
        <f t="shared" si="37"/>
        <v>0</v>
      </c>
      <c r="AP116" s="87">
        <f t="shared" si="38"/>
        <v>0</v>
      </c>
      <c r="AQ116" s="87">
        <f t="shared" si="39"/>
        <v>0</v>
      </c>
      <c r="AR116" s="87">
        <f t="shared" si="40"/>
        <v>0</v>
      </c>
      <c r="AS116" s="87">
        <f t="shared" si="41"/>
        <v>0</v>
      </c>
      <c r="AT116" s="87">
        <f t="shared" si="42"/>
        <v>0</v>
      </c>
      <c r="AU116" s="87">
        <f t="shared" si="43"/>
        <v>0</v>
      </c>
      <c r="AV116" s="87">
        <f t="shared" si="44"/>
        <v>0</v>
      </c>
      <c r="AW116" s="87">
        <f t="shared" si="45"/>
        <v>0</v>
      </c>
      <c r="AX116" s="87">
        <f t="shared" si="46"/>
        <v>21286.51282051282</v>
      </c>
      <c r="AY116" s="87">
        <f t="shared" si="47"/>
        <v>42871.036820512818</v>
      </c>
      <c r="AZ116" s="87">
        <f t="shared" si="48"/>
        <v>51445.244184615374</v>
      </c>
      <c r="BA116" s="87">
        <f t="shared" si="49"/>
        <v>49798.996370707689</v>
      </c>
      <c r="BB116" s="87">
        <f t="shared" si="50"/>
        <v>48205.428486845049</v>
      </c>
      <c r="BC116" s="87">
        <f t="shared" si="51"/>
        <v>46662.854775266009</v>
      </c>
      <c r="BD116" s="87">
        <f t="shared" si="52"/>
        <v>45169.643422457484</v>
      </c>
    </row>
    <row r="117" spans="2:56" x14ac:dyDescent="0.2">
      <c r="B117" s="86">
        <f>'3. Investeringen'!B103</f>
        <v>89</v>
      </c>
      <c r="C117" s="86" t="str">
        <f>'3. Investeringen'!F103</f>
        <v>AD</v>
      </c>
      <c r="D117" s="86" t="str">
        <f>'3. Investeringen'!G103</f>
        <v>Nieuwe investeringen AD</v>
      </c>
      <c r="E117" s="121">
        <f>'3. Investeringen'!K103</f>
        <v>2020</v>
      </c>
      <c r="F117" s="65"/>
      <c r="G117" s="86">
        <f>'7. Nominale afschrijvingen'!R106</f>
        <v>0</v>
      </c>
      <c r="H117" s="86">
        <f>'7. Nominale afschrijvingen'!S106</f>
        <v>0</v>
      </c>
      <c r="I117" s="86">
        <f>'7. Nominale afschrijvingen'!T106</f>
        <v>0</v>
      </c>
      <c r="J117" s="86">
        <f>'7. Nominale afschrijvingen'!U106</f>
        <v>0</v>
      </c>
      <c r="K117" s="86">
        <f>'7. Nominale afschrijvingen'!V106</f>
        <v>0</v>
      </c>
      <c r="L117" s="86">
        <f>'7. Nominale afschrijvingen'!W106</f>
        <v>0</v>
      </c>
      <c r="M117" s="86">
        <f>'7. Nominale afschrijvingen'!X106</f>
        <v>0</v>
      </c>
      <c r="N117" s="86">
        <f>'7. Nominale afschrijvingen'!Y106</f>
        <v>0</v>
      </c>
      <c r="O117" s="86">
        <f>'7. Nominale afschrijvingen'!Z106</f>
        <v>0</v>
      </c>
      <c r="P117" s="86">
        <f>'7. Nominale afschrijvingen'!AA106</f>
        <v>-274.61538461538464</v>
      </c>
      <c r="Q117" s="86">
        <f>'7. Nominale afschrijvingen'!AB106</f>
        <v>-549.23076923076928</v>
      </c>
      <c r="R117" s="86">
        <f>'7. Nominale afschrijvingen'!AC106</f>
        <v>-659.07692307692309</v>
      </c>
      <c r="S117" s="86">
        <f>'7. Nominale afschrijvingen'!AD106</f>
        <v>-637.98646153846164</v>
      </c>
      <c r="T117" s="86">
        <f>'7. Nominale afschrijvingen'!AE106</f>
        <v>-617.5708947692309</v>
      </c>
      <c r="U117" s="86">
        <f>'7. Nominale afschrijvingen'!AF106</f>
        <v>-597.80862613661554</v>
      </c>
      <c r="V117" s="86">
        <f>'7. Nominale afschrijvingen'!AG106</f>
        <v>-578.67875010024386</v>
      </c>
      <c r="W117" s="65"/>
      <c r="X117" s="118">
        <f>IF($C117="TD",INDEX('4. CPI-tabel'!$D$20:$Z$42,$E117-2003,X$28-2003),
IF(X$28&gt;=$E117,MAX(1,INDEX('4. CPI-tabel'!$D$20:$Z$42,MAX($E117,2010)-2003,X$28-2003)),0))</f>
        <v>0</v>
      </c>
      <c r="Y117" s="118">
        <f>IF($C117="TD",INDEX('4. CPI-tabel'!$D$20:$Z$42,$E117-2003,Y$28-2003),
IF(Y$28&gt;=$E117,MAX(1,INDEX('4. CPI-tabel'!$D$20:$Z$42,MAX($E117,2010)-2003,Y$28-2003)),0))</f>
        <v>0</v>
      </c>
      <c r="Z117" s="118">
        <f>IF($C117="TD",INDEX('4. CPI-tabel'!$D$20:$Z$42,$E117-2003,Z$28-2003),
IF(Z$28&gt;=$E117,MAX(1,INDEX('4. CPI-tabel'!$D$20:$Z$42,MAX($E117,2010)-2003,Z$28-2003)),0))</f>
        <v>0</v>
      </c>
      <c r="AA117" s="118">
        <f>IF($C117="TD",INDEX('4. CPI-tabel'!$D$20:$Z$42,$E117-2003,AA$28-2003),
IF(AA$28&gt;=$E117,MAX(1,INDEX('4. CPI-tabel'!$D$20:$Z$42,MAX($E117,2010)-2003,AA$28-2003)),0))</f>
        <v>0</v>
      </c>
      <c r="AB117" s="118">
        <f>IF($C117="TD",INDEX('4. CPI-tabel'!$D$20:$Z$42,$E117-2003,AB$28-2003),
IF(AB$28&gt;=$E117,MAX(1,INDEX('4. CPI-tabel'!$D$20:$Z$42,MAX($E117,2010)-2003,AB$28-2003)),0))</f>
        <v>0</v>
      </c>
      <c r="AC117" s="118">
        <f>IF($C117="TD",INDEX('4. CPI-tabel'!$D$20:$Z$42,$E117-2003,AC$28-2003),
IF(AC$28&gt;=$E117,MAX(1,INDEX('4. CPI-tabel'!$D$20:$Z$42,MAX($E117,2010)-2003,AC$28-2003)),0))</f>
        <v>0</v>
      </c>
      <c r="AD117" s="118">
        <f>IF($C117="TD",INDEX('4. CPI-tabel'!$D$20:$Z$42,$E117-2003,AD$28-2003),
IF(AD$28&gt;=$E117,MAX(1,INDEX('4. CPI-tabel'!$D$20:$Z$42,MAX($E117,2010)-2003,AD$28-2003)),0))</f>
        <v>0</v>
      </c>
      <c r="AE117" s="118">
        <f>IF($C117="TD",INDEX('4. CPI-tabel'!$D$20:$Z$42,$E117-2003,AE$28-2003),
IF(AE$28&gt;=$E117,MAX(1,INDEX('4. CPI-tabel'!$D$20:$Z$42,MAX($E117,2010)-2003,AE$28-2003)),0))</f>
        <v>0</v>
      </c>
      <c r="AF117" s="118">
        <f>IF($C117="TD",INDEX('4. CPI-tabel'!$D$20:$Z$42,$E117-2003,AF$28-2003),
IF(AF$28&gt;=$E117,MAX(1,INDEX('4. CPI-tabel'!$D$20:$Z$42,MAX($E117,2010)-2003,AF$28-2003)),0))</f>
        <v>0</v>
      </c>
      <c r="AG117" s="118">
        <f>IF($C117="TD",INDEX('4. CPI-tabel'!$D$20:$Z$42,$E117-2003,AG$28-2003),
IF(AG$28&gt;=$E117,MAX(1,INDEX('4. CPI-tabel'!$D$20:$Z$42,MAX($E117,2010)-2003,AG$28-2003)),0))</f>
        <v>1</v>
      </c>
      <c r="AH117" s="118">
        <f>IF($C117="TD",INDEX('4. CPI-tabel'!$D$20:$Z$42,$E117-2003,AH$28-2003),
IF(AH$28&gt;=$E117,MAX(1,INDEX('4. CPI-tabel'!$D$20:$Z$42,MAX($E117,2010)-2003,AH$28-2003)),0))</f>
        <v>1.0069999999999999</v>
      </c>
      <c r="AI117" s="118">
        <f>IF($C117="TD",INDEX('4. CPI-tabel'!$D$20:$Z$42,$E117-2003,AI$28-2003),
IF(AI$28&gt;=$E117,MAX(1,INDEX('4. CPI-tabel'!$D$20:$Z$42,MAX($E117,2010)-2003,AI$28-2003)),0))</f>
        <v>1.0069999999999999</v>
      </c>
      <c r="AJ117" s="118">
        <f>IF($C117="TD",INDEX('4. CPI-tabel'!$D$20:$Z$42,$E117-2003,AJ$28-2003),
IF(AJ$28&gt;=$E117,MAX(1,INDEX('4. CPI-tabel'!$D$20:$Z$42,MAX($E117,2010)-2003,AJ$28-2003)),0))</f>
        <v>1.0069999999999999</v>
      </c>
      <c r="AK117" s="118">
        <f>IF($C117="TD",INDEX('4. CPI-tabel'!$D$20:$Z$42,$E117-2003,AK$28-2003),
IF(AK$28&gt;=$E117,MAX(1,INDEX('4. CPI-tabel'!$D$20:$Z$42,MAX($E117,2010)-2003,AK$28-2003)),0))</f>
        <v>1.0069999999999999</v>
      </c>
      <c r="AL117" s="118">
        <f>IF($C117="TD",INDEX('4. CPI-tabel'!$D$20:$Z$42,$E117-2003,AL$28-2003),
IF(AL$28&gt;=$E117,MAX(1,INDEX('4. CPI-tabel'!$D$20:$Z$42,MAX($E117,2010)-2003,AL$28-2003)),0))</f>
        <v>1.0069999999999999</v>
      </c>
      <c r="AM117" s="118">
        <f>IF($C117="TD",INDEX('4. CPI-tabel'!$D$20:$Z$42,$E117-2003,AM$28-2003),
IF(AM$28&gt;=$E117,MAX(1,INDEX('4. CPI-tabel'!$D$20:$Z$42,MAX($E117,2010)-2003,AM$28-2003)),0))</f>
        <v>1.0069999999999999</v>
      </c>
      <c r="AN117" s="20"/>
      <c r="AO117" s="87">
        <f t="shared" si="37"/>
        <v>0</v>
      </c>
      <c r="AP117" s="87">
        <f t="shared" si="38"/>
        <v>0</v>
      </c>
      <c r="AQ117" s="87">
        <f t="shared" si="39"/>
        <v>0</v>
      </c>
      <c r="AR117" s="87">
        <f t="shared" si="40"/>
        <v>0</v>
      </c>
      <c r="AS117" s="87">
        <f t="shared" si="41"/>
        <v>0</v>
      </c>
      <c r="AT117" s="87">
        <f t="shared" si="42"/>
        <v>0</v>
      </c>
      <c r="AU117" s="87">
        <f t="shared" si="43"/>
        <v>0</v>
      </c>
      <c r="AV117" s="87">
        <f t="shared" si="44"/>
        <v>0</v>
      </c>
      <c r="AW117" s="87">
        <f t="shared" si="45"/>
        <v>0</v>
      </c>
      <c r="AX117" s="87">
        <f t="shared" si="46"/>
        <v>-274.61538461538464</v>
      </c>
      <c r="AY117" s="87">
        <f t="shared" si="47"/>
        <v>-553.07538461538456</v>
      </c>
      <c r="AZ117" s="87">
        <f t="shared" si="48"/>
        <v>-663.69046153846148</v>
      </c>
      <c r="BA117" s="87">
        <f t="shared" si="49"/>
        <v>-642.45236676923082</v>
      </c>
      <c r="BB117" s="87">
        <f t="shared" si="50"/>
        <v>-621.89389103261544</v>
      </c>
      <c r="BC117" s="87">
        <f t="shared" si="51"/>
        <v>-601.99328651957183</v>
      </c>
      <c r="BD117" s="87">
        <f t="shared" si="52"/>
        <v>-582.7295013509455</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122"/>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79" t="s">
        <v>199</v>
      </c>
      <c r="C5" s="179"/>
      <c r="D5" s="179"/>
      <c r="E5" s="179"/>
      <c r="F5" s="179"/>
      <c r="G5" s="179"/>
      <c r="H5" s="163"/>
      <c r="I5" s="124"/>
      <c r="J5" s="124"/>
      <c r="K5" s="124"/>
      <c r="L5" s="124"/>
      <c r="M5" s="124"/>
    </row>
    <row r="6" spans="2:47" s="161" customFormat="1" x14ac:dyDescent="0.2"/>
    <row r="7" spans="2:47" s="161" customFormat="1" x14ac:dyDescent="0.2">
      <c r="B7" s="169" t="s">
        <v>27</v>
      </c>
    </row>
    <row r="8" spans="2:47" s="161" customFormat="1" ht="30" customHeight="1" x14ac:dyDescent="0.2">
      <c r="B8" s="179" t="s">
        <v>215</v>
      </c>
      <c r="C8" s="179"/>
      <c r="D8" s="179"/>
      <c r="E8" s="179"/>
      <c r="F8" s="179"/>
      <c r="G8" s="179"/>
    </row>
    <row r="9" spans="2:47" s="161" customFormat="1" x14ac:dyDescent="0.2">
      <c r="B9" s="179"/>
      <c r="C9" s="179"/>
      <c r="D9" s="179"/>
      <c r="E9" s="179"/>
      <c r="F9" s="179"/>
      <c r="G9" s="179"/>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3"/>
      <c r="H13" s="126"/>
      <c r="I13" s="143"/>
      <c r="AB13" s="126"/>
      <c r="AC13" s="87">
        <f>SUM(AC34:AC1048576)</f>
        <v>104419597.20839949</v>
      </c>
      <c r="AD13" s="87">
        <f t="shared" ref="AD13:AQ13" si="0">SUM(AD34:AD1048576)</f>
        <v>108554410.59597087</v>
      </c>
      <c r="AE13" s="87">
        <f t="shared" si="0"/>
        <v>115862958.7365056</v>
      </c>
      <c r="AF13" s="87">
        <f t="shared" si="0"/>
        <v>120364185.20483346</v>
      </c>
      <c r="AG13" s="87">
        <f t="shared" si="0"/>
        <v>120835096.03039356</v>
      </c>
      <c r="AH13" s="87">
        <f t="shared" si="0"/>
        <v>120254404.97516941</v>
      </c>
      <c r="AI13" s="87">
        <f t="shared" si="0"/>
        <v>119229905.97492519</v>
      </c>
      <c r="AJ13" s="87">
        <f t="shared" si="0"/>
        <v>119258938.75630248</v>
      </c>
      <c r="AK13" s="87">
        <f t="shared" si="0"/>
        <v>119541146.44233973</v>
      </c>
      <c r="AL13" s="87">
        <f t="shared" si="0"/>
        <v>119584924.59161426</v>
      </c>
      <c r="AM13" s="87">
        <f t="shared" si="0"/>
        <v>114309281.97813356</v>
      </c>
      <c r="AN13" s="87">
        <f t="shared" si="0"/>
        <v>106997343.54991291</v>
      </c>
      <c r="AO13" s="87">
        <f t="shared" si="0"/>
        <v>100260974.50289358</v>
      </c>
      <c r="AP13" s="87">
        <f t="shared" si="0"/>
        <v>94038934.501119092</v>
      </c>
      <c r="AQ13" s="87">
        <f t="shared" si="0"/>
        <v>87970842.998201922</v>
      </c>
      <c r="AR13" s="87">
        <f>SUM(AR34:AR1048576)</f>
        <v>81968856.389744714</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SUMIF($C$34:$C$122,$B16&amp;" "&amp;$B$15,AC$34:AC$122)</f>
        <v>75819684.428350419</v>
      </c>
      <c r="AD16" s="88">
        <f t="shared" ref="AD16:AR16" si="1">SUMIF($C$34:$C$122,$B16&amp;" "&amp;$B$15,AD$34:AD$122)</f>
        <v>74423420.629397139</v>
      </c>
      <c r="AE16" s="88">
        <f t="shared" si="1"/>
        <v>72690129.471118808</v>
      </c>
      <c r="AF16" s="88">
        <f t="shared" si="1"/>
        <v>71183962.428238556</v>
      </c>
      <c r="AG16" s="88">
        <f t="shared" si="1"/>
        <v>68318896.477768645</v>
      </c>
      <c r="AH16" s="88">
        <f t="shared" si="1"/>
        <v>65259926.830240473</v>
      </c>
      <c r="AI16" s="88">
        <f t="shared" si="1"/>
        <v>61777714.822911933</v>
      </c>
      <c r="AJ16" s="88">
        <f t="shared" si="1"/>
        <v>58979292.723389834</v>
      </c>
      <c r="AK16" s="88">
        <f t="shared" si="1"/>
        <v>56477618.251290254</v>
      </c>
      <c r="AL16" s="88">
        <f t="shared" si="1"/>
        <v>54214025.233695477</v>
      </c>
      <c r="AM16" s="88">
        <f t="shared" si="1"/>
        <v>50721642.317400016</v>
      </c>
      <c r="AN16" s="88">
        <f t="shared" si="1"/>
        <v>46075385.005882427</v>
      </c>
      <c r="AO16" s="88">
        <f t="shared" si="1"/>
        <v>41854739.051145077</v>
      </c>
      <c r="AP16" s="88">
        <f t="shared" si="1"/>
        <v>38020717.153330237</v>
      </c>
      <c r="AQ16" s="88">
        <f t="shared" si="1"/>
        <v>34256289.712406419</v>
      </c>
      <c r="AR16" s="88">
        <f t="shared" si="1"/>
        <v>30491862.271482605</v>
      </c>
    </row>
    <row r="17" spans="1:48" s="40" customFormat="1" x14ac:dyDescent="0.2">
      <c r="B17" s="79" t="s">
        <v>146</v>
      </c>
      <c r="C17" s="38"/>
      <c r="D17" s="38"/>
      <c r="E17" s="38"/>
      <c r="F17" s="38"/>
      <c r="H17" s="65"/>
      <c r="I17" s="65"/>
      <c r="AB17" s="29"/>
      <c r="AC17" s="88">
        <f t="shared" ref="AC17:AR19" si="2">SUMIF($C$34:$C$122,$B17&amp;" "&amp;$B$15,AC$34:AC$122)</f>
        <v>13399982.757302746</v>
      </c>
      <c r="AD17" s="88">
        <f t="shared" si="2"/>
        <v>16804580.691225816</v>
      </c>
      <c r="AE17" s="88">
        <f t="shared" si="2"/>
        <v>21851165.413694054</v>
      </c>
      <c r="AF17" s="88">
        <f t="shared" si="2"/>
        <v>24743634.793891329</v>
      </c>
      <c r="AG17" s="88">
        <f t="shared" si="2"/>
        <v>26807978.166741718</v>
      </c>
      <c r="AH17" s="88">
        <f t="shared" si="2"/>
        <v>27631673.788719889</v>
      </c>
      <c r="AI17" s="88">
        <f t="shared" si="2"/>
        <v>28475855.607866839</v>
      </c>
      <c r="AJ17" s="88">
        <f t="shared" si="2"/>
        <v>29627165.716850836</v>
      </c>
      <c r="AK17" s="88">
        <f t="shared" si="2"/>
        <v>30681800.072906423</v>
      </c>
      <c r="AL17" s="88">
        <f t="shared" si="2"/>
        <v>31715762.257976588</v>
      </c>
      <c r="AM17" s="88">
        <f t="shared" si="2"/>
        <v>30999188.439156905</v>
      </c>
      <c r="AN17" s="88">
        <f t="shared" si="2"/>
        <v>29896233.528132092</v>
      </c>
      <c r="AO17" s="88">
        <f t="shared" si="2"/>
        <v>28853311.812898312</v>
      </c>
      <c r="AP17" s="88">
        <f t="shared" si="2"/>
        <v>27854408.088994928</v>
      </c>
      <c r="AQ17" s="88">
        <f t="shared" si="2"/>
        <v>26896667.399523549</v>
      </c>
      <c r="AR17" s="88">
        <f t="shared" si="2"/>
        <v>25970870.723994214</v>
      </c>
    </row>
    <row r="18" spans="1:48" s="40" customFormat="1" x14ac:dyDescent="0.2">
      <c r="B18" s="79" t="s">
        <v>127</v>
      </c>
      <c r="C18" s="38"/>
      <c r="D18" s="38"/>
      <c r="E18" s="38"/>
      <c r="F18" s="38"/>
      <c r="H18" s="65"/>
      <c r="I18" s="65"/>
      <c r="AB18" s="29"/>
      <c r="AC18" s="88">
        <f t="shared" si="2"/>
        <v>2.126907929778099E-9</v>
      </c>
      <c r="AD18" s="88">
        <f t="shared" si="2"/>
        <v>2.1822075359523297E-9</v>
      </c>
      <c r="AE18" s="88">
        <f t="shared" si="2"/>
        <v>2.2323983092792328E-9</v>
      </c>
      <c r="AF18" s="88">
        <f t="shared" si="2"/>
        <v>2.2949054619390515E-9</v>
      </c>
      <c r="AG18" s="88">
        <f t="shared" si="2"/>
        <v>2.3178545165584419E-9</v>
      </c>
      <c r="AH18" s="88">
        <f t="shared" si="2"/>
        <v>2.3363973526909094E-9</v>
      </c>
      <c r="AI18" s="88">
        <f t="shared" si="2"/>
        <v>2.3410701473962911E-9</v>
      </c>
      <c r="AJ18" s="88">
        <f t="shared" si="2"/>
        <v>2.3738451294598391E-9</v>
      </c>
      <c r="AK18" s="88">
        <f t="shared" si="2"/>
        <v>2.4236958771784957E-9</v>
      </c>
      <c r="AL18" s="88">
        <f t="shared" si="2"/>
        <v>2.4915593617394935E-9</v>
      </c>
      <c r="AM18" s="88">
        <f t="shared" si="2"/>
        <v>2.5090002772716696E-9</v>
      </c>
      <c r="AN18" s="88">
        <f t="shared" si="2"/>
        <v>2.5090002772716696E-9</v>
      </c>
      <c r="AO18" s="88">
        <f t="shared" si="2"/>
        <v>2.5090002772716696E-9</v>
      </c>
      <c r="AP18" s="88">
        <f t="shared" si="2"/>
        <v>2.5090002772716696E-9</v>
      </c>
      <c r="AQ18" s="88">
        <f t="shared" si="2"/>
        <v>2.5090002772716696E-9</v>
      </c>
      <c r="AR18" s="88">
        <f t="shared" si="2"/>
        <v>2.5090002772716696E-9</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0</v>
      </c>
      <c r="AH19" s="88">
        <f t="shared" si="2"/>
        <v>0</v>
      </c>
      <c r="AI19" s="88">
        <f t="shared" si="2"/>
        <v>0</v>
      </c>
      <c r="AJ19" s="88">
        <f t="shared" si="2"/>
        <v>0</v>
      </c>
      <c r="AK19" s="88">
        <f t="shared" si="2"/>
        <v>0</v>
      </c>
      <c r="AL19" s="88">
        <f t="shared" si="2"/>
        <v>0</v>
      </c>
      <c r="AM19" s="88">
        <f t="shared" si="2"/>
        <v>0</v>
      </c>
      <c r="AN19" s="88">
        <f t="shared" si="2"/>
        <v>0</v>
      </c>
      <c r="AO19" s="88">
        <f t="shared" si="2"/>
        <v>0</v>
      </c>
      <c r="AP19" s="88">
        <f t="shared" si="2"/>
        <v>0</v>
      </c>
      <c r="AQ19" s="88">
        <f t="shared" si="2"/>
        <v>0</v>
      </c>
      <c r="AR19" s="88">
        <f t="shared" si="2"/>
        <v>0</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SUMIF($C$34:$C$122,$B22&amp;" "&amp;$B$21,AC$34:AC$122)</f>
        <v>9060972.0604386348</v>
      </c>
      <c r="AD22" s="88">
        <f t="shared" ref="AD22:AR22" si="3">SUMIF($C$34:$C$122,$B22&amp;" "&amp;$B$21,AD$34:AD$122)</f>
        <v>8892359.1890530828</v>
      </c>
      <c r="AE22" s="88">
        <f t="shared" si="3"/>
        <v>8683388.7481103335</v>
      </c>
      <c r="AF22" s="88">
        <f t="shared" si="3"/>
        <v>8501451.0791023076</v>
      </c>
      <c r="AG22" s="88">
        <f t="shared" si="3"/>
        <v>8157142.3103986634</v>
      </c>
      <c r="AH22" s="88">
        <f t="shared" si="3"/>
        <v>7789641.5831512287</v>
      </c>
      <c r="AI22" s="88">
        <f t="shared" si="3"/>
        <v>7371597.484855446</v>
      </c>
      <c r="AJ22" s="88">
        <f t="shared" si="3"/>
        <v>7035105.7408408681</v>
      </c>
      <c r="AK22" s="88">
        <f t="shared" si="3"/>
        <v>6733915.2763111182</v>
      </c>
      <c r="AL22" s="88">
        <f t="shared" si="3"/>
        <v>6460967.2437779745</v>
      </c>
      <c r="AM22" s="88">
        <f t="shared" si="3"/>
        <v>6041465.8705926752</v>
      </c>
      <c r="AN22" s="88">
        <f t="shared" si="3"/>
        <v>5483792.0979225822</v>
      </c>
      <c r="AO22" s="88">
        <f t="shared" si="3"/>
        <v>4977595.9042681903</v>
      </c>
      <c r="AP22" s="88">
        <f t="shared" si="3"/>
        <v>4518125.5131049734</v>
      </c>
      <c r="AQ22" s="88">
        <f t="shared" si="3"/>
        <v>4066312.9617944765</v>
      </c>
      <c r="AR22" s="88">
        <f t="shared" si="3"/>
        <v>3614500.4104839796</v>
      </c>
      <c r="AV22" s="134"/>
    </row>
    <row r="23" spans="1:48" s="40" customFormat="1" x14ac:dyDescent="0.2">
      <c r="B23" s="79" t="s">
        <v>146</v>
      </c>
      <c r="C23" s="38"/>
      <c r="D23" s="38"/>
      <c r="E23" s="38"/>
      <c r="F23" s="38"/>
      <c r="H23" s="65"/>
      <c r="I23" s="65"/>
      <c r="AB23" s="29"/>
      <c r="AC23" s="88">
        <f t="shared" ref="AC23:AR24" si="4">SUMIF($C$34:$C$122,$B23&amp;" "&amp;$B$21,AC$34:AC$122)</f>
        <v>6138957.9623076916</v>
      </c>
      <c r="AD23" s="88">
        <f t="shared" si="4"/>
        <v>8434050.0862948727</v>
      </c>
      <c r="AE23" s="88">
        <f t="shared" si="4"/>
        <v>12638275.103582436</v>
      </c>
      <c r="AF23" s="88">
        <f t="shared" si="4"/>
        <v>15935136.903601268</v>
      </c>
      <c r="AG23" s="88">
        <f t="shared" si="4"/>
        <v>17551079.075484581</v>
      </c>
      <c r="AH23" s="88">
        <f t="shared" si="4"/>
        <v>19573162.773057796</v>
      </c>
      <c r="AI23" s="88">
        <f t="shared" si="4"/>
        <v>21604738.059290972</v>
      </c>
      <c r="AJ23" s="88">
        <f t="shared" si="4"/>
        <v>23617374.575220887</v>
      </c>
      <c r="AK23" s="88">
        <f t="shared" si="4"/>
        <v>25647812.841831855</v>
      </c>
      <c r="AL23" s="88">
        <f t="shared" si="4"/>
        <v>27194169.856164288</v>
      </c>
      <c r="AM23" s="88">
        <f t="shared" si="4"/>
        <v>26546985.350983948</v>
      </c>
      <c r="AN23" s="88">
        <f t="shared" si="4"/>
        <v>25541932.917975772</v>
      </c>
      <c r="AO23" s="88">
        <f t="shared" si="4"/>
        <v>24575327.734582029</v>
      </c>
      <c r="AP23" s="88">
        <f t="shared" si="4"/>
        <v>23645683.745688956</v>
      </c>
      <c r="AQ23" s="88">
        <f t="shared" si="4"/>
        <v>22751572.924477428</v>
      </c>
      <c r="AR23" s="88">
        <f t="shared" si="4"/>
        <v>21891622.983783875</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3"/>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3"/>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3"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8" t="s">
        <v>73</v>
      </c>
      <c r="C32" s="139"/>
      <c r="D32" s="139"/>
      <c r="E32" s="139"/>
      <c r="F32" s="139"/>
      <c r="G32" s="139"/>
      <c r="I32" s="138" t="s">
        <v>74</v>
      </c>
      <c r="K32" s="138" t="s">
        <v>196</v>
      </c>
      <c r="L32" s="139"/>
      <c r="M32" s="139"/>
      <c r="N32" s="139"/>
      <c r="O32" s="139"/>
      <c r="P32" s="139"/>
      <c r="Q32" s="139"/>
      <c r="R32" s="139"/>
      <c r="S32" s="139"/>
      <c r="T32" s="139"/>
      <c r="U32" s="139"/>
      <c r="V32" s="139"/>
      <c r="W32" s="139"/>
      <c r="X32" s="139"/>
      <c r="Y32" s="139"/>
      <c r="Z32" s="139"/>
      <c r="AB32" s="138" t="s">
        <v>197</v>
      </c>
      <c r="AC32" s="139"/>
      <c r="AD32" s="139"/>
      <c r="AE32" s="139"/>
      <c r="AF32" s="139"/>
      <c r="AG32" s="139"/>
      <c r="AH32" s="139"/>
      <c r="AI32" s="139"/>
      <c r="AJ32" s="139"/>
      <c r="AK32" s="139"/>
      <c r="AL32" s="139"/>
      <c r="AM32" s="139"/>
      <c r="AN32" s="139"/>
      <c r="AO32" s="139"/>
      <c r="AP32" s="139"/>
      <c r="AQ32" s="139"/>
      <c r="AR32" s="139"/>
    </row>
    <row r="33" spans="1:44" s="42" customFormat="1" ht="42.75" customHeight="1" x14ac:dyDescent="0.2">
      <c r="B33" s="139" t="s">
        <v>80</v>
      </c>
      <c r="C33" s="139" t="s">
        <v>149</v>
      </c>
      <c r="D33" s="160" t="s">
        <v>191</v>
      </c>
      <c r="E33" s="140" t="s">
        <v>192</v>
      </c>
      <c r="F33" s="140" t="s">
        <v>218</v>
      </c>
      <c r="G33" s="140" t="s">
        <v>200</v>
      </c>
      <c r="I33" s="139" t="s">
        <v>75</v>
      </c>
      <c r="K33" s="139">
        <v>2011</v>
      </c>
      <c r="L33" s="139">
        <v>2012</v>
      </c>
      <c r="M33" s="139">
        <v>2013</v>
      </c>
      <c r="N33" s="139">
        <v>2014</v>
      </c>
      <c r="O33" s="139">
        <v>2015</v>
      </c>
      <c r="P33" s="139">
        <v>2016</v>
      </c>
      <c r="Q33" s="139">
        <v>2017</v>
      </c>
      <c r="R33" s="139">
        <v>2018</v>
      </c>
      <c r="S33" s="139">
        <v>2019</v>
      </c>
      <c r="T33" s="139">
        <v>2020</v>
      </c>
      <c r="U33" s="139">
        <v>2021</v>
      </c>
      <c r="V33" s="139">
        <v>2022</v>
      </c>
      <c r="W33" s="139">
        <v>2023</v>
      </c>
      <c r="X33" s="139">
        <v>2024</v>
      </c>
      <c r="Y33" s="139">
        <v>2025</v>
      </c>
      <c r="Z33" s="139">
        <v>2026</v>
      </c>
      <c r="AA33" s="41"/>
      <c r="AB33" s="139">
        <v>2010</v>
      </c>
      <c r="AC33" s="139">
        <v>2011</v>
      </c>
      <c r="AD33" s="139">
        <v>2012</v>
      </c>
      <c r="AE33" s="139">
        <v>2013</v>
      </c>
      <c r="AF33" s="139">
        <v>2014</v>
      </c>
      <c r="AG33" s="139">
        <v>2015</v>
      </c>
      <c r="AH33" s="139">
        <v>2016</v>
      </c>
      <c r="AI33" s="139">
        <v>2017</v>
      </c>
      <c r="AJ33" s="139">
        <v>2018</v>
      </c>
      <c r="AK33" s="139">
        <v>2019</v>
      </c>
      <c r="AL33" s="139">
        <v>2020</v>
      </c>
      <c r="AM33" s="139">
        <v>2021</v>
      </c>
      <c r="AN33" s="139">
        <v>2022</v>
      </c>
      <c r="AO33" s="139">
        <v>2023</v>
      </c>
      <c r="AP33" s="139">
        <v>2024</v>
      </c>
      <c r="AQ33" s="139">
        <v>2025</v>
      </c>
      <c r="AR33" s="139">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9315199.376762785</v>
      </c>
      <c r="G34" s="86">
        <f>'3. Investeringen'!P15</f>
        <v>9315199.376762785</v>
      </c>
      <c r="H34" s="20" t="s">
        <v>70</v>
      </c>
      <c r="I34" s="86">
        <f>'6. Investeringen per jaar'!I15</f>
        <v>1</v>
      </c>
      <c r="J34" s="20" t="s">
        <v>70</v>
      </c>
      <c r="K34" s="86">
        <f>'8. Afschrijvingen voor GAW'!AO29</f>
        <v>393955.30697559274</v>
      </c>
      <c r="L34" s="86">
        <f>'8. Afschrijvingen voor GAW'!AP29</f>
        <v>404198.14495695819</v>
      </c>
      <c r="M34" s="86">
        <f>'8. Afschrijvingen voor GAW'!AQ29</f>
        <v>413494.70229096815</v>
      </c>
      <c r="N34" s="86">
        <f>'8. Afschrijvingen voor GAW'!AR29</f>
        <v>425072.55395511526</v>
      </c>
      <c r="O34" s="86">
        <f>'8. Afschrijvingen voor GAW'!AS29</f>
        <v>429323.27949466638</v>
      </c>
      <c r="P34" s="86">
        <f>'8. Afschrijvingen voor GAW'!AT29</f>
        <v>432757.86573062371</v>
      </c>
      <c r="Q34" s="86">
        <f>'8. Afschrijvingen voor GAW'!AU29</f>
        <v>433623.381462085</v>
      </c>
      <c r="R34" s="86">
        <f>'8. Afschrijvingen voor GAW'!AV29</f>
        <v>439694.1088025542</v>
      </c>
      <c r="S34" s="86">
        <f>'8. Afschrijvingen voor GAW'!AW29</f>
        <v>448927.68508740782</v>
      </c>
      <c r="T34" s="86">
        <f>'8. Afschrijvingen voor GAW'!AX29</f>
        <v>461497.66026985529</v>
      </c>
      <c r="U34" s="86">
        <f>'8. Afschrijvingen voor GAW'!AY29</f>
        <v>464728.1438917442</v>
      </c>
      <c r="V34" s="86">
        <f>'8. Afschrijvingen voor GAW'!AZ29</f>
        <v>557673.77267009276</v>
      </c>
      <c r="W34" s="86">
        <f>'8. Afschrijvingen voor GAW'!BA29</f>
        <v>506196.19365439186</v>
      </c>
      <c r="X34" s="86">
        <f>'8. Afschrijvingen voor GAW'!BB29</f>
        <v>459470.39116321725</v>
      </c>
      <c r="Y34" s="86">
        <f>'8. Afschrijvingen voor GAW'!BC29</f>
        <v>451812.55131049705</v>
      </c>
      <c r="Z34" s="86">
        <f>'8. Afschrijvingen voor GAW'!BD29</f>
        <v>451812.55131049705</v>
      </c>
      <c r="AB34" s="122"/>
      <c r="AC34" s="87">
        <f>$I34*IF($D34&lt;2011,IF(AC$33=$E34,$G34*K$28-K34,
AB34*K$28-K34),
IF(AC$33=$E34,$F34-K34,
AB34*K$28-K34))</f>
        <v>9060972.0604386348</v>
      </c>
      <c r="AD34" s="87">
        <f t="shared" ref="AD34:AR49" si="5">$I34*IF($D34&lt;2011,IF(AD$33=$E34,$G34*L$28-L34,
AC34*L$28-L34),
IF(AD$33=$E34,$F34-L34,
AC34*L$28-L34))</f>
        <v>8892359.1890530828</v>
      </c>
      <c r="AE34" s="87">
        <f t="shared" si="5"/>
        <v>8683388.7481103335</v>
      </c>
      <c r="AF34" s="87">
        <f t="shared" si="5"/>
        <v>8501451.0791023076</v>
      </c>
      <c r="AG34" s="87">
        <f t="shared" si="5"/>
        <v>8157142.3103986634</v>
      </c>
      <c r="AH34" s="87">
        <f t="shared" si="5"/>
        <v>7789641.5831512287</v>
      </c>
      <c r="AI34" s="87">
        <f t="shared" si="5"/>
        <v>7371597.484855446</v>
      </c>
      <c r="AJ34" s="87">
        <f t="shared" si="5"/>
        <v>7035105.7408408681</v>
      </c>
      <c r="AK34" s="87">
        <f t="shared" si="5"/>
        <v>6733915.2763111182</v>
      </c>
      <c r="AL34" s="87">
        <f t="shared" si="5"/>
        <v>6460967.2437779745</v>
      </c>
      <c r="AM34" s="87">
        <f t="shared" si="5"/>
        <v>6041465.8705926752</v>
      </c>
      <c r="AN34" s="87">
        <f t="shared" si="5"/>
        <v>5483792.0979225822</v>
      </c>
      <c r="AO34" s="87">
        <f t="shared" si="5"/>
        <v>4977595.9042681903</v>
      </c>
      <c r="AP34" s="87">
        <f t="shared" si="5"/>
        <v>4518125.5131049734</v>
      </c>
      <c r="AQ34" s="87">
        <f t="shared" si="5"/>
        <v>4066312.9617944765</v>
      </c>
      <c r="AR34" s="87">
        <f t="shared" si="5"/>
        <v>3614500.4104839796</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71359585.453376204</v>
      </c>
      <c r="G35" s="86">
        <f>'3. Investeringen'!P16</f>
        <v>77932927.930533141</v>
      </c>
      <c r="I35" s="86">
        <f>'6. Investeringen per jaar'!I16</f>
        <v>1</v>
      </c>
      <c r="K35" s="86">
        <f>'8. Afschrijvingen voor GAW'!AO30</f>
        <v>3282237.4211407211</v>
      </c>
      <c r="L35" s="86">
        <f>'8. Afschrijvingen voor GAW'!AP30</f>
        <v>3367575.5940903802</v>
      </c>
      <c r="M35" s="86">
        <f>'8. Afschrijvingen voor GAW'!AQ30</f>
        <v>3445029.8327544583</v>
      </c>
      <c r="N35" s="86">
        <f>'8. Afschrijvingen voor GAW'!AR30</f>
        <v>3541490.6680715834</v>
      </c>
      <c r="O35" s="86">
        <f>'8. Afschrijvingen voor GAW'!AS30</f>
        <v>3576905.5747522991</v>
      </c>
      <c r="P35" s="86">
        <f>'8. Afschrijvingen voor GAW'!AT30</f>
        <v>3605520.8193503176</v>
      </c>
      <c r="Q35" s="86">
        <f>'8. Afschrijvingen voor GAW'!AU30</f>
        <v>3612731.8609890183</v>
      </c>
      <c r="R35" s="86">
        <f>'8. Afschrijvingen voor GAW'!AV30</f>
        <v>3663310.1070428644</v>
      </c>
      <c r="S35" s="86">
        <f>'8. Afschrijvingen voor GAW'!AW30</f>
        <v>3740239.619290764</v>
      </c>
      <c r="T35" s="86">
        <f>'8. Afschrijvingen voor GAW'!AX30</f>
        <v>3844966.3286309056</v>
      </c>
      <c r="U35" s="86">
        <f>'8. Afschrijvingen voor GAW'!AY30</f>
        <v>3871881.0929313218</v>
      </c>
      <c r="V35" s="86">
        <f>'8. Afschrijvingen voor GAW'!AZ30</f>
        <v>4646257.311517586</v>
      </c>
      <c r="W35" s="86">
        <f>'8. Afschrijvingen voor GAW'!BA30</f>
        <v>4220645.9547373466</v>
      </c>
      <c r="X35" s="86">
        <f>'8. Afschrijvingen voor GAW'!BB30</f>
        <v>3834021.8978148387</v>
      </c>
      <c r="Y35" s="86">
        <f>'8. Afschrijvingen voor GAW'!BC30</f>
        <v>3764427.4409238151</v>
      </c>
      <c r="Z35" s="86">
        <f>'8. Afschrijvingen voor GAW'!BD30</f>
        <v>3764427.4409238151</v>
      </c>
      <c r="AB35" s="122"/>
      <c r="AC35" s="87">
        <f t="shared" ref="AC35:AC98" si="6">$I35*IF($D35&lt;2011,IF(AC$33=$E35,$G35*K$28-K35,
AB35*K$28-K35),
IF(AC$33=$E35,$F35-K35,
AB35*K$28-K35))</f>
        <v>75819684.428350419</v>
      </c>
      <c r="AD35" s="87">
        <f t="shared" si="5"/>
        <v>74423420.629397139</v>
      </c>
      <c r="AE35" s="87">
        <f t="shared" si="5"/>
        <v>72690129.471118808</v>
      </c>
      <c r="AF35" s="87">
        <f t="shared" si="5"/>
        <v>71183962.428238556</v>
      </c>
      <c r="AG35" s="87">
        <f t="shared" si="5"/>
        <v>68318896.477768645</v>
      </c>
      <c r="AH35" s="87">
        <f t="shared" si="5"/>
        <v>65259926.830240473</v>
      </c>
      <c r="AI35" s="87">
        <f t="shared" si="5"/>
        <v>61777714.822911933</v>
      </c>
      <c r="AJ35" s="87">
        <f t="shared" si="5"/>
        <v>58979292.723389834</v>
      </c>
      <c r="AK35" s="87">
        <f t="shared" si="5"/>
        <v>56477618.251290254</v>
      </c>
      <c r="AL35" s="87">
        <f t="shared" si="5"/>
        <v>54214025.233695477</v>
      </c>
      <c r="AM35" s="87">
        <f t="shared" si="5"/>
        <v>50721642.317400016</v>
      </c>
      <c r="AN35" s="87">
        <f t="shared" si="5"/>
        <v>46075385.005882427</v>
      </c>
      <c r="AO35" s="87">
        <f t="shared" si="5"/>
        <v>41854739.051145077</v>
      </c>
      <c r="AP35" s="87">
        <f t="shared" si="5"/>
        <v>38020717.153330237</v>
      </c>
      <c r="AQ35" s="87">
        <f t="shared" si="5"/>
        <v>34256289.712406419</v>
      </c>
      <c r="AR35" s="87">
        <f t="shared" si="5"/>
        <v>30491862.271482605</v>
      </c>
    </row>
    <row r="36" spans="1:44" s="20" customFormat="1" x14ac:dyDescent="0.2">
      <c r="A36" s="40"/>
      <c r="B36" s="86">
        <f>'3. Investeringen'!B17</f>
        <v>3</v>
      </c>
      <c r="C36" s="86" t="str">
        <f>'3. Investeringen'!G17</f>
        <v>Precario TD</v>
      </c>
      <c r="D36" s="86">
        <f>'3. Investeringen'!K17</f>
        <v>2004</v>
      </c>
      <c r="E36" s="121">
        <f>'3. Investeringen'!N17</f>
        <v>2011</v>
      </c>
      <c r="F36" s="86">
        <f>'3. Investeringen'!O17</f>
        <v>0</v>
      </c>
      <c r="G36" s="86">
        <f>'3. Investeringen'!P17</f>
        <v>2.0954757928848267E-9</v>
      </c>
      <c r="I36" s="86">
        <f>'6. Investeringen per jaar'!I17</f>
        <v>1</v>
      </c>
      <c r="K36" s="86">
        <f>'8. Afschrijvingen voor GAW'!AO31</f>
        <v>0</v>
      </c>
      <c r="L36" s="86">
        <f>'8. Afschrijvingen voor GAW'!AP31</f>
        <v>0</v>
      </c>
      <c r="M36" s="86">
        <f>'8. Afschrijvingen voor GAW'!AQ31</f>
        <v>0</v>
      </c>
      <c r="N36" s="86">
        <f>'8. Afschrijvingen voor GAW'!AR31</f>
        <v>0</v>
      </c>
      <c r="O36" s="86">
        <f>'8. Afschrijvingen voor GAW'!AS31</f>
        <v>0</v>
      </c>
      <c r="P36" s="86">
        <f>'8. Afschrijvingen voor GAW'!AT31</f>
        <v>0</v>
      </c>
      <c r="Q36" s="86">
        <f>'8. Afschrijvingen voor GAW'!AU31</f>
        <v>0</v>
      </c>
      <c r="R36" s="86">
        <f>'8. Afschrijvingen voor GAW'!AV31</f>
        <v>0</v>
      </c>
      <c r="S36" s="86">
        <f>'8. Afschrijvingen voor GAW'!AW31</f>
        <v>0</v>
      </c>
      <c r="T36" s="86">
        <f>'8. Afschrijvingen voor GAW'!AX31</f>
        <v>0</v>
      </c>
      <c r="U36" s="86">
        <f>'8. Afschrijvingen voor GAW'!AY31</f>
        <v>0</v>
      </c>
      <c r="V36" s="86">
        <f>'8. Afschrijvingen voor GAW'!AZ31</f>
        <v>0</v>
      </c>
      <c r="W36" s="86">
        <f>'8. Afschrijvingen voor GAW'!BA31</f>
        <v>0</v>
      </c>
      <c r="X36" s="86">
        <f>'8. Afschrijvingen voor GAW'!BB31</f>
        <v>0</v>
      </c>
      <c r="Y36" s="86">
        <f>'8. Afschrijvingen voor GAW'!BC31</f>
        <v>0</v>
      </c>
      <c r="Z36" s="86">
        <f>'8. Afschrijvingen voor GAW'!BD31</f>
        <v>0</v>
      </c>
      <c r="AB36" s="122"/>
      <c r="AC36" s="87">
        <f t="shared" si="6"/>
        <v>2.126907929778099E-9</v>
      </c>
      <c r="AD36" s="87">
        <f t="shared" si="5"/>
        <v>2.1822075359523297E-9</v>
      </c>
      <c r="AE36" s="87">
        <f t="shared" si="5"/>
        <v>2.2323983092792328E-9</v>
      </c>
      <c r="AF36" s="87">
        <f t="shared" si="5"/>
        <v>2.2949054619390515E-9</v>
      </c>
      <c r="AG36" s="87">
        <f t="shared" si="5"/>
        <v>2.3178545165584419E-9</v>
      </c>
      <c r="AH36" s="87">
        <f t="shared" si="5"/>
        <v>2.3363973526909094E-9</v>
      </c>
      <c r="AI36" s="87">
        <f t="shared" si="5"/>
        <v>2.3410701473962911E-9</v>
      </c>
      <c r="AJ36" s="87">
        <f t="shared" si="5"/>
        <v>2.3738451294598391E-9</v>
      </c>
      <c r="AK36" s="87">
        <f t="shared" si="5"/>
        <v>2.4236958771784957E-9</v>
      </c>
      <c r="AL36" s="87">
        <f t="shared" si="5"/>
        <v>2.4915593617394935E-9</v>
      </c>
      <c r="AM36" s="87">
        <f t="shared" si="5"/>
        <v>2.5090002772716696E-9</v>
      </c>
      <c r="AN36" s="87">
        <f t="shared" si="5"/>
        <v>2.5090002772716696E-9</v>
      </c>
      <c r="AO36" s="87">
        <f t="shared" si="5"/>
        <v>2.5090002772716696E-9</v>
      </c>
      <c r="AP36" s="87">
        <f t="shared" si="5"/>
        <v>2.5090002772716696E-9</v>
      </c>
      <c r="AQ36" s="87">
        <f t="shared" si="5"/>
        <v>2.5090002772716696E-9</v>
      </c>
      <c r="AR36" s="87">
        <f t="shared" si="5"/>
        <v>2.5090002772716696E-9</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210188.30228571428</v>
      </c>
      <c r="G37" s="86">
        <f>'3. Investeringen'!P18</f>
        <v>229549.95758174872</v>
      </c>
      <c r="I37" s="86">
        <f>'6. Investeringen per jaar'!I18</f>
        <v>1</v>
      </c>
      <c r="K37" s="86">
        <f>'8. Afschrijvingen voor GAW'!AO32</f>
        <v>4803.9836483603058</v>
      </c>
      <c r="L37" s="86">
        <f>'8. Afschrijvingen voor GAW'!AP32</f>
        <v>4928.8872232176745</v>
      </c>
      <c r="M37" s="86">
        <f>'8. Afschrijvingen voor GAW'!AQ32</f>
        <v>5042.2516293516801</v>
      </c>
      <c r="N37" s="86">
        <f>'8. Afschrijvingen voor GAW'!AR32</f>
        <v>5183.4346749735269</v>
      </c>
      <c r="O37" s="86">
        <f>'8. Afschrijvingen voor GAW'!AS32</f>
        <v>5235.2690217232621</v>
      </c>
      <c r="P37" s="86">
        <f>'8. Afschrijvingen voor GAW'!AT32</f>
        <v>5277.1511738970485</v>
      </c>
      <c r="Q37" s="86">
        <f>'8. Afschrijvingen voor GAW'!AU32</f>
        <v>5287.7054762448424</v>
      </c>
      <c r="R37" s="86">
        <f>'8. Afschrijvingen voor GAW'!AV32</f>
        <v>5361.7333529122707</v>
      </c>
      <c r="S37" s="86">
        <f>'8. Afschrijvingen voor GAW'!AW32</f>
        <v>5474.3297533234272</v>
      </c>
      <c r="T37" s="86">
        <f>'8. Afschrijvingen voor GAW'!AX32</f>
        <v>5627.6109864164837</v>
      </c>
      <c r="U37" s="86">
        <f>'8. Afschrijvingen voor GAW'!AY32</f>
        <v>5667.0042633213989</v>
      </c>
      <c r="V37" s="86">
        <f>'8. Afschrijvingen voor GAW'!AZ32</f>
        <v>6800.4051159856781</v>
      </c>
      <c r="W37" s="86">
        <f>'8. Afschrijvingen voor GAW'!BA32</f>
        <v>6582.7921522741372</v>
      </c>
      <c r="X37" s="86">
        <f>'8. Afschrijvingen voor GAW'!BB32</f>
        <v>6372.1428034013643</v>
      </c>
      <c r="Y37" s="86">
        <f>'8. Afschrijvingen voor GAW'!BC32</f>
        <v>6168.2342336925212</v>
      </c>
      <c r="Z37" s="86">
        <f>'8. Afschrijvingen voor GAW'!BD32</f>
        <v>5970.8507382143607</v>
      </c>
      <c r="AB37" s="122"/>
      <c r="AC37" s="87">
        <f t="shared" si="6"/>
        <v>228189.22329711463</v>
      </c>
      <c r="AD37" s="87">
        <f t="shared" si="5"/>
        <v>229193.25587962195</v>
      </c>
      <c r="AE37" s="87">
        <f t="shared" si="5"/>
        <v>229422.44913550158</v>
      </c>
      <c r="AF37" s="87">
        <f t="shared" si="5"/>
        <v>230662.8430363221</v>
      </c>
      <c r="AG37" s="87">
        <f t="shared" si="5"/>
        <v>227734.20244496205</v>
      </c>
      <c r="AH37" s="87">
        <f t="shared" si="5"/>
        <v>224278.92489062468</v>
      </c>
      <c r="AI37" s="87">
        <f t="shared" si="5"/>
        <v>219439.77726416106</v>
      </c>
      <c r="AJ37" s="87">
        <f t="shared" si="5"/>
        <v>217150.20079294706</v>
      </c>
      <c r="AK37" s="87">
        <f t="shared" si="5"/>
        <v>216236.02525627549</v>
      </c>
      <c r="AL37" s="87">
        <f t="shared" si="5"/>
        <v>216663.02297703471</v>
      </c>
      <c r="AM37" s="87">
        <f t="shared" si="5"/>
        <v>212512.65987455251</v>
      </c>
      <c r="AN37" s="87">
        <f t="shared" si="5"/>
        <v>205712.25475856682</v>
      </c>
      <c r="AO37" s="87">
        <f t="shared" si="5"/>
        <v>199129.46260629268</v>
      </c>
      <c r="AP37" s="87">
        <f t="shared" si="5"/>
        <v>192757.31980289132</v>
      </c>
      <c r="AQ37" s="87">
        <f t="shared" si="5"/>
        <v>186589.0855691988</v>
      </c>
      <c r="AR37" s="87">
        <f t="shared" si="5"/>
        <v>180618.23483098444</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604827.50835294113</v>
      </c>
      <c r="G38" s="86">
        <f>'3. Investeringen'!P19</f>
        <v>660541.65420664684</v>
      </c>
      <c r="I38" s="86">
        <f>'6. Investeringen per jaar'!I19</f>
        <v>1</v>
      </c>
      <c r="K38" s="86">
        <f>'8. Afschrijvingen voor GAW'!AO33</f>
        <v>17414.279974538862</v>
      </c>
      <c r="L38" s="86">
        <f>'8. Afschrijvingen voor GAW'!AP33</f>
        <v>17867.051253876874</v>
      </c>
      <c r="M38" s="86">
        <f>'8. Afschrijvingen voor GAW'!AQ33</f>
        <v>18277.993432716041</v>
      </c>
      <c r="N38" s="86">
        <f>'8. Afschrijvingen voor GAW'!AR33</f>
        <v>18789.777248832088</v>
      </c>
      <c r="O38" s="86">
        <f>'8. Afschrijvingen voor GAW'!AS33</f>
        <v>18977.67502132041</v>
      </c>
      <c r="P38" s="86">
        <f>'8. Afschrijvingen voor GAW'!AT33</f>
        <v>19129.496421490974</v>
      </c>
      <c r="Q38" s="86">
        <f>'8. Afschrijvingen voor GAW'!AU33</f>
        <v>19167.755414333955</v>
      </c>
      <c r="R38" s="86">
        <f>'8. Afschrijvingen voor GAW'!AV33</f>
        <v>19436.10399013463</v>
      </c>
      <c r="S38" s="86">
        <f>'8. Afschrijvingen voor GAW'!AW33</f>
        <v>19844.262173927455</v>
      </c>
      <c r="T38" s="86">
        <f>'8. Afschrijvingen voor GAW'!AX33</f>
        <v>20399.901514797424</v>
      </c>
      <c r="U38" s="86">
        <f>'8. Afschrijvingen voor GAW'!AY33</f>
        <v>20542.700825401003</v>
      </c>
      <c r="V38" s="86">
        <f>'8. Afschrijvingen voor GAW'!AZ33</f>
        <v>24651.240990481201</v>
      </c>
      <c r="W38" s="86">
        <f>'8. Afschrijvingen voor GAW'!BA33</f>
        <v>23575.550474532931</v>
      </c>
      <c r="X38" s="86">
        <f>'8. Afschrijvingen voor GAW'!BB33</f>
        <v>22546.799181098766</v>
      </c>
      <c r="Y38" s="86">
        <f>'8. Afschrijvingen voor GAW'!BC33</f>
        <v>21562.938853196272</v>
      </c>
      <c r="Z38" s="86">
        <f>'8. Afschrijvingen voor GAW'!BD33</f>
        <v>20622.01061232953</v>
      </c>
      <c r="AB38" s="122"/>
      <c r="AC38" s="87">
        <f t="shared" si="6"/>
        <v>653035.49904520763</v>
      </c>
      <c r="AD38" s="87">
        <f t="shared" si="5"/>
        <v>652147.37076650618</v>
      </c>
      <c r="AE38" s="87">
        <f t="shared" si="5"/>
        <v>648868.76686141978</v>
      </c>
      <c r="AF38" s="87">
        <f t="shared" si="5"/>
        <v>648247.31508470746</v>
      </c>
      <c r="AG38" s="87">
        <f t="shared" si="5"/>
        <v>635752.11321423412</v>
      </c>
      <c r="AH38" s="87">
        <f t="shared" si="5"/>
        <v>621708.63369845692</v>
      </c>
      <c r="AI38" s="87">
        <f t="shared" si="5"/>
        <v>603784.29555151984</v>
      </c>
      <c r="AJ38" s="87">
        <f t="shared" si="5"/>
        <v>592801.17169910646</v>
      </c>
      <c r="AK38" s="87">
        <f t="shared" si="5"/>
        <v>585405.73413086019</v>
      </c>
      <c r="AL38" s="87">
        <f t="shared" si="5"/>
        <v>581397.19317172677</v>
      </c>
      <c r="AM38" s="87">
        <f t="shared" si="5"/>
        <v>564924.27269852778</v>
      </c>
      <c r="AN38" s="87">
        <f t="shared" si="5"/>
        <v>540273.03170804656</v>
      </c>
      <c r="AO38" s="87">
        <f t="shared" si="5"/>
        <v>516697.48123351362</v>
      </c>
      <c r="AP38" s="87">
        <f t="shared" si="5"/>
        <v>494150.68205241486</v>
      </c>
      <c r="AQ38" s="87">
        <f t="shared" si="5"/>
        <v>472587.74319921859</v>
      </c>
      <c r="AR38" s="87">
        <f t="shared" si="5"/>
        <v>451965.73258688906</v>
      </c>
    </row>
    <row r="39" spans="1:44" s="20" customFormat="1" x14ac:dyDescent="0.2">
      <c r="A39" s="40"/>
      <c r="B39" s="86">
        <f>'3. Investeringen'!B20</f>
        <v>6</v>
      </c>
      <c r="C39" s="86" t="str">
        <f>'3. Investeringen'!G20</f>
        <v>Nieuwe investeringen TD</v>
      </c>
      <c r="D39" s="86">
        <f>'3. Investeringen'!K20</f>
        <v>2004</v>
      </c>
      <c r="E39" s="121">
        <f>'3. Investeringen'!N20</f>
        <v>2011</v>
      </c>
      <c r="F39" s="86">
        <f>'3. Investeringen'!O20</f>
        <v>344398.99454545451</v>
      </c>
      <c r="G39" s="86">
        <f>'3. Investeringen'!P20</f>
        <v>376123.56981523242</v>
      </c>
      <c r="I39" s="86">
        <f>'6. Investeringen per jaar'!I20</f>
        <v>1</v>
      </c>
      <c r="K39" s="86">
        <f>'8. Afschrijvingen voor GAW'!AO34</f>
        <v>16245.337164360024</v>
      </c>
      <c r="L39" s="86">
        <f>'8. Afschrijvingen voor GAW'!AP34</f>
        <v>16667.715930633385</v>
      </c>
      <c r="M39" s="86">
        <f>'8. Afschrijvingen voor GAW'!AQ34</f>
        <v>17051.073397037952</v>
      </c>
      <c r="N39" s="86">
        <f>'8. Afschrijvingen voor GAW'!AR34</f>
        <v>17528.503452155015</v>
      </c>
      <c r="O39" s="86">
        <f>'8. Afschrijvingen voor GAW'!AS34</f>
        <v>17703.788486676563</v>
      </c>
      <c r="P39" s="86">
        <f>'8. Afschrijvingen voor GAW'!AT34</f>
        <v>17845.418794569978</v>
      </c>
      <c r="Q39" s="86">
        <f>'8. Afschrijvingen voor GAW'!AU34</f>
        <v>17881.109632159118</v>
      </c>
      <c r="R39" s="86">
        <f>'8. Afschrijvingen voor GAW'!AV34</f>
        <v>18131.445167009344</v>
      </c>
      <c r="S39" s="86">
        <f>'8. Afschrijvingen voor GAW'!AW34</f>
        <v>18512.205515516536</v>
      </c>
      <c r="T39" s="86">
        <f>'8. Afschrijvingen voor GAW'!AX34</f>
        <v>19030.547269950999</v>
      </c>
      <c r="U39" s="86">
        <f>'8. Afschrijvingen voor GAW'!AY34</f>
        <v>19163.761100840657</v>
      </c>
      <c r="V39" s="86">
        <f>'8. Afschrijvingen voor GAW'!AZ34</f>
        <v>22996.513321008788</v>
      </c>
      <c r="W39" s="86">
        <f>'8. Afschrijvingen voor GAW'!BA34</f>
        <v>20788.848042191941</v>
      </c>
      <c r="X39" s="86">
        <f>'8. Afschrijvingen voor GAW'!BB34</f>
        <v>18793.118630141515</v>
      </c>
      <c r="Y39" s="86">
        <f>'8. Afschrijvingen voor GAW'!BC34</f>
        <v>18628.266712333258</v>
      </c>
      <c r="Z39" s="86">
        <f>'8. Afschrijvingen voor GAW'!BD34</f>
        <v>18628.266712333258</v>
      </c>
      <c r="AB39" s="122"/>
      <c r="AC39" s="87">
        <f t="shared" si="6"/>
        <v>365520.08619810082</v>
      </c>
      <c r="AD39" s="87">
        <f t="shared" si="5"/>
        <v>358355.89250861807</v>
      </c>
      <c r="AE39" s="87">
        <f t="shared" si="5"/>
        <v>349547.00463927828</v>
      </c>
      <c r="AF39" s="87">
        <f t="shared" si="5"/>
        <v>341805.81731702306</v>
      </c>
      <c r="AG39" s="87">
        <f t="shared" si="5"/>
        <v>327520.08700351673</v>
      </c>
      <c r="AH39" s="87">
        <f t="shared" si="5"/>
        <v>312294.82890497491</v>
      </c>
      <c r="AI39" s="87">
        <f t="shared" si="5"/>
        <v>295038.30893062573</v>
      </c>
      <c r="AJ39" s="87">
        <f t="shared" si="5"/>
        <v>281037.40008864511</v>
      </c>
      <c r="AK39" s="87">
        <f t="shared" si="5"/>
        <v>268426.97997499013</v>
      </c>
      <c r="AL39" s="87">
        <f t="shared" si="5"/>
        <v>256912.38814433888</v>
      </c>
      <c r="AM39" s="87">
        <f t="shared" si="5"/>
        <v>239547.01376050856</v>
      </c>
      <c r="AN39" s="87">
        <f t="shared" si="5"/>
        <v>216550.50043949977</v>
      </c>
      <c r="AO39" s="87">
        <f t="shared" si="5"/>
        <v>195761.65239730783</v>
      </c>
      <c r="AP39" s="87">
        <f t="shared" si="5"/>
        <v>176968.53376716631</v>
      </c>
      <c r="AQ39" s="87">
        <f t="shared" si="5"/>
        <v>158340.26705483306</v>
      </c>
      <c r="AR39" s="87">
        <f t="shared" si="5"/>
        <v>139712.00034249981</v>
      </c>
    </row>
    <row r="40" spans="1:44" s="20" customFormat="1" x14ac:dyDescent="0.2">
      <c r="A40" s="40"/>
      <c r="B40" s="86">
        <f>'3. Investeringen'!B21</f>
        <v>7</v>
      </c>
      <c r="C40" s="86" t="str">
        <f>'3. Investeringen'!G21</f>
        <v>Nieuwe investeringen TD</v>
      </c>
      <c r="D40" s="86">
        <f>'3. Investeringen'!K21</f>
        <v>2005</v>
      </c>
      <c r="E40" s="121">
        <f>'3. Investeringen'!N21</f>
        <v>2011</v>
      </c>
      <c r="F40" s="86">
        <f>'3. Investeringen'!O21</f>
        <v>-15728.971962616823</v>
      </c>
      <c r="G40" s="86">
        <f>'3. Investeringen'!P21</f>
        <v>-16990.957641491568</v>
      </c>
      <c r="I40" s="86">
        <f>'6. Investeringen per jaar'!I21</f>
        <v>1</v>
      </c>
      <c r="K40" s="86">
        <f>'8. Afschrijvingen voor GAW'!AO35</f>
        <v>-348.4004445679584</v>
      </c>
      <c r="L40" s="86">
        <f>'8. Afschrijvingen voor GAW'!AP35</f>
        <v>-357.45885612672532</v>
      </c>
      <c r="M40" s="86">
        <f>'8. Afschrijvingen voor GAW'!AQ35</f>
        <v>-365.68040981763994</v>
      </c>
      <c r="N40" s="86">
        <f>'8. Afschrijvingen voor GAW'!AR35</f>
        <v>-375.91946129253387</v>
      </c>
      <c r="O40" s="86">
        <f>'8. Afschrijvingen voor GAW'!AS35</f>
        <v>-379.67865590545921</v>
      </c>
      <c r="P40" s="86">
        <f>'8. Afschrijvingen voor GAW'!AT35</f>
        <v>-382.71608515270287</v>
      </c>
      <c r="Q40" s="86">
        <f>'8. Afschrijvingen voor GAW'!AU35</f>
        <v>-383.48151732300829</v>
      </c>
      <c r="R40" s="86">
        <f>'8. Afschrijvingen voor GAW'!AV35</f>
        <v>-388.85025856553045</v>
      </c>
      <c r="S40" s="86">
        <f>'8. Afschrijvingen voor GAW'!AW35</f>
        <v>-397.01611399540656</v>
      </c>
      <c r="T40" s="86">
        <f>'8. Afschrijvingen voor GAW'!AX35</f>
        <v>-408.13256518727798</v>
      </c>
      <c r="U40" s="86">
        <f>'8. Afschrijvingen voor GAW'!AY35</f>
        <v>-410.98949314358885</v>
      </c>
      <c r="V40" s="86">
        <f>'8. Afschrijvingen voor GAW'!AZ35</f>
        <v>-493.18739177230663</v>
      </c>
      <c r="W40" s="86">
        <f>'8. Afschrijvingen voor GAW'!BA35</f>
        <v>-477.81531722355936</v>
      </c>
      <c r="X40" s="86">
        <f>'8. Afschrijvingen voor GAW'!BB35</f>
        <v>-462.92237227113674</v>
      </c>
      <c r="Y40" s="86">
        <f>'8. Afschrijvingen voor GAW'!BC35</f>
        <v>-448.49362300554282</v>
      </c>
      <c r="Z40" s="86">
        <f>'8. Afschrijvingen voor GAW'!BD35</f>
        <v>-434.51460098978561</v>
      </c>
      <c r="AB40" s="122"/>
      <c r="AC40" s="87">
        <f t="shared" si="6"/>
        <v>-16897.421561545983</v>
      </c>
      <c r="AD40" s="87">
        <f t="shared" si="5"/>
        <v>-16979.295666019454</v>
      </c>
      <c r="AE40" s="87">
        <f t="shared" si="5"/>
        <v>-17004.13905652026</v>
      </c>
      <c r="AF40" s="87">
        <f t="shared" si="5"/>
        <v>-17104.335488810291</v>
      </c>
      <c r="AG40" s="87">
        <f t="shared" si="5"/>
        <v>-16895.700187792936</v>
      </c>
      <c r="AH40" s="87">
        <f t="shared" si="5"/>
        <v>-16648.149704142576</v>
      </c>
      <c r="AI40" s="87">
        <f t="shared" si="5"/>
        <v>-16297.964486227851</v>
      </c>
      <c r="AJ40" s="87">
        <f t="shared" si="5"/>
        <v>-16137.28573046951</v>
      </c>
      <c r="AK40" s="87">
        <f t="shared" si="5"/>
        <v>-16079.152616813961</v>
      </c>
      <c r="AL40" s="87">
        <f t="shared" si="5"/>
        <v>-16121.236324897474</v>
      </c>
      <c r="AM40" s="87">
        <f t="shared" si="5"/>
        <v>-15823.095486028167</v>
      </c>
      <c r="AN40" s="87">
        <f t="shared" si="5"/>
        <v>-15329.908094255861</v>
      </c>
      <c r="AO40" s="87">
        <f t="shared" si="5"/>
        <v>-14852.092777032301</v>
      </c>
      <c r="AP40" s="87">
        <f t="shared" si="5"/>
        <v>-14389.170404761164</v>
      </c>
      <c r="AQ40" s="87">
        <f t="shared" si="5"/>
        <v>-13940.676781755621</v>
      </c>
      <c r="AR40" s="87">
        <f t="shared" si="5"/>
        <v>-13506.162180765836</v>
      </c>
    </row>
    <row r="41" spans="1:44" s="20" customFormat="1" x14ac:dyDescent="0.2">
      <c r="A41" s="40"/>
      <c r="B41" s="86">
        <f>'3. Investeringen'!B22</f>
        <v>8</v>
      </c>
      <c r="C41" s="86" t="str">
        <f>'3. Investeringen'!G22</f>
        <v>Nieuwe investeringen TD</v>
      </c>
      <c r="D41" s="86">
        <f>'3. Investeringen'!K22</f>
        <v>2005</v>
      </c>
      <c r="E41" s="121">
        <f>'3. Investeringen'!N22</f>
        <v>2011</v>
      </c>
      <c r="F41" s="86">
        <f>'3. Investeringen'!O22</f>
        <v>335068.96551724139</v>
      </c>
      <c r="G41" s="86">
        <f>'3. Investeringen'!P22</f>
        <v>361952.61925654061</v>
      </c>
      <c r="I41" s="86">
        <f>'6. Investeringen per jaar'!I22</f>
        <v>1</v>
      </c>
      <c r="K41" s="86">
        <f>'8. Afschrijvingen voor GAW'!AO36</f>
        <v>9300.8078112756612</v>
      </c>
      <c r="L41" s="86">
        <f>'8. Afschrijvingen voor GAW'!AP36</f>
        <v>9542.6288143688253</v>
      </c>
      <c r="M41" s="86">
        <f>'8. Afschrijvingen voor GAW'!AQ36</f>
        <v>9762.1092770993073</v>
      </c>
      <c r="N41" s="86">
        <f>'8. Afschrijvingen voor GAW'!AR36</f>
        <v>10035.448336858088</v>
      </c>
      <c r="O41" s="86">
        <f>'8. Afschrijvingen voor GAW'!AS36</f>
        <v>10135.802820226669</v>
      </c>
      <c r="P41" s="86">
        <f>'8. Afschrijvingen voor GAW'!AT36</f>
        <v>10216.889242788482</v>
      </c>
      <c r="Q41" s="86">
        <f>'8. Afschrijvingen voor GAW'!AU36</f>
        <v>10237.323021274058</v>
      </c>
      <c r="R41" s="86">
        <f>'8. Afschrijvingen voor GAW'!AV36</f>
        <v>10380.645543571896</v>
      </c>
      <c r="S41" s="86">
        <f>'8. Afschrijvingen voor GAW'!AW36</f>
        <v>10598.639099986905</v>
      </c>
      <c r="T41" s="86">
        <f>'8. Afschrijvingen voor GAW'!AX36</f>
        <v>10895.40099478654</v>
      </c>
      <c r="U41" s="86">
        <f>'8. Afschrijvingen voor GAW'!AY36</f>
        <v>10971.668801750044</v>
      </c>
      <c r="V41" s="86">
        <f>'8. Afschrijvingen voor GAW'!AZ36</f>
        <v>13166.002562100055</v>
      </c>
      <c r="W41" s="86">
        <f>'8. Afschrijvingen voor GAW'!BA36</f>
        <v>12611.644559485314</v>
      </c>
      <c r="X41" s="86">
        <f>'8. Afschrijvingen voor GAW'!BB36</f>
        <v>12080.627946454355</v>
      </c>
      <c r="Y41" s="86">
        <f>'8. Afschrijvingen voor GAW'!BC36</f>
        <v>11571.969927656277</v>
      </c>
      <c r="Z41" s="86">
        <f>'8. Afschrijvingen voor GAW'!BD36</f>
        <v>11084.729088597067</v>
      </c>
      <c r="AB41" s="122"/>
      <c r="AC41" s="87">
        <f t="shared" si="6"/>
        <v>358081.10073411302</v>
      </c>
      <c r="AD41" s="87">
        <f t="shared" si="5"/>
        <v>357848.58053883119</v>
      </c>
      <c r="AE41" s="87">
        <f t="shared" si="5"/>
        <v>356316.98861412494</v>
      </c>
      <c r="AF41" s="87">
        <f t="shared" si="5"/>
        <v>356258.4159584624</v>
      </c>
      <c r="AG41" s="87">
        <f t="shared" si="5"/>
        <v>349685.19729782036</v>
      </c>
      <c r="AH41" s="87">
        <f t="shared" si="5"/>
        <v>342265.78963341442</v>
      </c>
      <c r="AI41" s="87">
        <f t="shared" si="5"/>
        <v>332712.99819140718</v>
      </c>
      <c r="AJ41" s="87">
        <f t="shared" si="5"/>
        <v>326990.33462251496</v>
      </c>
      <c r="AK41" s="87">
        <f t="shared" si="5"/>
        <v>323258.49254960084</v>
      </c>
      <c r="AL41" s="87">
        <f t="shared" si="5"/>
        <v>321414.32934620313</v>
      </c>
      <c r="AM41" s="87">
        <f t="shared" si="5"/>
        <v>312692.56084987643</v>
      </c>
      <c r="AN41" s="87">
        <f t="shared" si="5"/>
        <v>299526.55828777637</v>
      </c>
      <c r="AO41" s="87">
        <f t="shared" si="5"/>
        <v>286914.91372829105</v>
      </c>
      <c r="AP41" s="87">
        <f t="shared" si="5"/>
        <v>274834.28578183672</v>
      </c>
      <c r="AQ41" s="87">
        <f t="shared" si="5"/>
        <v>263262.31585418043</v>
      </c>
      <c r="AR41" s="87">
        <f t="shared" si="5"/>
        <v>252177.58676558337</v>
      </c>
    </row>
    <row r="42" spans="1:44" s="20" customFormat="1" x14ac:dyDescent="0.2">
      <c r="A42" s="40"/>
      <c r="B42" s="86">
        <f>'3. Investeringen'!B23</f>
        <v>9</v>
      </c>
      <c r="C42" s="86" t="str">
        <f>'3. Investeringen'!G23</f>
        <v>Nieuwe investeringen TD</v>
      </c>
      <c r="D42" s="86">
        <f>'3. Investeringen'!K23</f>
        <v>2005</v>
      </c>
      <c r="E42" s="121">
        <f>'3. Investeringen'!N23</f>
        <v>2011</v>
      </c>
      <c r="F42" s="86">
        <f>'3. Investeringen'!O23</f>
        <v>90263.15789473684</v>
      </c>
      <c r="G42" s="86">
        <f>'3. Investeringen'!P23</f>
        <v>97505.2594678022</v>
      </c>
      <c r="I42" s="86">
        <f>'6. Investeringen per jaar'!I23</f>
        <v>1</v>
      </c>
      <c r="K42" s="86">
        <f>'8. Afschrijvingen voor GAW'!AO37</f>
        <v>4039.503606523233</v>
      </c>
      <c r="L42" s="86">
        <f>'8. Afschrijvingen voor GAW'!AP37</f>
        <v>4144.5307002928366</v>
      </c>
      <c r="M42" s="86">
        <f>'8. Afschrijvingen voor GAW'!AQ37</f>
        <v>4239.8549063995715</v>
      </c>
      <c r="N42" s="86">
        <f>'8. Afschrijvingen voor GAW'!AR37</f>
        <v>4358.5708437787589</v>
      </c>
      <c r="O42" s="86">
        <f>'8. Afschrijvingen voor GAW'!AS37</f>
        <v>4402.1565522165465</v>
      </c>
      <c r="P42" s="86">
        <f>'8. Afschrijvingen voor GAW'!AT37</f>
        <v>4437.3738046342796</v>
      </c>
      <c r="Q42" s="86">
        <f>'8. Afschrijvingen voor GAW'!AU37</f>
        <v>4446.2485522435481</v>
      </c>
      <c r="R42" s="86">
        <f>'8. Afschrijvingen voor GAW'!AV37</f>
        <v>4508.496031974958</v>
      </c>
      <c r="S42" s="86">
        <f>'8. Afschrijvingen voor GAW'!AW37</f>
        <v>4603.1744486464313</v>
      </c>
      <c r="T42" s="86">
        <f>'8. Afschrijvingen voor GAW'!AX37</f>
        <v>4732.0633332085317</v>
      </c>
      <c r="U42" s="86">
        <f>'8. Afschrijvingen voor GAW'!AY37</f>
        <v>4765.1877765409909</v>
      </c>
      <c r="V42" s="86">
        <f>'8. Afschrijvingen voor GAW'!AZ37</f>
        <v>5718.2253318491894</v>
      </c>
      <c r="W42" s="86">
        <f>'8. Afschrijvingen voor GAW'!BA37</f>
        <v>5209.9386356848172</v>
      </c>
      <c r="X42" s="86">
        <f>'8. Afschrijvingen voor GAW'!BB37</f>
        <v>4746.8329791795004</v>
      </c>
      <c r="Y42" s="86">
        <f>'8. Afschrijvingen voor GAW'!BC37</f>
        <v>4633.8131463418931</v>
      </c>
      <c r="Z42" s="86">
        <f>'8. Afschrijvingen voor GAW'!BD37</f>
        <v>4633.8131463418931</v>
      </c>
      <c r="AB42" s="122"/>
      <c r="AC42" s="87">
        <f t="shared" si="6"/>
        <v>94928.334753296003</v>
      </c>
      <c r="AD42" s="87">
        <f t="shared" si="5"/>
        <v>93251.940756588869</v>
      </c>
      <c r="AE42" s="87">
        <f t="shared" si="5"/>
        <v>91156.880487590824</v>
      </c>
      <c r="AF42" s="87">
        <f t="shared" si="5"/>
        <v>89350.70229746461</v>
      </c>
      <c r="AG42" s="87">
        <f t="shared" si="5"/>
        <v>85842.052768222711</v>
      </c>
      <c r="AH42" s="87">
        <f t="shared" si="5"/>
        <v>82091.415385734217</v>
      </c>
      <c r="AI42" s="87">
        <f t="shared" si="5"/>
        <v>77809.349664262147</v>
      </c>
      <c r="AJ42" s="87">
        <f t="shared" si="5"/>
        <v>74390.184527586869</v>
      </c>
      <c r="AK42" s="87">
        <f t="shared" si="5"/>
        <v>71349.203954019758</v>
      </c>
      <c r="AL42" s="87">
        <f t="shared" si="5"/>
        <v>68614.91833152379</v>
      </c>
      <c r="AM42" s="87">
        <f t="shared" si="5"/>
        <v>64330.034983303456</v>
      </c>
      <c r="AN42" s="87">
        <f t="shared" si="5"/>
        <v>58611.80965145427</v>
      </c>
      <c r="AO42" s="87">
        <f t="shared" si="5"/>
        <v>53401.871015769451</v>
      </c>
      <c r="AP42" s="87">
        <f t="shared" si="5"/>
        <v>48655.038036589947</v>
      </c>
      <c r="AQ42" s="87">
        <f t="shared" si="5"/>
        <v>44021.224890248057</v>
      </c>
      <c r="AR42" s="87">
        <f t="shared" si="5"/>
        <v>39387.411743906167</v>
      </c>
    </row>
    <row r="43" spans="1:44" s="20" customFormat="1" x14ac:dyDescent="0.2">
      <c r="A43" s="40"/>
      <c r="B43" s="86">
        <f>'3. Investeringen'!B24</f>
        <v>10</v>
      </c>
      <c r="C43" s="86" t="str">
        <f>'3. Investeringen'!G24</f>
        <v>Nieuwe investeringen TD</v>
      </c>
      <c r="D43" s="86">
        <f>'3. Investeringen'!K24</f>
        <v>2006</v>
      </c>
      <c r="E43" s="121">
        <f>'3. Investeringen'!N24</f>
        <v>2011</v>
      </c>
      <c r="F43" s="86">
        <f>'3. Investeringen'!O24</f>
        <v>-108412.84403669725</v>
      </c>
      <c r="G43" s="86">
        <f>'3. Investeringen'!P24</f>
        <v>-115040.42526727088</v>
      </c>
      <c r="I43" s="86">
        <f>'6. Investeringen per jaar'!I24</f>
        <v>1</v>
      </c>
      <c r="K43" s="86">
        <f>'8. Afschrijvingen voor GAW'!AO38</f>
        <v>-2312.1986464609886</v>
      </c>
      <c r="L43" s="86">
        <f>'8. Afschrijvingen voor GAW'!AP38</f>
        <v>-2372.3158112689744</v>
      </c>
      <c r="M43" s="86">
        <f>'8. Afschrijvingen voor GAW'!AQ38</f>
        <v>-2426.8790749281607</v>
      </c>
      <c r="N43" s="86">
        <f>'8. Afschrijvingen voor GAW'!AR38</f>
        <v>-2494.8316890261494</v>
      </c>
      <c r="O43" s="86">
        <f>'8. Afschrijvingen voor GAW'!AS38</f>
        <v>-2519.7800059164106</v>
      </c>
      <c r="P43" s="86">
        <f>'8. Afschrijvingen voor GAW'!AT38</f>
        <v>-2539.9382459637418</v>
      </c>
      <c r="Q43" s="86">
        <f>'8. Afschrijvingen voor GAW'!AU38</f>
        <v>-2545.0181224556695</v>
      </c>
      <c r="R43" s="86">
        <f>'8. Afschrijvingen voor GAW'!AV38</f>
        <v>-2580.6483761700492</v>
      </c>
      <c r="S43" s="86">
        <f>'8. Afschrijvingen voor GAW'!AW38</f>
        <v>-2634.8419920696197</v>
      </c>
      <c r="T43" s="86">
        <f>'8. Afschrijvingen voor GAW'!AX38</f>
        <v>-2708.6175678475693</v>
      </c>
      <c r="U43" s="86">
        <f>'8. Afschrijvingen voor GAW'!AY38</f>
        <v>-2727.5778908225016</v>
      </c>
      <c r="V43" s="86">
        <f>'8. Afschrijvingen voor GAW'!AZ38</f>
        <v>-3273.0934689870019</v>
      </c>
      <c r="W43" s="86">
        <f>'8. Afschrijvingen voor GAW'!BA38</f>
        <v>-3173.6577180304348</v>
      </c>
      <c r="X43" s="86">
        <f>'8. Afschrijvingen voor GAW'!BB38</f>
        <v>-3077.24280001432</v>
      </c>
      <c r="Y43" s="86">
        <f>'8. Afschrijvingen voor GAW'!BC38</f>
        <v>-2983.7569427986955</v>
      </c>
      <c r="Z43" s="86">
        <f>'8. Afschrijvingen voor GAW'!BD38</f>
        <v>-2893.1111622579751</v>
      </c>
      <c r="AB43" s="122"/>
      <c r="AC43" s="87">
        <f t="shared" si="6"/>
        <v>-114453.83299981894</v>
      </c>
      <c r="AD43" s="87">
        <f t="shared" si="5"/>
        <v>-115057.31684654526</v>
      </c>
      <c r="AE43" s="87">
        <f t="shared" si="5"/>
        <v>-115276.75605908762</v>
      </c>
      <c r="AF43" s="87">
        <f t="shared" si="5"/>
        <v>-116009.67353971594</v>
      </c>
      <c r="AG43" s="87">
        <f t="shared" si="5"/>
        <v>-114649.99026919669</v>
      </c>
      <c r="AH43" s="87">
        <f t="shared" si="5"/>
        <v>-113027.25194538652</v>
      </c>
      <c r="AI43" s="87">
        <f t="shared" si="5"/>
        <v>-110708.28832682162</v>
      </c>
      <c r="AJ43" s="87">
        <f t="shared" si="5"/>
        <v>-109677.55598722708</v>
      </c>
      <c r="AK43" s="87">
        <f t="shared" si="5"/>
        <v>-109345.94267088923</v>
      </c>
      <c r="AL43" s="87">
        <f t="shared" si="5"/>
        <v>-109699.01149782656</v>
      </c>
      <c r="AM43" s="87">
        <f t="shared" si="5"/>
        <v>-107739.32668748884</v>
      </c>
      <c r="AN43" s="87">
        <f t="shared" si="5"/>
        <v>-104466.23321850183</v>
      </c>
      <c r="AO43" s="87">
        <f t="shared" si="5"/>
        <v>-101292.5755004714</v>
      </c>
      <c r="AP43" s="87">
        <f t="shared" si="5"/>
        <v>-98215.332700457075</v>
      </c>
      <c r="AQ43" s="87">
        <f t="shared" si="5"/>
        <v>-95231.575757658386</v>
      </c>
      <c r="AR43" s="87">
        <f t="shared" si="5"/>
        <v>-92338.464595400408</v>
      </c>
    </row>
    <row r="44" spans="1:44" s="20" customFormat="1" x14ac:dyDescent="0.2">
      <c r="A44" s="40"/>
      <c r="B44" s="86">
        <f>'3. Investeringen'!B25</f>
        <v>11</v>
      </c>
      <c r="C44" s="86" t="str">
        <f>'3. Investeringen'!G25</f>
        <v>Nieuwe investeringen TD</v>
      </c>
      <c r="D44" s="86">
        <f>'3. Investeringen'!K25</f>
        <v>2006</v>
      </c>
      <c r="E44" s="121">
        <f>'3. Investeringen'!N25</f>
        <v>2011</v>
      </c>
      <c r="F44" s="86">
        <f>'3. Investeringen'!O25</f>
        <v>344932.58426966291</v>
      </c>
      <c r="G44" s="86">
        <f>'3. Investeringen'!P25</f>
        <v>366019.28060746077</v>
      </c>
      <c r="I44" s="86">
        <f>'6. Investeringen per jaar'!I25</f>
        <v>1</v>
      </c>
      <c r="K44" s="86">
        <f>'8. Afschrijvingen voor GAW'!AO39</f>
        <v>9173.075797940066</v>
      </c>
      <c r="L44" s="86">
        <f>'8. Afschrijvingen voor GAW'!AP39</f>
        <v>9411.575768686509</v>
      </c>
      <c r="M44" s="86">
        <f>'8. Afschrijvingen voor GAW'!AQ39</f>
        <v>9628.0420113662985</v>
      </c>
      <c r="N44" s="86">
        <f>'8. Afschrijvingen voor GAW'!AR39</f>
        <v>9897.6271876845549</v>
      </c>
      <c r="O44" s="86">
        <f>'8. Afschrijvingen voor GAW'!AS39</f>
        <v>9996.6034595614001</v>
      </c>
      <c r="P44" s="86">
        <f>'8. Afschrijvingen voor GAW'!AT39</f>
        <v>10076.576287237891</v>
      </c>
      <c r="Q44" s="86">
        <f>'8. Afschrijvingen voor GAW'!AU39</f>
        <v>10096.729439812367</v>
      </c>
      <c r="R44" s="86">
        <f>'8. Afschrijvingen voor GAW'!AV39</f>
        <v>10238.08365196974</v>
      </c>
      <c r="S44" s="86">
        <f>'8. Afschrijvingen voor GAW'!AW39</f>
        <v>10453.083408661105</v>
      </c>
      <c r="T44" s="86">
        <f>'8. Afschrijvingen voor GAW'!AX39</f>
        <v>10745.769744103614</v>
      </c>
      <c r="U44" s="86">
        <f>'8. Afschrijvingen voor GAW'!AY39</f>
        <v>10820.990132312338</v>
      </c>
      <c r="V44" s="86">
        <f>'8. Afschrijvingen voor GAW'!AZ39</f>
        <v>12985.188158774801</v>
      </c>
      <c r="W44" s="86">
        <f>'8. Afschrijvingen voor GAW'!BA39</f>
        <v>12456.97711502803</v>
      </c>
      <c r="X44" s="86">
        <f>'8. Afschrijvingen voor GAW'!BB39</f>
        <v>11950.252622213331</v>
      </c>
      <c r="Y44" s="86">
        <f>'8. Afschrijvingen voor GAW'!BC39</f>
        <v>11464.140651140246</v>
      </c>
      <c r="Z44" s="86">
        <f>'8. Afschrijvingen voor GAW'!BD39</f>
        <v>10997.8027263481</v>
      </c>
      <c r="AB44" s="122"/>
      <c r="AC44" s="87">
        <f t="shared" si="6"/>
        <v>362336.49401863257</v>
      </c>
      <c r="AD44" s="87">
        <f t="shared" si="5"/>
        <v>362345.66709443054</v>
      </c>
      <c r="AE44" s="87">
        <f t="shared" si="5"/>
        <v>361051.57542623614</v>
      </c>
      <c r="AF44" s="87">
        <f t="shared" si="5"/>
        <v>361263.39235048625</v>
      </c>
      <c r="AG44" s="87">
        <f t="shared" si="5"/>
        <v>354879.42281442968</v>
      </c>
      <c r="AH44" s="87">
        <f t="shared" si="5"/>
        <v>347641.88190970727</v>
      </c>
      <c r="AI44" s="87">
        <f t="shared" si="5"/>
        <v>338240.43623371434</v>
      </c>
      <c r="AJ44" s="87">
        <f t="shared" si="5"/>
        <v>332737.71868901659</v>
      </c>
      <c r="AK44" s="87">
        <f t="shared" si="5"/>
        <v>329272.12737282476</v>
      </c>
      <c r="AL44" s="87">
        <f t="shared" si="5"/>
        <v>327745.97719516029</v>
      </c>
      <c r="AM44" s="87">
        <f t="shared" si="5"/>
        <v>319219.20890321402</v>
      </c>
      <c r="AN44" s="87">
        <f t="shared" si="5"/>
        <v>306234.02074443921</v>
      </c>
      <c r="AO44" s="87">
        <f t="shared" si="5"/>
        <v>293777.0436294112</v>
      </c>
      <c r="AP44" s="87">
        <f t="shared" si="5"/>
        <v>281826.79100719787</v>
      </c>
      <c r="AQ44" s="87">
        <f t="shared" si="5"/>
        <v>270362.65035605762</v>
      </c>
      <c r="AR44" s="87">
        <f t="shared" si="5"/>
        <v>259364.84762970952</v>
      </c>
    </row>
    <row r="45" spans="1:44" s="20" customFormat="1" x14ac:dyDescent="0.2">
      <c r="A45" s="40"/>
      <c r="B45" s="86">
        <f>'3. Investeringen'!B26</f>
        <v>12</v>
      </c>
      <c r="C45" s="86" t="str">
        <f>'3. Investeringen'!G26</f>
        <v>Nieuwe investeringen TD</v>
      </c>
      <c r="D45" s="86">
        <f>'3. Investeringen'!K26</f>
        <v>2006</v>
      </c>
      <c r="E45" s="121">
        <f>'3. Investeringen'!N26</f>
        <v>2011</v>
      </c>
      <c r="F45" s="86">
        <f>'3. Investeringen'!O26</f>
        <v>104593.22033898305</v>
      </c>
      <c r="G45" s="86">
        <f>'3. Investeringen'!P26</f>
        <v>110987.29725969597</v>
      </c>
      <c r="I45" s="86">
        <f>'6. Investeringen per jaar'!I26</f>
        <v>1</v>
      </c>
      <c r="K45" s="86">
        <f>'8. Afschrijvingen voor GAW'!AO40</f>
        <v>4417.7296752388793</v>
      </c>
      <c r="L45" s="86">
        <f>'8. Afschrijvingen voor GAW'!AP40</f>
        <v>4532.5906467950899</v>
      </c>
      <c r="M45" s="86">
        <f>'8. Afschrijvingen voor GAW'!AQ40</f>
        <v>4636.8402316713773</v>
      </c>
      <c r="N45" s="86">
        <f>'8. Afschrijvingen voor GAW'!AR40</f>
        <v>4766.6717581581761</v>
      </c>
      <c r="O45" s="86">
        <f>'8. Afschrijvingen voor GAW'!AS40</f>
        <v>4814.3384757397571</v>
      </c>
      <c r="P45" s="86">
        <f>'8. Afschrijvingen voor GAW'!AT40</f>
        <v>4852.8531835456752</v>
      </c>
      <c r="Q45" s="86">
        <f>'8. Afschrijvingen voor GAW'!AU40</f>
        <v>4862.558889912767</v>
      </c>
      <c r="R45" s="86">
        <f>'8. Afschrijvingen voor GAW'!AV40</f>
        <v>4930.6347143715457</v>
      </c>
      <c r="S45" s="86">
        <f>'8. Afschrijvingen voor GAW'!AW40</f>
        <v>5034.1780433733475</v>
      </c>
      <c r="T45" s="86">
        <f>'8. Afschrijvingen voor GAW'!AX40</f>
        <v>5175.1350285878016</v>
      </c>
      <c r="U45" s="86">
        <f>'8. Afschrijvingen voor GAW'!AY40</f>
        <v>5211.3609737879151</v>
      </c>
      <c r="V45" s="86">
        <f>'8. Afschrijvingen voor GAW'!AZ40</f>
        <v>6253.6331685454979</v>
      </c>
      <c r="W45" s="86">
        <f>'8. Afschrijvingen voor GAW'!BA40</f>
        <v>5736.0911132175943</v>
      </c>
      <c r="X45" s="86">
        <f>'8. Afschrijvingen voor GAW'!BB40</f>
        <v>5261.3801245375189</v>
      </c>
      <c r="Y45" s="86">
        <f>'8. Afschrijvingen voor GAW'!BC40</f>
        <v>5070.750409880362</v>
      </c>
      <c r="Z45" s="86">
        <f>'8. Afschrijvingen voor GAW'!BD40</f>
        <v>5070.750409880362</v>
      </c>
      <c r="AB45" s="122"/>
      <c r="AC45" s="87">
        <f t="shared" si="6"/>
        <v>108234.37704335252</v>
      </c>
      <c r="AD45" s="87">
        <f t="shared" si="5"/>
        <v>106515.8801996846</v>
      </c>
      <c r="AE45" s="87">
        <f t="shared" si="5"/>
        <v>104328.90521260595</v>
      </c>
      <c r="AF45" s="87">
        <f t="shared" si="5"/>
        <v>102483.44280040075</v>
      </c>
      <c r="AG45" s="87">
        <f t="shared" si="5"/>
        <v>98693.938752664995</v>
      </c>
      <c r="AH45" s="87">
        <f t="shared" si="5"/>
        <v>94630.637079140637</v>
      </c>
      <c r="AI45" s="87">
        <f t="shared" si="5"/>
        <v>89957.339463386161</v>
      </c>
      <c r="AJ45" s="87">
        <f t="shared" si="5"/>
        <v>86286.107501502032</v>
      </c>
      <c r="AK45" s="87">
        <f t="shared" si="5"/>
        <v>83063.937715660213</v>
      </c>
      <c r="AL45" s="87">
        <f t="shared" si="5"/>
        <v>80214.592943110896</v>
      </c>
      <c r="AM45" s="87">
        <f t="shared" si="5"/>
        <v>75564.734119924746</v>
      </c>
      <c r="AN45" s="87">
        <f t="shared" si="5"/>
        <v>69311.100951379252</v>
      </c>
      <c r="AO45" s="87">
        <f t="shared" si="5"/>
        <v>63575.009838161655</v>
      </c>
      <c r="AP45" s="87">
        <f t="shared" si="5"/>
        <v>58313.629713624134</v>
      </c>
      <c r="AQ45" s="87">
        <f t="shared" si="5"/>
        <v>53242.879303743772</v>
      </c>
      <c r="AR45" s="87">
        <f t="shared" si="5"/>
        <v>48172.12889386341</v>
      </c>
    </row>
    <row r="46" spans="1:44" s="20" customFormat="1" x14ac:dyDescent="0.2">
      <c r="A46" s="40"/>
      <c r="B46" s="86">
        <f>'3. Investeringen'!B27</f>
        <v>13</v>
      </c>
      <c r="C46" s="86" t="str">
        <f>'3. Investeringen'!G27</f>
        <v>Nieuwe investeringen TD</v>
      </c>
      <c r="D46" s="86">
        <f>'3. Investeringen'!K27</f>
        <v>2007</v>
      </c>
      <c r="E46" s="121">
        <f>'3. Investeringen'!N27</f>
        <v>2011</v>
      </c>
      <c r="F46" s="86">
        <f>'3. Investeringen'!O27</f>
        <v>618936.36363636365</v>
      </c>
      <c r="G46" s="86">
        <f>'3. Investeringen'!P27</f>
        <v>647705.79835134535</v>
      </c>
      <c r="I46" s="86">
        <f>'6. Investeringen per jaar'!I27</f>
        <v>1</v>
      </c>
      <c r="K46" s="86">
        <f>'8. Afschrijvingen voor GAW'!AO41</f>
        <v>12765.463792749812</v>
      </c>
      <c r="L46" s="86">
        <f>'8. Afschrijvingen voor GAW'!AP41</f>
        <v>13097.365851361308</v>
      </c>
      <c r="M46" s="86">
        <f>'8. Afschrijvingen voor GAW'!AQ41</f>
        <v>13398.605265942617</v>
      </c>
      <c r="N46" s="86">
        <f>'8. Afschrijvingen voor GAW'!AR41</f>
        <v>13773.76621338901</v>
      </c>
      <c r="O46" s="86">
        <f>'8. Afschrijvingen voor GAW'!AS41</f>
        <v>13911.5038755229</v>
      </c>
      <c r="P46" s="86">
        <f>'8. Afschrijvingen voor GAW'!AT41</f>
        <v>14022.795906527084</v>
      </c>
      <c r="Q46" s="86">
        <f>'8. Afschrijvingen voor GAW'!AU41</f>
        <v>14050.841498340136</v>
      </c>
      <c r="R46" s="86">
        <f>'8. Afschrijvingen voor GAW'!AV41</f>
        <v>14247.553279316897</v>
      </c>
      <c r="S46" s="86">
        <f>'8. Afschrijvingen voor GAW'!AW41</f>
        <v>14546.751898182551</v>
      </c>
      <c r="T46" s="86">
        <f>'8. Afschrijvingen voor GAW'!AX41</f>
        <v>14954.060951331661</v>
      </c>
      <c r="U46" s="86">
        <f>'8. Afschrijvingen voor GAW'!AY41</f>
        <v>15058.739377990983</v>
      </c>
      <c r="V46" s="86">
        <f>'8. Afschrijvingen voor GAW'!AZ41</f>
        <v>18070.487253589174</v>
      </c>
      <c r="W46" s="86">
        <f>'8. Afschrijvingen voor GAW'!BA41</f>
        <v>17535.065409038387</v>
      </c>
      <c r="X46" s="86">
        <f>'8. Afschrijvingen voor GAW'!BB41</f>
        <v>17015.507915437247</v>
      </c>
      <c r="Y46" s="86">
        <f>'8. Afschrijvingen voor GAW'!BC41</f>
        <v>16511.344717942811</v>
      </c>
      <c r="Z46" s="86">
        <f>'8. Afschrijvingen voor GAW'!BD41</f>
        <v>16022.119689263027</v>
      </c>
      <c r="AB46" s="122"/>
      <c r="AC46" s="87">
        <f t="shared" si="6"/>
        <v>644655.92153386562</v>
      </c>
      <c r="AD46" s="87">
        <f t="shared" si="5"/>
        <v>648319.60964238481</v>
      </c>
      <c r="AE46" s="87">
        <f t="shared" si="5"/>
        <v>649832.35539821698</v>
      </c>
      <c r="AF46" s="87">
        <f t="shared" si="5"/>
        <v>654253.89513597812</v>
      </c>
      <c r="AG46" s="87">
        <f t="shared" si="5"/>
        <v>646884.93021181505</v>
      </c>
      <c r="AH46" s="87">
        <f t="shared" si="5"/>
        <v>638037.21374698251</v>
      </c>
      <c r="AI46" s="87">
        <f t="shared" si="5"/>
        <v>625262.44667613634</v>
      </c>
      <c r="AJ46" s="87">
        <f t="shared" si="5"/>
        <v>619768.56765028543</v>
      </c>
      <c r="AK46" s="87">
        <f t="shared" si="5"/>
        <v>618236.95567275886</v>
      </c>
      <c r="AL46" s="87">
        <f t="shared" si="5"/>
        <v>620593.52948026452</v>
      </c>
      <c r="AM46" s="87">
        <f t="shared" si="5"/>
        <v>609878.9448086354</v>
      </c>
      <c r="AN46" s="87">
        <f t="shared" si="5"/>
        <v>591808.45755504619</v>
      </c>
      <c r="AO46" s="87">
        <f t="shared" si="5"/>
        <v>574273.39214600786</v>
      </c>
      <c r="AP46" s="87">
        <f t="shared" si="5"/>
        <v>557257.88423057063</v>
      </c>
      <c r="AQ46" s="87">
        <f t="shared" si="5"/>
        <v>540746.53951262787</v>
      </c>
      <c r="AR46" s="87">
        <f t="shared" si="5"/>
        <v>524724.41982336482</v>
      </c>
    </row>
    <row r="47" spans="1:44" s="20" customFormat="1" x14ac:dyDescent="0.2">
      <c r="A47" s="40"/>
      <c r="B47" s="86">
        <f>'3. Investeringen'!B28</f>
        <v>14</v>
      </c>
      <c r="C47" s="86" t="str">
        <f>'3. Investeringen'!G28</f>
        <v>Nieuwe investeringen TD</v>
      </c>
      <c r="D47" s="86">
        <f>'3. Investeringen'!K28</f>
        <v>2007</v>
      </c>
      <c r="E47" s="121">
        <f>'3. Investeringen'!N28</f>
        <v>2011</v>
      </c>
      <c r="F47" s="86">
        <f>'3. Investeringen'!O28</f>
        <v>487855.55555555556</v>
      </c>
      <c r="G47" s="86">
        <f>'3. Investeringen'!P28</f>
        <v>510532.08480879996</v>
      </c>
      <c r="I47" s="86">
        <f>'6. Investeringen per jaar'!I28</f>
        <v>1</v>
      </c>
      <c r="K47" s="86">
        <f>'8. Afschrijvingen voor GAW'!AO42</f>
        <v>12486.507616407995</v>
      </c>
      <c r="L47" s="86">
        <f>'8. Afschrijvingen voor GAW'!AP42</f>
        <v>12811.1568144346</v>
      </c>
      <c r="M47" s="86">
        <f>'8. Afschrijvingen voor GAW'!AQ42</f>
        <v>13105.813421166595</v>
      </c>
      <c r="N47" s="86">
        <f>'8. Afschrijvingen voor GAW'!AR42</f>
        <v>13472.776196959259</v>
      </c>
      <c r="O47" s="86">
        <f>'8. Afschrijvingen voor GAW'!AS42</f>
        <v>13607.503958928852</v>
      </c>
      <c r="P47" s="86">
        <f>'8. Afschrijvingen voor GAW'!AT42</f>
        <v>13716.363990600283</v>
      </c>
      <c r="Q47" s="86">
        <f>'8. Afschrijvingen voor GAW'!AU42</f>
        <v>13743.796718581481</v>
      </c>
      <c r="R47" s="86">
        <f>'8. Afschrijvingen voor GAW'!AV42</f>
        <v>13936.209872641622</v>
      </c>
      <c r="S47" s="86">
        <f>'8. Afschrijvingen voor GAW'!AW42</f>
        <v>14228.870279967094</v>
      </c>
      <c r="T47" s="86">
        <f>'8. Afschrijvingen voor GAW'!AX42</f>
        <v>14627.278647806173</v>
      </c>
      <c r="U47" s="86">
        <f>'8. Afschrijvingen voor GAW'!AY42</f>
        <v>14729.669598340815</v>
      </c>
      <c r="V47" s="86">
        <f>'8. Afschrijvingen voor GAW'!AZ42</f>
        <v>17675.603518008978</v>
      </c>
      <c r="W47" s="86">
        <f>'8. Afschrijvingen voor GAW'!BA42</f>
        <v>16980.169936972557</v>
      </c>
      <c r="X47" s="86">
        <f>'8. Afschrijvingen voor GAW'!BB42</f>
        <v>16312.097677157244</v>
      </c>
      <c r="Y47" s="86">
        <f>'8. Afschrijvingen voor GAW'!BC42</f>
        <v>15670.31022756417</v>
      </c>
      <c r="Z47" s="86">
        <f>'8. Afschrijvingen voor GAW'!BD42</f>
        <v>15053.77343172558</v>
      </c>
      <c r="AB47" s="122"/>
      <c r="AC47" s="87">
        <f t="shared" si="6"/>
        <v>505703.55846452393</v>
      </c>
      <c r="AD47" s="87">
        <f t="shared" si="5"/>
        <v>506040.69417016691</v>
      </c>
      <c r="AE47" s="87">
        <f t="shared" si="5"/>
        <v>504573.81671491411</v>
      </c>
      <c r="AF47" s="87">
        <f t="shared" si="5"/>
        <v>505229.10738597246</v>
      </c>
      <c r="AG47" s="87">
        <f t="shared" si="5"/>
        <v>496673.89450090332</v>
      </c>
      <c r="AH47" s="87">
        <f t="shared" si="5"/>
        <v>486930.92166631029</v>
      </c>
      <c r="AI47" s="87">
        <f t="shared" si="5"/>
        <v>474160.98679106147</v>
      </c>
      <c r="AJ47" s="87">
        <f t="shared" si="5"/>
        <v>466863.03073349473</v>
      </c>
      <c r="AK47" s="87">
        <f t="shared" si="5"/>
        <v>462438.28409893101</v>
      </c>
      <c r="AL47" s="87">
        <f t="shared" si="5"/>
        <v>460759.27740589494</v>
      </c>
      <c r="AM47" s="87">
        <f t="shared" si="5"/>
        <v>449254.92274939537</v>
      </c>
      <c r="AN47" s="87">
        <f t="shared" si="5"/>
        <v>431579.31923138641</v>
      </c>
      <c r="AO47" s="87">
        <f t="shared" si="5"/>
        <v>414599.14929441386</v>
      </c>
      <c r="AP47" s="87">
        <f t="shared" si="5"/>
        <v>398287.0516172566</v>
      </c>
      <c r="AQ47" s="87">
        <f t="shared" si="5"/>
        <v>382616.74138969241</v>
      </c>
      <c r="AR47" s="87">
        <f t="shared" si="5"/>
        <v>367562.96795796684</v>
      </c>
    </row>
    <row r="48" spans="1:44" s="20" customFormat="1" x14ac:dyDescent="0.2">
      <c r="A48" s="40"/>
      <c r="B48" s="86">
        <f>'3. Investeringen'!B29</f>
        <v>15</v>
      </c>
      <c r="C48" s="86" t="str">
        <f>'3. Investeringen'!G29</f>
        <v>Nieuwe investeringen TD</v>
      </c>
      <c r="D48" s="86">
        <f>'3. Investeringen'!K29</f>
        <v>2007</v>
      </c>
      <c r="E48" s="121">
        <f>'3. Investeringen'!N29</f>
        <v>2011</v>
      </c>
      <c r="F48" s="86">
        <f>'3. Investeringen'!O29</f>
        <v>130733.33333333333</v>
      </c>
      <c r="G48" s="86">
        <f>'3. Investeringen'!P29</f>
        <v>136810.08745439997</v>
      </c>
      <c r="I48" s="86">
        <f>'6. Investeringen per jaar'!I29</f>
        <v>1</v>
      </c>
      <c r="K48" s="86">
        <f>'8. Afschrijvingen voor GAW'!AO43</f>
        <v>5240.0844817439975</v>
      </c>
      <c r="L48" s="86">
        <f>'8. Afschrijvingen voor GAW'!AP43</f>
        <v>5376.3266782693408</v>
      </c>
      <c r="M48" s="86">
        <f>'8. Afschrijvingen voor GAW'!AQ43</f>
        <v>5499.9821918695352</v>
      </c>
      <c r="N48" s="86">
        <f>'8. Afschrijvingen voor GAW'!AR43</f>
        <v>5653.9816932418817</v>
      </c>
      <c r="O48" s="86">
        <f>'8. Afschrijvingen voor GAW'!AS43</f>
        <v>5710.5215101743006</v>
      </c>
      <c r="P48" s="86">
        <f>'8. Afschrijvingen voor GAW'!AT43</f>
        <v>5756.2056822556951</v>
      </c>
      <c r="Q48" s="86">
        <f>'8. Afschrijvingen voor GAW'!AU43</f>
        <v>5767.7180936202058</v>
      </c>
      <c r="R48" s="86">
        <f>'8. Afschrijvingen voor GAW'!AV43</f>
        <v>5848.4661469308885</v>
      </c>
      <c r="S48" s="86">
        <f>'8. Afschrijvingen voor GAW'!AW43</f>
        <v>5971.2839360164362</v>
      </c>
      <c r="T48" s="86">
        <f>'8. Afschrijvingen voor GAW'!AX43</f>
        <v>6138.4798862248972</v>
      </c>
      <c r="U48" s="86">
        <f>'8. Afschrijvingen voor GAW'!AY43</f>
        <v>6181.4492454284709</v>
      </c>
      <c r="V48" s="86">
        <f>'8. Afschrijvingen voor GAW'!AZ43</f>
        <v>7417.7390945141642</v>
      </c>
      <c r="W48" s="86">
        <f>'8. Afschrijvingen voor GAW'!BA43</f>
        <v>6843.4625194550035</v>
      </c>
      <c r="X48" s="86">
        <f>'8. Afschrijvingen voor GAW'!BB43</f>
        <v>6313.6460663359057</v>
      </c>
      <c r="Y48" s="86">
        <f>'8. Afschrijvingen voor GAW'!BC43</f>
        <v>6019.0092499068969</v>
      </c>
      <c r="Z48" s="86">
        <f>'8. Afschrijvingen voor GAW'!BD43</f>
        <v>6019.0092499068969</v>
      </c>
      <c r="AB48" s="122"/>
      <c r="AC48" s="87">
        <f t="shared" si="6"/>
        <v>133622.15428447194</v>
      </c>
      <c r="AD48" s="87">
        <f t="shared" si="5"/>
        <v>131720.00361759888</v>
      </c>
      <c r="AE48" s="87">
        <f t="shared" si="5"/>
        <v>129249.5815089341</v>
      </c>
      <c r="AF48" s="87">
        <f t="shared" si="5"/>
        <v>127214.5880979424</v>
      </c>
      <c r="AG48" s="87">
        <f t="shared" si="5"/>
        <v>122776.21246874753</v>
      </c>
      <c r="AH48" s="87">
        <f t="shared" si="5"/>
        <v>118002.21648624181</v>
      </c>
      <c r="AI48" s="87">
        <f t="shared" si="5"/>
        <v>112470.50282559409</v>
      </c>
      <c r="AJ48" s="87">
        <f t="shared" si="5"/>
        <v>108196.62371822151</v>
      </c>
      <c r="AK48" s="87">
        <f t="shared" si="5"/>
        <v>104497.46888028772</v>
      </c>
      <c r="AL48" s="87">
        <f t="shared" si="5"/>
        <v>101284.91812271088</v>
      </c>
      <c r="AM48" s="87">
        <f t="shared" si="5"/>
        <v>95812.463304141362</v>
      </c>
      <c r="AN48" s="87">
        <f t="shared" si="5"/>
        <v>88394.724209627195</v>
      </c>
      <c r="AO48" s="87">
        <f t="shared" si="5"/>
        <v>81551.261690172192</v>
      </c>
      <c r="AP48" s="87">
        <f t="shared" si="5"/>
        <v>75237.615623836289</v>
      </c>
      <c r="AQ48" s="87">
        <f t="shared" si="5"/>
        <v>69218.60637392939</v>
      </c>
      <c r="AR48" s="87">
        <f t="shared" si="5"/>
        <v>63199.59712402249</v>
      </c>
    </row>
    <row r="49" spans="1:44" s="20" customFormat="1" x14ac:dyDescent="0.2">
      <c r="A49" s="40"/>
      <c r="B49" s="86">
        <f>'3. Investeringen'!B30</f>
        <v>16</v>
      </c>
      <c r="C49" s="86" t="str">
        <f>'3. Investeringen'!G30</f>
        <v>Nieuwe investeringen TD</v>
      </c>
      <c r="D49" s="86">
        <f>'3. Investeringen'!K30</f>
        <v>2008</v>
      </c>
      <c r="E49" s="121">
        <f>'3. Investeringen'!N30</f>
        <v>2011</v>
      </c>
      <c r="F49" s="86">
        <f>'3. Investeringen'!O30</f>
        <v>586090.90909090906</v>
      </c>
      <c r="G49" s="86">
        <f>'3. Investeringen'!P30</f>
        <v>606660.35563636362</v>
      </c>
      <c r="I49" s="86">
        <f>'6. Investeringen per jaar'!I30</f>
        <v>1</v>
      </c>
      <c r="K49" s="86">
        <f>'8. Afschrijvingen voor GAW'!AO44</f>
        <v>11728.766875636364</v>
      </c>
      <c r="L49" s="86">
        <f>'8. Afschrijvingen voor GAW'!AP44</f>
        <v>12033.714814402909</v>
      </c>
      <c r="M49" s="86">
        <f>'8. Afschrijvingen voor GAW'!AQ44</f>
        <v>12310.490255134173</v>
      </c>
      <c r="N49" s="86">
        <f>'8. Afschrijvingen voor GAW'!AR44</f>
        <v>12655.183982277929</v>
      </c>
      <c r="O49" s="86">
        <f>'8. Afschrijvingen voor GAW'!AS44</f>
        <v>12781.735822100709</v>
      </c>
      <c r="P49" s="86">
        <f>'8. Afschrijvingen voor GAW'!AT44</f>
        <v>12883.989708677514</v>
      </c>
      <c r="Q49" s="86">
        <f>'8. Afschrijvingen voor GAW'!AU44</f>
        <v>12909.757688094869</v>
      </c>
      <c r="R49" s="86">
        <f>'8. Afschrijvingen voor GAW'!AV44</f>
        <v>13090.494295728196</v>
      </c>
      <c r="S49" s="86">
        <f>'8. Afschrijvingen voor GAW'!AW44</f>
        <v>13365.394675938487</v>
      </c>
      <c r="T49" s="86">
        <f>'8. Afschrijvingen voor GAW'!AX44</f>
        <v>13739.625726864764</v>
      </c>
      <c r="U49" s="86">
        <f>'8. Afschrijvingen voor GAW'!AY44</f>
        <v>13835.803106952815</v>
      </c>
      <c r="V49" s="86">
        <f>'8. Afschrijvingen voor GAW'!AZ44</f>
        <v>16602.963728343377</v>
      </c>
      <c r="W49" s="86">
        <f>'8. Afschrijvingen voor GAW'!BA44</f>
        <v>16122.878030174412</v>
      </c>
      <c r="X49" s="86">
        <f>'8. Afschrijvingen voor GAW'!BB44</f>
        <v>15656.674328097077</v>
      </c>
      <c r="Y49" s="86">
        <f>'8. Afschrijvingen voor GAW'!BC44</f>
        <v>15203.951214995477</v>
      </c>
      <c r="Z49" s="86">
        <f>'8. Afschrijvingen voor GAW'!BD44</f>
        <v>14764.31889070645</v>
      </c>
      <c r="AB49" s="122"/>
      <c r="AC49" s="87">
        <f t="shared" si="6"/>
        <v>604031.49409527262</v>
      </c>
      <c r="AD49" s="87">
        <f t="shared" si="5"/>
        <v>607702.59812734684</v>
      </c>
      <c r="AE49" s="87">
        <f t="shared" si="5"/>
        <v>609369.26762914157</v>
      </c>
      <c r="AF49" s="87">
        <f t="shared" si="5"/>
        <v>613776.42314047972</v>
      </c>
      <c r="AG49" s="87">
        <f t="shared" si="5"/>
        <v>607132.45154978381</v>
      </c>
      <c r="AH49" s="87">
        <f t="shared" si="5"/>
        <v>599105.52145350457</v>
      </c>
      <c r="AI49" s="87">
        <f t="shared" si="5"/>
        <v>587393.97480831668</v>
      </c>
      <c r="AJ49" s="87">
        <f t="shared" si="5"/>
        <v>582526.99615990499</v>
      </c>
      <c r="AK49" s="87">
        <f t="shared" si="5"/>
        <v>581394.66840332444</v>
      </c>
      <c r="AL49" s="87">
        <f t="shared" si="5"/>
        <v>583934.0933917528</v>
      </c>
      <c r="AM49" s="87">
        <f t="shared" si="5"/>
        <v>574185.82893854217</v>
      </c>
      <c r="AN49" s="87">
        <f t="shared" si="5"/>
        <v>557582.8652101988</v>
      </c>
      <c r="AO49" s="87">
        <f t="shared" si="5"/>
        <v>541459.98718002439</v>
      </c>
      <c r="AP49" s="87">
        <f t="shared" si="5"/>
        <v>525803.31285192736</v>
      </c>
      <c r="AQ49" s="87">
        <f t="shared" si="5"/>
        <v>510599.36163693189</v>
      </c>
      <c r="AR49" s="87">
        <f t="shared" si="5"/>
        <v>495835.04274622543</v>
      </c>
    </row>
    <row r="50" spans="1:44" s="20" customFormat="1" x14ac:dyDescent="0.2">
      <c r="A50" s="40"/>
      <c r="B50" s="86">
        <f>'3. Investeringen'!B31</f>
        <v>17</v>
      </c>
      <c r="C50" s="86" t="str">
        <f>'3. Investeringen'!G31</f>
        <v>Nieuwe investeringen TD</v>
      </c>
      <c r="D50" s="86">
        <f>'3. Investeringen'!K31</f>
        <v>2008</v>
      </c>
      <c r="E50" s="121">
        <f>'3. Investeringen'!N31</f>
        <v>2011</v>
      </c>
      <c r="F50" s="86">
        <f>'3. Investeringen'!O31</f>
        <v>1055888.888888889</v>
      </c>
      <c r="G50" s="86">
        <f>'3. Investeringen'!P31</f>
        <v>1092946.3653333334</v>
      </c>
      <c r="I50" s="86">
        <f>'6. Investeringen per jaar'!I31</f>
        <v>1</v>
      </c>
      <c r="K50" s="86">
        <f>'8. Afschrijvingen voor GAW'!AO45</f>
        <v>26102.130842666666</v>
      </c>
      <c r="L50" s="86">
        <f>'8. Afschrijvingen voor GAW'!AP45</f>
        <v>26780.786244576</v>
      </c>
      <c r="M50" s="86">
        <f>'8. Afschrijvingen voor GAW'!AQ45</f>
        <v>27396.744328201243</v>
      </c>
      <c r="N50" s="86">
        <f>'8. Afschrijvingen voor GAW'!AR45</f>
        <v>28163.853169390874</v>
      </c>
      <c r="O50" s="86">
        <f>'8. Afschrijvingen voor GAW'!AS45</f>
        <v>28445.491701084786</v>
      </c>
      <c r="P50" s="86">
        <f>'8. Afschrijvingen voor GAW'!AT45</f>
        <v>28673.055634693461</v>
      </c>
      <c r="Q50" s="86">
        <f>'8. Afschrijvingen voor GAW'!AU45</f>
        <v>28730.401745962849</v>
      </c>
      <c r="R50" s="86">
        <f>'8. Afschrijvingen voor GAW'!AV45</f>
        <v>29132.627370406324</v>
      </c>
      <c r="S50" s="86">
        <f>'8. Afschrijvingen voor GAW'!AW45</f>
        <v>29744.412545184856</v>
      </c>
      <c r="T50" s="86">
        <f>'8. Afschrijvingen voor GAW'!AX45</f>
        <v>30577.25609645003</v>
      </c>
      <c r="U50" s="86">
        <f>'8. Afschrijvingen voor GAW'!AY45</f>
        <v>30791.296889125177</v>
      </c>
      <c r="V50" s="86">
        <f>'8. Afschrijvingen voor GAW'!AZ45</f>
        <v>36949.556266950218</v>
      </c>
      <c r="W50" s="86">
        <f>'8. Afschrijvingen voor GAW'!BA45</f>
        <v>35541.954123447344</v>
      </c>
      <c r="X50" s="86">
        <f>'8. Afschrijvingen voor GAW'!BB45</f>
        <v>34187.974918744592</v>
      </c>
      <c r="Y50" s="86">
        <f>'8. Afschrijvingen voor GAW'!BC45</f>
        <v>32885.575874220987</v>
      </c>
      <c r="Z50" s="86">
        <f>'8. Afschrijvingen voor GAW'!BD45</f>
        <v>31632.792031393521</v>
      </c>
      <c r="AB50" s="122"/>
      <c r="AC50" s="87">
        <f t="shared" si="6"/>
        <v>1083238.4299706668</v>
      </c>
      <c r="AD50" s="87">
        <f t="shared" ref="AD50:AD113" si="7">$I50*IF($D50&lt;2011,IF(AD$33=$E50,$G50*L$28-L50,
AC50*L$28-L50),
IF(AD$33=$E50,$F50-L50,
AC50*L$28-L50))</f>
        <v>1084621.8429053281</v>
      </c>
      <c r="AE50" s="87">
        <f t="shared" ref="AE50:AE113" si="8">$I50*IF($D50&lt;2011,IF(AE$33=$E50,$G50*M$28-M50,
AD50*M$28-M50),
IF(AE$33=$E50,$F50-M50,
AD50*M$28-M50))</f>
        <v>1082171.4009639493</v>
      </c>
      <c r="AF50" s="87">
        <f t="shared" ref="AF50:AF113" si="9">$I50*IF($D50&lt;2011,IF(AF$33=$E50,$G50*N$28-N50,
AE50*N$28-N50),
IF(AF$33=$E50,$F50-N50,
AE50*N$28-N50))</f>
        <v>1084308.347021549</v>
      </c>
      <c r="AG50" s="87">
        <f t="shared" ref="AG50:AG113" si="10">$I50*IF($D50&lt;2011,IF(AG$33=$E50,$G50*O$28-O50,
AF50*O$28-O50),
IF(AG$33=$E50,$F50-O50,
AF50*O$28-O50))</f>
        <v>1066705.9387906797</v>
      </c>
      <c r="AH50" s="87">
        <f t="shared" ref="AH50:AH113" si="11">$I50*IF($D50&lt;2011,IF(AH$33=$E50,$G50*P$28-P50,
AG50*P$28-P50),
IF(AH$33=$E50,$F50-P50,
AG50*P$28-P50))</f>
        <v>1046566.5306663117</v>
      </c>
      <c r="AI50" s="87">
        <f t="shared" ref="AI50:AI113" si="12">$I50*IF($D50&lt;2011,IF(AI$33=$E50,$G50*Q$28-Q50,
AH50*Q$28-Q50),
IF(AI$33=$E50,$F50-Q50,
AH50*Q$28-Q50))</f>
        <v>1019929.2619816816</v>
      </c>
      <c r="AJ50" s="87">
        <f t="shared" ref="AJ50:AJ113" si="13">$I50*IF($D50&lt;2011,IF(AJ$33=$E50,$G50*R$28-R50,
AI50*R$28-R50),
IF(AJ$33=$E50,$F50-R50,
AI50*R$28-R50))</f>
        <v>1005075.6442790189</v>
      </c>
      <c r="AK50" s="87">
        <f t="shared" ref="AK50:AK113" si="14">$I50*IF($D50&lt;2011,IF(AK$33=$E50,$G50*S$28-S50,
AJ50*S$28-S50),
IF(AK$33=$E50,$F50-S50,
AJ50*S$28-S50))</f>
        <v>996437.82026369334</v>
      </c>
      <c r="AL50" s="87">
        <f t="shared" ref="AL50:AL113" si="15">$I50*IF($D50&lt;2011,IF(AL$33=$E50,$G50*T$28-T50,
AK50*T$28-T50),
IF(AL$33=$E50,$F50-T50,
AK50*T$28-T50))</f>
        <v>993760.82313462673</v>
      </c>
      <c r="AM50" s="87">
        <f t="shared" ref="AM50:AM113" si="16">$I50*IF($D50&lt;2011,IF(AM$33=$E50,$G50*U$28-U50,
AL50*U$28-U50),
IF(AM$33=$E50,$F50-U50,
AL50*U$28-U50))</f>
        <v>969925.8520074439</v>
      </c>
      <c r="AN50" s="87">
        <f t="shared" ref="AN50:AN113" si="17">$I50*IF($D50&lt;2011,IF(AN$33=$E50,$G50*V$28-V50,
AM50*V$28-V50),
IF(AN$33=$E50,$F50-V50,
AM50*V$28-V50))</f>
        <v>932976.29574049369</v>
      </c>
      <c r="AO50" s="87">
        <f t="shared" ref="AO50:AO113" si="18">$I50*IF($D50&lt;2011,IF(AO$33=$E50,$G50*W$28-W50,
AN50*W$28-W50),
IF(AO$33=$E50,$F50-W50,
AN50*W$28-W50))</f>
        <v>897434.34161704639</v>
      </c>
      <c r="AP50" s="87">
        <f t="shared" ref="AP50:AP113" si="19">$I50*IF($D50&lt;2011,IF(AP$33=$E50,$G50*X$28-X50,
AO50*X$28-X50),
IF(AP$33=$E50,$F50-X50,
AO50*X$28-X50))</f>
        <v>863246.36669830175</v>
      </c>
      <c r="AQ50" s="87">
        <f t="shared" ref="AQ50:AQ113" si="20">$I50*IF($D50&lt;2011,IF(AQ$33=$E50,$G50*Y$28-Y50,
AP50*Y$28-Y50),
IF(AQ$33=$E50,$F50-Y50,
AP50*Y$28-Y50))</f>
        <v>830360.79082408082</v>
      </c>
      <c r="AR50" s="87">
        <f t="shared" ref="AR50:AR113" si="21">$I50*IF($D50&lt;2011,IF(AR$33=$E50,$G50*Z$28-Z50,
AQ50*Z$28-Z50),
IF(AR$33=$E50,$F50-Z50,
AQ50*Z$28-Z50))</f>
        <v>798727.99879268731</v>
      </c>
    </row>
    <row r="51" spans="1:44" s="20" customFormat="1" x14ac:dyDescent="0.2">
      <c r="A51" s="40"/>
      <c r="B51" s="86">
        <f>'3. Investeringen'!B32</f>
        <v>18</v>
      </c>
      <c r="C51" s="86" t="str">
        <f>'3. Investeringen'!G32</f>
        <v>Nieuwe investeringen TD</v>
      </c>
      <c r="D51" s="86">
        <f>'3. Investeringen'!K32</f>
        <v>2008</v>
      </c>
      <c r="E51" s="121">
        <f>'3. Investeringen'!N32</f>
        <v>2011</v>
      </c>
      <c r="F51" s="86">
        <f>'3. Investeringen'!O32</f>
        <v>419833.33333333331</v>
      </c>
      <c r="G51" s="86">
        <f>'3. Investeringen'!P32</f>
        <v>434567.80399999995</v>
      </c>
      <c r="I51" s="86">
        <f>'6. Investeringen per jaar'!I32</f>
        <v>1</v>
      </c>
      <c r="K51" s="86">
        <f>'8. Afschrijvingen voor GAW'!AO46</f>
        <v>16039.502583999998</v>
      </c>
      <c r="L51" s="86">
        <f>'8. Afschrijvingen voor GAW'!AP46</f>
        <v>16456.529651183999</v>
      </c>
      <c r="M51" s="86">
        <f>'8. Afschrijvingen voor GAW'!AQ46</f>
        <v>16835.029833161228</v>
      </c>
      <c r="N51" s="86">
        <f>'8. Afschrijvingen voor GAW'!AR46</f>
        <v>17306.410668489742</v>
      </c>
      <c r="O51" s="86">
        <f>'8. Afschrijvingen voor GAW'!AS46</f>
        <v>17479.474775174636</v>
      </c>
      <c r="P51" s="86">
        <f>'8. Afschrijvingen voor GAW'!AT46</f>
        <v>17619.310573376035</v>
      </c>
      <c r="Q51" s="86">
        <f>'8. Afschrijvingen voor GAW'!AU46</f>
        <v>17654.549194522784</v>
      </c>
      <c r="R51" s="86">
        <f>'8. Afschrijvingen voor GAW'!AV46</f>
        <v>17901.712883246102</v>
      </c>
      <c r="S51" s="86">
        <f>'8. Afschrijvingen voor GAW'!AW46</f>
        <v>18277.648853794271</v>
      </c>
      <c r="T51" s="86">
        <f>'8. Afschrijvingen voor GAW'!AX46</f>
        <v>18789.42302170051</v>
      </c>
      <c r="U51" s="86">
        <f>'8. Afschrijvingen voor GAW'!AY46</f>
        <v>18920.948982852409</v>
      </c>
      <c r="V51" s="86">
        <f>'8. Afschrijvingen voor GAW'!AZ46</f>
        <v>22705.138779422894</v>
      </c>
      <c r="W51" s="86">
        <f>'8. Afschrijvingen voor GAW'!BA46</f>
        <v>21053.855959101231</v>
      </c>
      <c r="X51" s="86">
        <f>'8. Afschrijvingen voor GAW'!BB46</f>
        <v>19522.666434802959</v>
      </c>
      <c r="Y51" s="86">
        <f>'8. Afschrijvingen voor GAW'!BC46</f>
        <v>18438.073855091683</v>
      </c>
      <c r="Z51" s="86">
        <f>'8. Afschrijvingen voor GAW'!BD46</f>
        <v>18438.073855091683</v>
      </c>
      <c r="AB51" s="122"/>
      <c r="AC51" s="87">
        <f t="shared" si="6"/>
        <v>425046.81847599993</v>
      </c>
      <c r="AD51" s="87">
        <f t="shared" si="7"/>
        <v>419641.50610519195</v>
      </c>
      <c r="AE51" s="87">
        <f t="shared" si="8"/>
        <v>412458.23091245012</v>
      </c>
      <c r="AF51" s="87">
        <f t="shared" si="9"/>
        <v>406700.65070950898</v>
      </c>
      <c r="AG51" s="87">
        <f t="shared" si="10"/>
        <v>393288.18244142941</v>
      </c>
      <c r="AH51" s="87">
        <f t="shared" si="11"/>
        <v>378815.17732758482</v>
      </c>
      <c r="AI51" s="87">
        <f t="shared" si="12"/>
        <v>361918.25848771719</v>
      </c>
      <c r="AJ51" s="87">
        <f t="shared" si="13"/>
        <v>349083.40122329909</v>
      </c>
      <c r="AK51" s="87">
        <f t="shared" si="14"/>
        <v>338136.50379519409</v>
      </c>
      <c r="AL51" s="87">
        <f t="shared" si="15"/>
        <v>328814.90287975903</v>
      </c>
      <c r="AM51" s="87">
        <f t="shared" si="16"/>
        <v>312195.65821706492</v>
      </c>
      <c r="AN51" s="87">
        <f t="shared" si="17"/>
        <v>289490.51943764201</v>
      </c>
      <c r="AO51" s="87">
        <f t="shared" si="18"/>
        <v>268436.66347854078</v>
      </c>
      <c r="AP51" s="87">
        <f t="shared" si="19"/>
        <v>248913.99704373782</v>
      </c>
      <c r="AQ51" s="87">
        <f t="shared" si="20"/>
        <v>230475.92318864615</v>
      </c>
      <c r="AR51" s="87">
        <f t="shared" si="21"/>
        <v>212037.84933355448</v>
      </c>
    </row>
    <row r="52" spans="1:44" s="20" customFormat="1" x14ac:dyDescent="0.2">
      <c r="A52" s="40"/>
      <c r="B52" s="86">
        <f>'3. Investeringen'!B33</f>
        <v>19</v>
      </c>
      <c r="C52" s="86" t="str">
        <f>'3. Investeringen'!G33</f>
        <v>Nieuwe investeringen TD</v>
      </c>
      <c r="D52" s="86">
        <f>'3. Investeringen'!K33</f>
        <v>2009</v>
      </c>
      <c r="E52" s="121">
        <f>'3. Investeringen'!N33</f>
        <v>2011</v>
      </c>
      <c r="F52" s="86">
        <f>'3. Investeringen'!O33</f>
        <v>1079727.2727272727</v>
      </c>
      <c r="G52" s="86">
        <f>'3. Investeringen'!P33</f>
        <v>1082966.4545454544</v>
      </c>
      <c r="I52" s="86">
        <f>'6. Investeringen per jaar'!I33</f>
        <v>1</v>
      </c>
      <c r="K52" s="86">
        <f>'8. Afschrijvingen voor GAW'!AO47</f>
        <v>20545.999090909085</v>
      </c>
      <c r="L52" s="86">
        <f>'8. Afschrijvingen voor GAW'!AP47</f>
        <v>21080.195067272725</v>
      </c>
      <c r="M52" s="86">
        <f>'8. Afschrijvingen voor GAW'!AQ47</f>
        <v>21565.039553819995</v>
      </c>
      <c r="N52" s="86">
        <f>'8. Afschrijvingen voor GAW'!AR47</f>
        <v>22168.860661326955</v>
      </c>
      <c r="O52" s="86">
        <f>'8. Afschrijvingen voor GAW'!AS47</f>
        <v>22390.549267940223</v>
      </c>
      <c r="P52" s="86">
        <f>'8. Afschrijvingen voor GAW'!AT47</f>
        <v>22569.673662083747</v>
      </c>
      <c r="Q52" s="86">
        <f>'8. Afschrijvingen voor GAW'!AU47</f>
        <v>22614.813009407917</v>
      </c>
      <c r="R52" s="86">
        <f>'8. Afschrijvingen voor GAW'!AV47</f>
        <v>22931.420391539625</v>
      </c>
      <c r="S52" s="86">
        <f>'8. Afschrijvingen voor GAW'!AW47</f>
        <v>23412.980219761957</v>
      </c>
      <c r="T52" s="86">
        <f>'8. Afschrijvingen voor GAW'!AX47</f>
        <v>24068.543665915295</v>
      </c>
      <c r="U52" s="86">
        <f>'8. Afschrijvingen voor GAW'!AY47</f>
        <v>24237.0234715767</v>
      </c>
      <c r="V52" s="86">
        <f>'8. Afschrijvingen voor GAW'!AZ47</f>
        <v>29084.428165892034</v>
      </c>
      <c r="W52" s="86">
        <f>'8. Afschrijvingen voor GAW'!BA47</f>
        <v>28263.220782384495</v>
      </c>
      <c r="X52" s="86">
        <f>'8. Afschrijvingen voor GAW'!BB47</f>
        <v>27465.200430881872</v>
      </c>
      <c r="Y52" s="86">
        <f>'8. Afschrijvingen voor GAW'!BC47</f>
        <v>26689.712418715801</v>
      </c>
      <c r="Z52" s="86">
        <f>'8. Afschrijvingen voor GAW'!BD47</f>
        <v>25936.120538657939</v>
      </c>
      <c r="AB52" s="122"/>
      <c r="AC52" s="87">
        <f t="shared" si="6"/>
        <v>1078664.9522727272</v>
      </c>
      <c r="AD52" s="87">
        <f t="shared" si="7"/>
        <v>1085630.0459645453</v>
      </c>
      <c r="AE52" s="87">
        <f t="shared" si="8"/>
        <v>1089034.4974679099</v>
      </c>
      <c r="AF52" s="87">
        <f t="shared" si="9"/>
        <v>1097358.6027356845</v>
      </c>
      <c r="AG52" s="87">
        <f t="shared" si="10"/>
        <v>1085941.6394951011</v>
      </c>
      <c r="AH52" s="87">
        <f t="shared" si="11"/>
        <v>1072059.4989489783</v>
      </c>
      <c r="AI52" s="87">
        <f t="shared" si="12"/>
        <v>1051588.8049374684</v>
      </c>
      <c r="AJ52" s="87">
        <f t="shared" si="13"/>
        <v>1043379.6278150533</v>
      </c>
      <c r="AK52" s="87">
        <f t="shared" si="14"/>
        <v>1041877.6197794074</v>
      </c>
      <c r="AL52" s="87">
        <f t="shared" si="15"/>
        <v>1046981.6494673155</v>
      </c>
      <c r="AM52" s="87">
        <f t="shared" si="16"/>
        <v>1030073.4975420098</v>
      </c>
      <c r="AN52" s="87">
        <f t="shared" si="17"/>
        <v>1000989.0693761178</v>
      </c>
      <c r="AO52" s="87">
        <f t="shared" si="18"/>
        <v>972725.84859373327</v>
      </c>
      <c r="AP52" s="87">
        <f t="shared" si="19"/>
        <v>945260.64816285134</v>
      </c>
      <c r="AQ52" s="87">
        <f t="shared" si="20"/>
        <v>918570.93574413552</v>
      </c>
      <c r="AR52" s="87">
        <f t="shared" si="21"/>
        <v>892634.81520547764</v>
      </c>
    </row>
    <row r="53" spans="1:44" s="20" customFormat="1" x14ac:dyDescent="0.2">
      <c r="A53" s="40"/>
      <c r="B53" s="86">
        <f>'3. Investeringen'!B34</f>
        <v>20</v>
      </c>
      <c r="C53" s="86" t="str">
        <f>'3. Investeringen'!G34</f>
        <v>Nieuwe investeringen TD</v>
      </c>
      <c r="D53" s="86">
        <f>'3. Investeringen'!K34</f>
        <v>2009</v>
      </c>
      <c r="E53" s="121">
        <f>'3. Investeringen'!N34</f>
        <v>2011</v>
      </c>
      <c r="F53" s="86">
        <f>'3. Investeringen'!O34</f>
        <v>1707133.3333333333</v>
      </c>
      <c r="G53" s="86">
        <f>'3. Investeringen'!P34</f>
        <v>1712254.7333333329</v>
      </c>
      <c r="I53" s="86">
        <f>'6. Investeringen per jaar'!I34</f>
        <v>1</v>
      </c>
      <c r="K53" s="86">
        <f>'8. Afschrijvingen voor GAW'!AO48</f>
        <v>39952.610444444443</v>
      </c>
      <c r="L53" s="86">
        <f>'8. Afschrijvingen voor GAW'!AP48</f>
        <v>40991.378315999988</v>
      </c>
      <c r="M53" s="86">
        <f>'8. Afschrijvingen voor GAW'!AQ48</f>
        <v>41934.18001726798</v>
      </c>
      <c r="N53" s="86">
        <f>'8. Afschrijvingen voor GAW'!AR48</f>
        <v>43108.337057751487</v>
      </c>
      <c r="O53" s="86">
        <f>'8. Afschrijvingen voor GAW'!AS48</f>
        <v>43539.420428329002</v>
      </c>
      <c r="P53" s="86">
        <f>'8. Afschrijvingen voor GAW'!AT48</f>
        <v>43887.735791755636</v>
      </c>
      <c r="Q53" s="86">
        <f>'8. Afschrijvingen voor GAW'!AU48</f>
        <v>43975.511263339147</v>
      </c>
      <c r="R53" s="86">
        <f>'8. Afschrijvingen voor GAW'!AV48</f>
        <v>44591.16842102589</v>
      </c>
      <c r="S53" s="86">
        <f>'8. Afschrijvingen voor GAW'!AW48</f>
        <v>45527.582957867431</v>
      </c>
      <c r="T53" s="86">
        <f>'8. Afschrijvingen voor GAW'!AX48</f>
        <v>46802.355280687727</v>
      </c>
      <c r="U53" s="86">
        <f>'8. Afschrijvingen voor GAW'!AY48</f>
        <v>47129.97176765254</v>
      </c>
      <c r="V53" s="86">
        <f>'8. Afschrijvingen voor GAW'!AZ48</f>
        <v>56555.966121183046</v>
      </c>
      <c r="W53" s="86">
        <f>'8. Afschrijvingen voor GAW'!BA48</f>
        <v>54467.745833631678</v>
      </c>
      <c r="X53" s="86">
        <f>'8. Afschrijvingen voor GAW'!BB48</f>
        <v>52456.62906438989</v>
      </c>
      <c r="Y53" s="86">
        <f>'8. Afschrijvingen voor GAW'!BC48</f>
        <v>50519.768914320113</v>
      </c>
      <c r="Z53" s="86">
        <f>'8. Afschrijvingen voor GAW'!BD48</f>
        <v>48654.4236005606</v>
      </c>
      <c r="AB53" s="122"/>
      <c r="AC53" s="87">
        <f t="shared" si="6"/>
        <v>1697985.9438888882</v>
      </c>
      <c r="AD53" s="87">
        <f t="shared" si="7"/>
        <v>1701142.2001139992</v>
      </c>
      <c r="AE53" s="87">
        <f t="shared" si="8"/>
        <v>1698334.290699353</v>
      </c>
      <c r="AF53" s="87">
        <f t="shared" si="9"/>
        <v>1702779.3137811832</v>
      </c>
      <c r="AG53" s="87">
        <f t="shared" si="10"/>
        <v>1676267.6864906661</v>
      </c>
      <c r="AH53" s="87">
        <f t="shared" si="11"/>
        <v>1645790.0921908359</v>
      </c>
      <c r="AI53" s="87">
        <f t="shared" si="12"/>
        <v>1605106.1611118785</v>
      </c>
      <c r="AJ53" s="87">
        <f t="shared" si="13"/>
        <v>1582986.478946419</v>
      </c>
      <c r="AK53" s="87">
        <f t="shared" si="14"/>
        <v>1570701.6120464262</v>
      </c>
      <c r="AL53" s="87">
        <f t="shared" si="15"/>
        <v>1567878.9019030384</v>
      </c>
      <c r="AM53" s="87">
        <f t="shared" si="16"/>
        <v>1531724.082448707</v>
      </c>
      <c r="AN53" s="87">
        <f t="shared" si="17"/>
        <v>1475168.116327524</v>
      </c>
      <c r="AO53" s="87">
        <f t="shared" si="18"/>
        <v>1420700.3704938923</v>
      </c>
      <c r="AP53" s="87">
        <f t="shared" si="19"/>
        <v>1368243.7414295024</v>
      </c>
      <c r="AQ53" s="87">
        <f t="shared" si="20"/>
        <v>1317723.9725151823</v>
      </c>
      <c r="AR53" s="87">
        <f t="shared" si="21"/>
        <v>1269069.5489146218</v>
      </c>
    </row>
    <row r="54" spans="1:44" s="20" customFormat="1" x14ac:dyDescent="0.2">
      <c r="A54" s="40"/>
      <c r="B54" s="86">
        <f>'3. Investeringen'!B35</f>
        <v>21</v>
      </c>
      <c r="C54" s="86" t="str">
        <f>'3. Investeringen'!G35</f>
        <v>Nieuwe investeringen TD</v>
      </c>
      <c r="D54" s="86">
        <f>'3. Investeringen'!K35</f>
        <v>2009</v>
      </c>
      <c r="E54" s="121">
        <f>'3. Investeringen'!N35</f>
        <v>2011</v>
      </c>
      <c r="F54" s="86">
        <f>'3. Investeringen'!O35</f>
        <v>203300</v>
      </c>
      <c r="G54" s="86">
        <f>'3. Investeringen'!P35</f>
        <v>203909.9</v>
      </c>
      <c r="I54" s="86">
        <f>'6. Investeringen per jaar'!I35</f>
        <v>1</v>
      </c>
      <c r="K54" s="86">
        <f>'8. Afschrijvingen voor GAW'!AO49</f>
        <v>7262.0543333333317</v>
      </c>
      <c r="L54" s="86">
        <f>'8. Afschrijvingen voor GAW'!AP49</f>
        <v>7450.8677459999981</v>
      </c>
      <c r="M54" s="86">
        <f>'8. Afschrijvingen voor GAW'!AQ49</f>
        <v>7622.2377041579975</v>
      </c>
      <c r="N54" s="86">
        <f>'8. Afschrijvingen voor GAW'!AR49</f>
        <v>7835.6603598744214</v>
      </c>
      <c r="O54" s="86">
        <f>'8. Afschrijvingen voor GAW'!AS49</f>
        <v>7914.0169634731656</v>
      </c>
      <c r="P54" s="86">
        <f>'8. Afschrijvingen voor GAW'!AT49</f>
        <v>7977.3290991809517</v>
      </c>
      <c r="Q54" s="86">
        <f>'8. Afschrijvingen voor GAW'!AU49</f>
        <v>7993.2837573793131</v>
      </c>
      <c r="R54" s="86">
        <f>'8. Afschrijvingen voor GAW'!AV49</f>
        <v>8105.1897299826232</v>
      </c>
      <c r="S54" s="86">
        <f>'8. Afschrijvingen voor GAW'!AW49</f>
        <v>8275.3987143122577</v>
      </c>
      <c r="T54" s="86">
        <f>'8. Afschrijvingen voor GAW'!AX49</f>
        <v>8507.1098783130019</v>
      </c>
      <c r="U54" s="86">
        <f>'8. Afschrijvingen voor GAW'!AY49</f>
        <v>8566.6596474611924</v>
      </c>
      <c r="V54" s="86">
        <f>'8. Afschrijvingen voor GAW'!AZ49</f>
        <v>10279.991576953431</v>
      </c>
      <c r="W54" s="86">
        <f>'8. Afschrijvingen voor GAW'!BA49</f>
        <v>9575.0778688194823</v>
      </c>
      <c r="X54" s="86">
        <f>'8. Afschrijvingen voor GAW'!BB49</f>
        <v>8918.5011006718614</v>
      </c>
      <c r="Y54" s="86">
        <f>'8. Afschrijvingen voor GAW'!BC49</f>
        <v>8354.687812698352</v>
      </c>
      <c r="Z54" s="86">
        <f>'8. Afschrijvingen voor GAW'!BD49</f>
        <v>8354.687812698352</v>
      </c>
      <c r="AB54" s="122"/>
      <c r="AC54" s="87">
        <f t="shared" si="6"/>
        <v>199706.49416666664</v>
      </c>
      <c r="AD54" s="87">
        <f t="shared" si="7"/>
        <v>197447.99526899998</v>
      </c>
      <c r="AE54" s="87">
        <f t="shared" si="8"/>
        <v>194367.06145602895</v>
      </c>
      <c r="AF54" s="87">
        <f t="shared" si="9"/>
        <v>191973.67881692335</v>
      </c>
      <c r="AG54" s="87">
        <f t="shared" si="10"/>
        <v>185979.39864161942</v>
      </c>
      <c r="AH54" s="87">
        <f t="shared" si="11"/>
        <v>179489.90473157141</v>
      </c>
      <c r="AI54" s="87">
        <f t="shared" si="12"/>
        <v>171855.60078365525</v>
      </c>
      <c r="AJ54" s="87">
        <f t="shared" si="13"/>
        <v>166156.38946464378</v>
      </c>
      <c r="AK54" s="87">
        <f t="shared" si="14"/>
        <v>161370.27492908904</v>
      </c>
      <c r="AL54" s="87">
        <f t="shared" si="15"/>
        <v>157381.53274879055</v>
      </c>
      <c r="AM54" s="87">
        <f t="shared" si="16"/>
        <v>149916.54383057085</v>
      </c>
      <c r="AN54" s="87">
        <f t="shared" si="17"/>
        <v>139636.55225361741</v>
      </c>
      <c r="AO54" s="87">
        <f t="shared" si="18"/>
        <v>130061.47438479793</v>
      </c>
      <c r="AP54" s="87">
        <f t="shared" si="19"/>
        <v>121142.97328412607</v>
      </c>
      <c r="AQ54" s="87">
        <f t="shared" si="20"/>
        <v>112788.28547142772</v>
      </c>
      <c r="AR54" s="87">
        <f t="shared" si="21"/>
        <v>104433.59765872937</v>
      </c>
    </row>
    <row r="55" spans="1:44" s="20" customFormat="1" x14ac:dyDescent="0.2">
      <c r="A55" s="40"/>
      <c r="B55" s="86">
        <f>'3. Investeringen'!B36</f>
        <v>22</v>
      </c>
      <c r="C55" s="86" t="str">
        <f>'3. Investeringen'!G36</f>
        <v>Nieuwe investeringen TD</v>
      </c>
      <c r="D55" s="86">
        <f>'3. Investeringen'!K36</f>
        <v>2009</v>
      </c>
      <c r="E55" s="121">
        <f>'3. Investeringen'!N36</f>
        <v>2011</v>
      </c>
      <c r="F55" s="86">
        <f>'3. Investeringen'!O36</f>
        <v>25000</v>
      </c>
      <c r="G55" s="86">
        <f>'3. Investeringen'!P36</f>
        <v>25074.999999999996</v>
      </c>
      <c r="I55" s="86">
        <f>'6. Investeringen per jaar'!I36</f>
        <v>1</v>
      </c>
      <c r="K55" s="86">
        <f>'8. Afschrijvingen voor GAW'!AO50</f>
        <v>0</v>
      </c>
      <c r="L55" s="86">
        <f>'8. Afschrijvingen voor GAW'!AP50</f>
        <v>0</v>
      </c>
      <c r="M55" s="86">
        <f>'8. Afschrijvingen voor GAW'!AQ50</f>
        <v>0</v>
      </c>
      <c r="N55" s="86">
        <f>'8. Afschrijvingen voor GAW'!AR50</f>
        <v>0</v>
      </c>
      <c r="O55" s="86">
        <f>'8. Afschrijvingen voor GAW'!AS50</f>
        <v>0</v>
      </c>
      <c r="P55" s="86">
        <f>'8. Afschrijvingen voor GAW'!AT50</f>
        <v>0</v>
      </c>
      <c r="Q55" s="86">
        <f>'8. Afschrijvingen voor GAW'!AU50</f>
        <v>0</v>
      </c>
      <c r="R55" s="86">
        <f>'8. Afschrijvingen voor GAW'!AV50</f>
        <v>0</v>
      </c>
      <c r="S55" s="86">
        <f>'8. Afschrijvingen voor GAW'!AW50</f>
        <v>0</v>
      </c>
      <c r="T55" s="86">
        <f>'8. Afschrijvingen voor GAW'!AX50</f>
        <v>0</v>
      </c>
      <c r="U55" s="86">
        <f>'8. Afschrijvingen voor GAW'!AY50</f>
        <v>0</v>
      </c>
      <c r="V55" s="86">
        <f>'8. Afschrijvingen voor GAW'!AZ50</f>
        <v>0</v>
      </c>
      <c r="W55" s="86">
        <f>'8. Afschrijvingen voor GAW'!BA50</f>
        <v>0</v>
      </c>
      <c r="X55" s="86">
        <f>'8. Afschrijvingen voor GAW'!BB50</f>
        <v>0</v>
      </c>
      <c r="Y55" s="86">
        <f>'8. Afschrijvingen voor GAW'!BC50</f>
        <v>0</v>
      </c>
      <c r="Z55" s="86">
        <f>'8. Afschrijvingen voor GAW'!BD50</f>
        <v>0</v>
      </c>
      <c r="AB55" s="122"/>
      <c r="AC55" s="87">
        <f t="shared" si="6"/>
        <v>25451.124999999993</v>
      </c>
      <c r="AD55" s="87">
        <f t="shared" si="7"/>
        <v>26112.854249999993</v>
      </c>
      <c r="AE55" s="87">
        <f t="shared" si="8"/>
        <v>26713.44989774999</v>
      </c>
      <c r="AF55" s="87">
        <f t="shared" si="9"/>
        <v>27461.42649488699</v>
      </c>
      <c r="AG55" s="87">
        <f t="shared" si="10"/>
        <v>27736.040759835858</v>
      </c>
      <c r="AH55" s="87">
        <f t="shared" si="11"/>
        <v>27957.929085914544</v>
      </c>
      <c r="AI55" s="87">
        <f t="shared" si="12"/>
        <v>28013.844944086373</v>
      </c>
      <c r="AJ55" s="87">
        <f t="shared" si="13"/>
        <v>28406.038773303582</v>
      </c>
      <c r="AK55" s="87">
        <f t="shared" si="14"/>
        <v>29002.565587542955</v>
      </c>
      <c r="AL55" s="87">
        <f t="shared" si="15"/>
        <v>29814.637423994158</v>
      </c>
      <c r="AM55" s="87">
        <f t="shared" si="16"/>
        <v>30023.339885962116</v>
      </c>
      <c r="AN55" s="87">
        <f t="shared" si="17"/>
        <v>30023.339885962116</v>
      </c>
      <c r="AO55" s="87">
        <f t="shared" si="18"/>
        <v>30023.339885962116</v>
      </c>
      <c r="AP55" s="87">
        <f t="shared" si="19"/>
        <v>30023.339885962116</v>
      </c>
      <c r="AQ55" s="87">
        <f t="shared" si="20"/>
        <v>30023.339885962116</v>
      </c>
      <c r="AR55" s="87">
        <f t="shared" si="21"/>
        <v>30023.339885962116</v>
      </c>
    </row>
    <row r="56" spans="1:44" s="20" customFormat="1" x14ac:dyDescent="0.2">
      <c r="A56" s="40"/>
      <c r="B56" s="86">
        <f>'3. Investeringen'!B37</f>
        <v>23</v>
      </c>
      <c r="C56" s="86" t="str">
        <f>'3. Investeringen'!G37</f>
        <v>Nieuwe investeringen TD</v>
      </c>
      <c r="D56" s="86">
        <f>'3. Investeringen'!K37</f>
        <v>2010</v>
      </c>
      <c r="E56" s="121">
        <f>'3. Investeringen'!N37</f>
        <v>2011</v>
      </c>
      <c r="F56" s="86">
        <f>'3. Investeringen'!O37</f>
        <v>516263.63636363635</v>
      </c>
      <c r="G56" s="86">
        <f>'3. Investeringen'!P37</f>
        <v>516263.63636363635</v>
      </c>
      <c r="I56" s="86">
        <f>'6. Investeringen per jaar'!I37</f>
        <v>1</v>
      </c>
      <c r="K56" s="86">
        <f>'8. Afschrijvingen voor GAW'!AO51</f>
        <v>9614.818181818182</v>
      </c>
      <c r="L56" s="86">
        <f>'8. Afschrijvingen voor GAW'!AP51</f>
        <v>9864.803454545452</v>
      </c>
      <c r="M56" s="86">
        <f>'8. Afschrijvingen voor GAW'!AQ51</f>
        <v>10091.693933999997</v>
      </c>
      <c r="N56" s="86">
        <f>'8. Afschrijvingen voor GAW'!AR51</f>
        <v>10374.261364151997</v>
      </c>
      <c r="O56" s="86">
        <f>'8. Afschrijvingen voor GAW'!AS51</f>
        <v>10478.003977793516</v>
      </c>
      <c r="P56" s="86">
        <f>'8. Afschrijvingen voor GAW'!AT51</f>
        <v>10561.828009615863</v>
      </c>
      <c r="Q56" s="86">
        <f>'8. Afschrijvingen voor GAW'!AU51</f>
        <v>10582.951665635097</v>
      </c>
      <c r="R56" s="86">
        <f>'8. Afschrijvingen voor GAW'!AV51</f>
        <v>10731.112988953988</v>
      </c>
      <c r="S56" s="86">
        <f>'8. Afschrijvingen voor GAW'!AW51</f>
        <v>10956.466361722021</v>
      </c>
      <c r="T56" s="86">
        <f>'8. Afschrijvingen voor GAW'!AX51</f>
        <v>11263.247419850239</v>
      </c>
      <c r="U56" s="86">
        <f>'8. Afschrijvingen voor GAW'!AY51</f>
        <v>11342.090151789189</v>
      </c>
      <c r="V56" s="86">
        <f>'8. Afschrijvingen voor GAW'!AZ51</f>
        <v>13610.508182147027</v>
      </c>
      <c r="W56" s="86">
        <f>'8. Afschrijvingen voor GAW'!BA51</f>
        <v>13235.045887467109</v>
      </c>
      <c r="X56" s="86">
        <f>'8. Afschrijvingen voor GAW'!BB51</f>
        <v>12869.941173330088</v>
      </c>
      <c r="Y56" s="86">
        <f>'8. Afschrijvingen voor GAW'!BC51</f>
        <v>12514.908313376154</v>
      </c>
      <c r="Z56" s="86">
        <f>'8. Afschrijvingen voor GAW'!BD51</f>
        <v>12169.669463351982</v>
      </c>
      <c r="AB56" s="122"/>
      <c r="AC56" s="87">
        <f t="shared" si="6"/>
        <v>514392.77272727265</v>
      </c>
      <c r="AD56" s="87">
        <f t="shared" si="7"/>
        <v>517902.18136363628</v>
      </c>
      <c r="AE56" s="87">
        <f t="shared" si="8"/>
        <v>519722.23760099988</v>
      </c>
      <c r="AF56" s="87">
        <f t="shared" si="9"/>
        <v>523900.19888967584</v>
      </c>
      <c r="AG56" s="87">
        <f t="shared" si="10"/>
        <v>518661.19690077915</v>
      </c>
      <c r="AH56" s="87">
        <f t="shared" si="11"/>
        <v>512248.6584663695</v>
      </c>
      <c r="AI56" s="87">
        <f t="shared" si="12"/>
        <v>502690.2041176671</v>
      </c>
      <c r="AJ56" s="87">
        <f t="shared" si="13"/>
        <v>498996.75398636045</v>
      </c>
      <c r="AK56" s="87">
        <f t="shared" si="14"/>
        <v>498519.21945835196</v>
      </c>
      <c r="AL56" s="87">
        <f t="shared" si="15"/>
        <v>501214.51018333557</v>
      </c>
      <c r="AM56" s="87">
        <f t="shared" si="16"/>
        <v>493380.92160282965</v>
      </c>
      <c r="AN56" s="87">
        <f t="shared" si="17"/>
        <v>479770.4134206826</v>
      </c>
      <c r="AO56" s="87">
        <f t="shared" si="18"/>
        <v>466535.3675332155</v>
      </c>
      <c r="AP56" s="87">
        <f t="shared" si="19"/>
        <v>453665.42635988543</v>
      </c>
      <c r="AQ56" s="87">
        <f t="shared" si="20"/>
        <v>441150.5180465093</v>
      </c>
      <c r="AR56" s="87">
        <f t="shared" si="21"/>
        <v>428980.84858315729</v>
      </c>
    </row>
    <row r="57" spans="1:44" s="20" customFormat="1" x14ac:dyDescent="0.2">
      <c r="A57" s="40"/>
      <c r="B57" s="86">
        <f>'3. Investeringen'!B38</f>
        <v>24</v>
      </c>
      <c r="C57" s="86" t="str">
        <f>'3. Investeringen'!G38</f>
        <v>Nieuwe investeringen TD</v>
      </c>
      <c r="D57" s="86">
        <f>'3. Investeringen'!K38</f>
        <v>2010</v>
      </c>
      <c r="E57" s="121">
        <f>'3. Investeringen'!N38</f>
        <v>2011</v>
      </c>
      <c r="F57" s="86">
        <f>'3. Investeringen'!O38</f>
        <v>2019311.111111111</v>
      </c>
      <c r="G57" s="86">
        <f>'3. Investeringen'!P38</f>
        <v>2019311.111111111</v>
      </c>
      <c r="I57" s="86">
        <f>'6. Investeringen per jaar'!I38</f>
        <v>1</v>
      </c>
      <c r="K57" s="86">
        <f>'8. Afschrijvingen voor GAW'!AO52</f>
        <v>46058.444444444438</v>
      </c>
      <c r="L57" s="86">
        <f>'8. Afschrijvingen voor GAW'!AP52</f>
        <v>47255.963999999985</v>
      </c>
      <c r="M57" s="86">
        <f>'8. Afschrijvingen voor GAW'!AQ52</f>
        <v>48342.851171999988</v>
      </c>
      <c r="N57" s="86">
        <f>'8. Afschrijvingen voor GAW'!AR52</f>
        <v>49696.451004815979</v>
      </c>
      <c r="O57" s="86">
        <f>'8. Afschrijvingen voor GAW'!AS52</f>
        <v>50193.415514864137</v>
      </c>
      <c r="P57" s="86">
        <f>'8. Afschrijvingen voor GAW'!AT52</f>
        <v>50594.962838983054</v>
      </c>
      <c r="Q57" s="86">
        <f>'8. Afschrijvingen voor GAW'!AU52</f>
        <v>50696.152764661019</v>
      </c>
      <c r="R57" s="86">
        <f>'8. Afschrijvingen voor GAW'!AV52</f>
        <v>51405.89890336628</v>
      </c>
      <c r="S57" s="86">
        <f>'8. Afschrijvingen voor GAW'!AW52</f>
        <v>52485.422780336972</v>
      </c>
      <c r="T57" s="86">
        <f>'8. Afschrijvingen voor GAW'!AX52</f>
        <v>53955.014618186404</v>
      </c>
      <c r="U57" s="86">
        <f>'8. Afschrijvingen voor GAW'!AY52</f>
        <v>54332.699720513701</v>
      </c>
      <c r="V57" s="86">
        <f>'8. Afschrijvingen voor GAW'!AZ52</f>
        <v>65199.239664616449</v>
      </c>
      <c r="W57" s="86">
        <f>'8. Afschrijvingen voor GAW'!BA52</f>
        <v>62863.744512451085</v>
      </c>
      <c r="X57" s="86">
        <f>'8. Afschrijvingen voor GAW'!BB52</f>
        <v>60611.908888124475</v>
      </c>
      <c r="Y57" s="86">
        <f>'8. Afschrijvingen voor GAW'!BC52</f>
        <v>58440.736032430461</v>
      </c>
      <c r="Z57" s="86">
        <f>'8. Afschrijvingen voor GAW'!BD52</f>
        <v>56347.336532761306</v>
      </c>
      <c r="AB57" s="122"/>
      <c r="AC57" s="87">
        <f t="shared" si="6"/>
        <v>2003542.333333333</v>
      </c>
      <c r="AD57" s="87">
        <f t="shared" si="7"/>
        <v>2008378.4699999997</v>
      </c>
      <c r="AE57" s="87">
        <f t="shared" si="8"/>
        <v>2006228.3236379996</v>
      </c>
      <c r="AF57" s="87">
        <f t="shared" si="9"/>
        <v>2012706.2656950476</v>
      </c>
      <c r="AG57" s="87">
        <f t="shared" si="10"/>
        <v>1982639.912837134</v>
      </c>
      <c r="AH57" s="87">
        <f t="shared" si="11"/>
        <v>1947906.0693008478</v>
      </c>
      <c r="AI57" s="87">
        <f t="shared" si="12"/>
        <v>1901105.7286747885</v>
      </c>
      <c r="AJ57" s="87">
        <f t="shared" si="13"/>
        <v>1876315.3099728695</v>
      </c>
      <c r="AK57" s="87">
        <f t="shared" si="14"/>
        <v>1863232.5087019624</v>
      </c>
      <c r="AL57" s="87">
        <f t="shared" si="15"/>
        <v>1861448.0043274309</v>
      </c>
      <c r="AM57" s="87">
        <f t="shared" si="16"/>
        <v>1820145.440637209</v>
      </c>
      <c r="AN57" s="87">
        <f t="shared" si="17"/>
        <v>1754946.2009725925</v>
      </c>
      <c r="AO57" s="87">
        <f t="shared" si="18"/>
        <v>1692082.4564601413</v>
      </c>
      <c r="AP57" s="87">
        <f t="shared" si="19"/>
        <v>1631470.5475720169</v>
      </c>
      <c r="AQ57" s="87">
        <f t="shared" si="20"/>
        <v>1573029.8115395864</v>
      </c>
      <c r="AR57" s="87">
        <f t="shared" si="21"/>
        <v>1516682.4750068251</v>
      </c>
    </row>
    <row r="58" spans="1:44" s="20" customFormat="1" x14ac:dyDescent="0.2">
      <c r="A58" s="40"/>
      <c r="B58" s="86">
        <f>'3. Investeringen'!B39</f>
        <v>25</v>
      </c>
      <c r="C58" s="86" t="str">
        <f>'3. Investeringen'!G39</f>
        <v>Nieuwe investeringen TD</v>
      </c>
      <c r="D58" s="86">
        <f>'3. Investeringen'!K39</f>
        <v>2010</v>
      </c>
      <c r="E58" s="121">
        <f>'3. Investeringen'!N39</f>
        <v>2011</v>
      </c>
      <c r="F58" s="86">
        <f>'3. Investeringen'!O39</f>
        <v>144550</v>
      </c>
      <c r="G58" s="86">
        <f>'3. Investeringen'!P39</f>
        <v>144550</v>
      </c>
      <c r="I58" s="86">
        <f>'6. Investeringen per jaar'!I39</f>
        <v>1</v>
      </c>
      <c r="K58" s="86">
        <f>'8. Afschrijvingen voor GAW'!AO53</f>
        <v>4973.4999999999991</v>
      </c>
      <c r="L58" s="86">
        <f>'8. Afschrijvingen voor GAW'!AP53</f>
        <v>5102.8109999999988</v>
      </c>
      <c r="M58" s="86">
        <f>'8. Afschrijvingen voor GAW'!AQ53</f>
        <v>5220.1756529999984</v>
      </c>
      <c r="N58" s="86">
        <f>'8. Afschrijvingen voor GAW'!AR53</f>
        <v>5366.3405712839985</v>
      </c>
      <c r="O58" s="86">
        <f>'8. Afschrijvingen voor GAW'!AS53</f>
        <v>5420.003976996838</v>
      </c>
      <c r="P58" s="86">
        <f>'8. Afschrijvingen voor GAW'!AT53</f>
        <v>5463.3640088128132</v>
      </c>
      <c r="Q58" s="86">
        <f>'8. Afschrijvingen voor GAW'!AU53</f>
        <v>5474.2907368304386</v>
      </c>
      <c r="R58" s="86">
        <f>'8. Afschrijvingen voor GAW'!AV53</f>
        <v>5550.9308071460655</v>
      </c>
      <c r="S58" s="86">
        <f>'8. Afschrijvingen voor GAW'!AW53</f>
        <v>5667.5003540961325</v>
      </c>
      <c r="T58" s="86">
        <f>'8. Afschrijvingen voor GAW'!AX53</f>
        <v>5826.1903640108249</v>
      </c>
      <c r="U58" s="86">
        <f>'8. Afschrijvingen voor GAW'!AY53</f>
        <v>5866.9736965588991</v>
      </c>
      <c r="V58" s="86">
        <f>'8. Afschrijvingen voor GAW'!AZ53</f>
        <v>7040.3684358706796</v>
      </c>
      <c r="W58" s="86">
        <f>'8. Afschrijvingen voor GAW'!BA53</f>
        <v>6583.695888679068</v>
      </c>
      <c r="X58" s="86">
        <f>'8. Afschrijvingen voor GAW'!BB53</f>
        <v>6156.6453445485331</v>
      </c>
      <c r="Y58" s="86">
        <f>'8. Afschrijvingen voor GAW'!BC53</f>
        <v>5757.2953762534935</v>
      </c>
      <c r="Z58" s="86">
        <f>'8. Afschrijvingen voor GAW'!BD53</f>
        <v>5724.207471792266</v>
      </c>
      <c r="AB58" s="122"/>
      <c r="AC58" s="87">
        <f t="shared" si="6"/>
        <v>141744.75</v>
      </c>
      <c r="AD58" s="87">
        <f t="shared" si="7"/>
        <v>140327.30250000002</v>
      </c>
      <c r="AE58" s="87">
        <f t="shared" si="8"/>
        <v>138334.65480449999</v>
      </c>
      <c r="AF58" s="87">
        <f t="shared" si="9"/>
        <v>136841.68456774199</v>
      </c>
      <c r="AG58" s="87">
        <f t="shared" si="10"/>
        <v>132790.09743642257</v>
      </c>
      <c r="AH58" s="87">
        <f t="shared" si="11"/>
        <v>128389.05420710114</v>
      </c>
      <c r="AI58" s="87">
        <f t="shared" si="12"/>
        <v>123171.5415786849</v>
      </c>
      <c r="AJ58" s="87">
        <f t="shared" si="13"/>
        <v>119345.01235364043</v>
      </c>
      <c r="AK58" s="87">
        <f t="shared" si="14"/>
        <v>116183.75725897073</v>
      </c>
      <c r="AL58" s="87">
        <f t="shared" si="15"/>
        <v>113610.71209821109</v>
      </c>
      <c r="AM58" s="87">
        <f t="shared" si="16"/>
        <v>108539.01338633966</v>
      </c>
      <c r="AN58" s="87">
        <f t="shared" si="17"/>
        <v>101498.64495046898</v>
      </c>
      <c r="AO58" s="87">
        <f t="shared" si="18"/>
        <v>94914.949061789914</v>
      </c>
      <c r="AP58" s="87">
        <f t="shared" si="19"/>
        <v>88758.303717241375</v>
      </c>
      <c r="AQ58" s="87">
        <f t="shared" si="20"/>
        <v>83001.008340987886</v>
      </c>
      <c r="AR58" s="87">
        <f t="shared" si="21"/>
        <v>77276.80086919562</v>
      </c>
    </row>
    <row r="59" spans="1:44" s="20" customFormat="1" x14ac:dyDescent="0.2">
      <c r="A59" s="40"/>
      <c r="B59" s="86">
        <f>'3. Investeringen'!B40</f>
        <v>26</v>
      </c>
      <c r="C59" s="86" t="str">
        <f>'3. Investeringen'!G40</f>
        <v>Nieuwe investeringen TD</v>
      </c>
      <c r="D59" s="86">
        <f>'3. Investeringen'!K40</f>
        <v>2010</v>
      </c>
      <c r="E59" s="121">
        <f>'3. Investeringen'!N40</f>
        <v>2011</v>
      </c>
      <c r="F59" s="86">
        <f>'3. Investeringen'!O40</f>
        <v>2000</v>
      </c>
      <c r="G59" s="86">
        <f>'3. Investeringen'!P40</f>
        <v>2000</v>
      </c>
      <c r="I59" s="86">
        <f>'6. Investeringen per jaar'!I40</f>
        <v>1</v>
      </c>
      <c r="K59" s="86">
        <f>'8. Afschrijvingen voor GAW'!AO54</f>
        <v>0</v>
      </c>
      <c r="L59" s="86">
        <f>'8. Afschrijvingen voor GAW'!AP54</f>
        <v>0</v>
      </c>
      <c r="M59" s="86">
        <f>'8. Afschrijvingen voor GAW'!AQ54</f>
        <v>0</v>
      </c>
      <c r="N59" s="86">
        <f>'8. Afschrijvingen voor GAW'!AR54</f>
        <v>0</v>
      </c>
      <c r="O59" s="86">
        <f>'8. Afschrijvingen voor GAW'!AS54</f>
        <v>0</v>
      </c>
      <c r="P59" s="86">
        <f>'8. Afschrijvingen voor GAW'!AT54</f>
        <v>0</v>
      </c>
      <c r="Q59" s="86">
        <f>'8. Afschrijvingen voor GAW'!AU54</f>
        <v>0</v>
      </c>
      <c r="R59" s="86">
        <f>'8. Afschrijvingen voor GAW'!AV54</f>
        <v>0</v>
      </c>
      <c r="S59" s="86">
        <f>'8. Afschrijvingen voor GAW'!AW54</f>
        <v>0</v>
      </c>
      <c r="T59" s="86">
        <f>'8. Afschrijvingen voor GAW'!AX54</f>
        <v>0</v>
      </c>
      <c r="U59" s="86">
        <f>'8. Afschrijvingen voor GAW'!AY54</f>
        <v>0</v>
      </c>
      <c r="V59" s="86">
        <f>'8. Afschrijvingen voor GAW'!AZ54</f>
        <v>0</v>
      </c>
      <c r="W59" s="86">
        <f>'8. Afschrijvingen voor GAW'!BA54</f>
        <v>0</v>
      </c>
      <c r="X59" s="86">
        <f>'8. Afschrijvingen voor GAW'!BB54</f>
        <v>0</v>
      </c>
      <c r="Y59" s="86">
        <f>'8. Afschrijvingen voor GAW'!BC54</f>
        <v>0</v>
      </c>
      <c r="Z59" s="86">
        <f>'8. Afschrijvingen voor GAW'!BD54</f>
        <v>0</v>
      </c>
      <c r="AB59" s="122"/>
      <c r="AC59" s="87">
        <f t="shared" si="6"/>
        <v>2029.9999999999998</v>
      </c>
      <c r="AD59" s="87">
        <f t="shared" si="7"/>
        <v>2082.7799999999997</v>
      </c>
      <c r="AE59" s="87">
        <f t="shared" si="8"/>
        <v>2130.6839399999994</v>
      </c>
      <c r="AF59" s="87">
        <f t="shared" si="9"/>
        <v>2190.3430903199996</v>
      </c>
      <c r="AG59" s="87">
        <f t="shared" si="10"/>
        <v>2212.2465212231996</v>
      </c>
      <c r="AH59" s="87">
        <f t="shared" si="11"/>
        <v>2229.9444933929854</v>
      </c>
      <c r="AI59" s="87">
        <f t="shared" si="12"/>
        <v>2234.4043823797715</v>
      </c>
      <c r="AJ59" s="87">
        <f t="shared" si="13"/>
        <v>2265.6860437330884</v>
      </c>
      <c r="AK59" s="87">
        <f t="shared" si="14"/>
        <v>2313.2654506514832</v>
      </c>
      <c r="AL59" s="87">
        <f t="shared" si="15"/>
        <v>2378.036883269725</v>
      </c>
      <c r="AM59" s="87">
        <f t="shared" si="16"/>
        <v>2394.6831414526127</v>
      </c>
      <c r="AN59" s="87">
        <f t="shared" si="17"/>
        <v>2394.6831414526127</v>
      </c>
      <c r="AO59" s="87">
        <f t="shared" si="18"/>
        <v>2394.6831414526127</v>
      </c>
      <c r="AP59" s="87">
        <f t="shared" si="19"/>
        <v>2394.6831414526127</v>
      </c>
      <c r="AQ59" s="87">
        <f t="shared" si="20"/>
        <v>2394.6831414526127</v>
      </c>
      <c r="AR59" s="87">
        <f t="shared" si="21"/>
        <v>2394.6831414526127</v>
      </c>
    </row>
    <row r="60" spans="1:44" s="20" customFormat="1" x14ac:dyDescent="0.2">
      <c r="A60" s="40"/>
      <c r="B60" s="86">
        <f>'3. Investeringen'!B41</f>
        <v>27</v>
      </c>
      <c r="C60" s="86" t="str">
        <f>'3. Investeringen'!G41</f>
        <v>Nieuwe investeringen TD</v>
      </c>
      <c r="D60" s="86">
        <f>'3. Investeringen'!K41</f>
        <v>2011</v>
      </c>
      <c r="E60" s="121">
        <f>'3. Investeringen'!N41</f>
        <v>2011</v>
      </c>
      <c r="F60" s="86">
        <f>'3. Investeringen'!O41</f>
        <v>650511.1</v>
      </c>
      <c r="G60" s="86">
        <f>'3. Investeringen'!P41</f>
        <v>0</v>
      </c>
      <c r="I60" s="86">
        <f>'6. Investeringen per jaar'!I41</f>
        <v>1</v>
      </c>
      <c r="K60" s="86">
        <f>'8. Afschrijvingen voor GAW'!AO55</f>
        <v>5913.7372727272723</v>
      </c>
      <c r="L60" s="86">
        <f>'8. Afschrijvingen voor GAW'!AP55</f>
        <v>12134.988883636363</v>
      </c>
      <c r="M60" s="86">
        <f>'8. Afschrijvingen voor GAW'!AQ55</f>
        <v>12414.093627959999</v>
      </c>
      <c r="N60" s="86">
        <f>'8. Afschrijvingen voor GAW'!AR55</f>
        <v>12761.68824954288</v>
      </c>
      <c r="O60" s="86">
        <f>'8. Afschrijvingen voor GAW'!AS55</f>
        <v>12889.305132038309</v>
      </c>
      <c r="P60" s="86">
        <f>'8. Afschrijvingen voor GAW'!AT55</f>
        <v>12992.419573094614</v>
      </c>
      <c r="Q60" s="86">
        <f>'8. Afschrijvingen voor GAW'!AU55</f>
        <v>13018.404412240805</v>
      </c>
      <c r="R60" s="86">
        <f>'8. Afschrijvingen voor GAW'!AV55</f>
        <v>13200.662074012176</v>
      </c>
      <c r="S60" s="86">
        <f>'8. Afschrijvingen voor GAW'!AW55</f>
        <v>13477.875977566431</v>
      </c>
      <c r="T60" s="86">
        <f>'8. Afschrijvingen voor GAW'!AX55</f>
        <v>13855.25650493829</v>
      </c>
      <c r="U60" s="86">
        <f>'8. Afschrijvingen voor GAW'!AY55</f>
        <v>13952.243300472857</v>
      </c>
      <c r="V60" s="86">
        <f>'8. Afschrijvingen voor GAW'!AZ55</f>
        <v>16742.69196056743</v>
      </c>
      <c r="W60" s="86">
        <f>'8. Afschrijvingen voor GAW'!BA55</f>
        <v>16291.203638035273</v>
      </c>
      <c r="X60" s="86">
        <f>'8. Afschrijvingen voor GAW'!BB55</f>
        <v>15851.890281503984</v>
      </c>
      <c r="Y60" s="86">
        <f>'8. Afschrijvingen voor GAW'!BC55</f>
        <v>15424.423577283651</v>
      </c>
      <c r="Z60" s="86">
        <f>'8. Afschrijvingen voor GAW'!BD55</f>
        <v>15008.484065087236</v>
      </c>
      <c r="AB60" s="122"/>
      <c r="AC60" s="87">
        <f t="shared" si="6"/>
        <v>644597.36272727267</v>
      </c>
      <c r="AD60" s="87">
        <f t="shared" si="7"/>
        <v>649221.90527454542</v>
      </c>
      <c r="AE60" s="87">
        <f t="shared" si="8"/>
        <v>651739.91546789999</v>
      </c>
      <c r="AF60" s="87">
        <f t="shared" si="9"/>
        <v>657226.94485145831</v>
      </c>
      <c r="AG60" s="87">
        <f t="shared" si="10"/>
        <v>650909.90916793456</v>
      </c>
      <c r="AH60" s="87">
        <f t="shared" si="11"/>
        <v>643124.76886818348</v>
      </c>
      <c r="AI60" s="87">
        <f t="shared" si="12"/>
        <v>631392.61399367906</v>
      </c>
      <c r="AJ60" s="87">
        <f t="shared" si="13"/>
        <v>627031.44851557841</v>
      </c>
      <c r="AK60" s="87">
        <f t="shared" si="14"/>
        <v>626721.23295683903</v>
      </c>
      <c r="AL60" s="87">
        <f t="shared" si="15"/>
        <v>630414.17097469233</v>
      </c>
      <c r="AM60" s="87">
        <f t="shared" si="16"/>
        <v>620874.82687104226</v>
      </c>
      <c r="AN60" s="87">
        <f t="shared" si="17"/>
        <v>604132.13491047488</v>
      </c>
      <c r="AO60" s="87">
        <f t="shared" si="18"/>
        <v>587840.93127243966</v>
      </c>
      <c r="AP60" s="87">
        <f t="shared" si="19"/>
        <v>571989.04099093564</v>
      </c>
      <c r="AQ60" s="87">
        <f t="shared" si="20"/>
        <v>556564.61741365201</v>
      </c>
      <c r="AR60" s="87">
        <f t="shared" si="21"/>
        <v>541556.13334856473</v>
      </c>
    </row>
    <row r="61" spans="1:44" s="20" customFormat="1" x14ac:dyDescent="0.2">
      <c r="A61" s="40"/>
      <c r="B61" s="86">
        <f>'3. Investeringen'!B42</f>
        <v>28</v>
      </c>
      <c r="C61" s="86" t="str">
        <f>'3. Investeringen'!G42</f>
        <v>Nieuwe investeringen TD</v>
      </c>
      <c r="D61" s="86">
        <f>'3. Investeringen'!K42</f>
        <v>2011</v>
      </c>
      <c r="E61" s="121">
        <f>'3. Investeringen'!N42</f>
        <v>2011</v>
      </c>
      <c r="F61" s="86">
        <f>'3. Investeringen'!O42</f>
        <v>1157907.06</v>
      </c>
      <c r="G61" s="86">
        <f>'3. Investeringen'!P42</f>
        <v>0</v>
      </c>
      <c r="I61" s="86">
        <f>'6. Investeringen per jaar'!I42</f>
        <v>1</v>
      </c>
      <c r="K61" s="86">
        <f>'8. Afschrijvingen voor GAW'!AO56</f>
        <v>12865.634000000002</v>
      </c>
      <c r="L61" s="86">
        <f>'8. Afschrijvingen voor GAW'!AP56</f>
        <v>26400.280967999999</v>
      </c>
      <c r="M61" s="86">
        <f>'8. Afschrijvingen voor GAW'!AQ56</f>
        <v>27007.487430264002</v>
      </c>
      <c r="N61" s="86">
        <f>'8. Afschrijvingen voor GAW'!AR56</f>
        <v>27763.697078311394</v>
      </c>
      <c r="O61" s="86">
        <f>'8. Afschrijvingen voor GAW'!AS56</f>
        <v>28041.334049094508</v>
      </c>
      <c r="P61" s="86">
        <f>'8. Afschrijvingen voor GAW'!AT56</f>
        <v>28265.664721487261</v>
      </c>
      <c r="Q61" s="86">
        <f>'8. Afschrijvingen voor GAW'!AU56</f>
        <v>28322.196050930237</v>
      </c>
      <c r="R61" s="86">
        <f>'8. Afschrijvingen voor GAW'!AV56</f>
        <v>28718.706795643262</v>
      </c>
      <c r="S61" s="86">
        <f>'8. Afschrijvingen voor GAW'!AW56</f>
        <v>29321.799638351767</v>
      </c>
      <c r="T61" s="86">
        <f>'8. Afschrijvingen voor GAW'!AX56</f>
        <v>30142.810028225616</v>
      </c>
      <c r="U61" s="86">
        <f>'8. Afschrijvingen voor GAW'!AY56</f>
        <v>30353.809698423196</v>
      </c>
      <c r="V61" s="86">
        <f>'8. Afschrijvingen voor GAW'!AZ56</f>
        <v>36424.571638107838</v>
      </c>
      <c r="W61" s="86">
        <f>'8. Afschrijvingen voor GAW'!BA56</f>
        <v>35157.630015912779</v>
      </c>
      <c r="X61" s="86">
        <f>'8. Afschrijvingen voor GAW'!BB56</f>
        <v>33934.755928402774</v>
      </c>
      <c r="Y61" s="86">
        <f>'8. Afschrijvingen voor GAW'!BC56</f>
        <v>32754.416591762674</v>
      </c>
      <c r="Z61" s="86">
        <f>'8. Afschrijvingen voor GAW'!BD56</f>
        <v>31615.132536397014</v>
      </c>
      <c r="AB61" s="122"/>
      <c r="AC61" s="87">
        <f t="shared" si="6"/>
        <v>1145041.426</v>
      </c>
      <c r="AD61" s="87">
        <f t="shared" si="7"/>
        <v>1148412.222108</v>
      </c>
      <c r="AE61" s="87">
        <f t="shared" si="8"/>
        <v>1147818.2157862198</v>
      </c>
      <c r="AF61" s="87">
        <f t="shared" si="9"/>
        <v>1152193.4287499227</v>
      </c>
      <c r="AG61" s="87">
        <f t="shared" si="10"/>
        <v>1135674.0289883274</v>
      </c>
      <c r="AH61" s="87">
        <f t="shared" si="11"/>
        <v>1116493.7564987466</v>
      </c>
      <c r="AI61" s="87">
        <f t="shared" si="12"/>
        <v>1090404.5479608139</v>
      </c>
      <c r="AJ61" s="87">
        <f t="shared" si="13"/>
        <v>1076951.5048366219</v>
      </c>
      <c r="AK61" s="87">
        <f t="shared" si="14"/>
        <v>1070245.6867998391</v>
      </c>
      <c r="AL61" s="87">
        <f t="shared" si="15"/>
        <v>1070069.7560020089</v>
      </c>
      <c r="AM61" s="87">
        <f t="shared" si="16"/>
        <v>1047206.4345955998</v>
      </c>
      <c r="AN61" s="87">
        <f t="shared" si="17"/>
        <v>1010781.8629574919</v>
      </c>
      <c r="AO61" s="87">
        <f t="shared" si="18"/>
        <v>975624.23294157907</v>
      </c>
      <c r="AP61" s="87">
        <f t="shared" si="19"/>
        <v>941689.47701317631</v>
      </c>
      <c r="AQ61" s="87">
        <f t="shared" si="20"/>
        <v>908935.06042141363</v>
      </c>
      <c r="AR61" s="87">
        <f t="shared" si="21"/>
        <v>877319.92788501666</v>
      </c>
    </row>
    <row r="62" spans="1:44" s="20" customFormat="1" x14ac:dyDescent="0.2">
      <c r="A62" s="40"/>
      <c r="B62" s="86">
        <f>'3. Investeringen'!B43</f>
        <v>29</v>
      </c>
      <c r="C62" s="86" t="str">
        <f>'3. Investeringen'!G43</f>
        <v>Nieuwe investeringen TD</v>
      </c>
      <c r="D62" s="86">
        <f>'3. Investeringen'!K43</f>
        <v>2011</v>
      </c>
      <c r="E62" s="121">
        <f>'3. Investeringen'!N43</f>
        <v>2011</v>
      </c>
      <c r="F62" s="86">
        <f>'3. Investeringen'!O43</f>
        <v>454353.01</v>
      </c>
      <c r="G62" s="86">
        <f>'3. Investeringen'!P43</f>
        <v>0</v>
      </c>
      <c r="I62" s="86">
        <f>'6. Investeringen per jaar'!I43</f>
        <v>1</v>
      </c>
      <c r="K62" s="86">
        <f>'8. Afschrijvingen voor GAW'!AO57</f>
        <v>7572.5501666666669</v>
      </c>
      <c r="L62" s="86">
        <f>'8. Afschrijvingen voor GAW'!AP57</f>
        <v>15538.872942</v>
      </c>
      <c r="M62" s="86">
        <f>'8. Afschrijvingen voor GAW'!AQ57</f>
        <v>15896.267019666</v>
      </c>
      <c r="N62" s="86">
        <f>'8. Afschrijvingen voor GAW'!AR57</f>
        <v>16341.362496216649</v>
      </c>
      <c r="O62" s="86">
        <f>'8. Afschrijvingen voor GAW'!AS57</f>
        <v>16504.776121178817</v>
      </c>
      <c r="P62" s="86">
        <f>'8. Afschrijvingen voor GAW'!AT57</f>
        <v>16636.814330148245</v>
      </c>
      <c r="Q62" s="86">
        <f>'8. Afschrijvingen voor GAW'!AU57</f>
        <v>16670.087958808544</v>
      </c>
      <c r="R62" s="86">
        <f>'8. Afschrijvingen voor GAW'!AV57</f>
        <v>16903.469190231863</v>
      </c>
      <c r="S62" s="86">
        <f>'8. Afschrijvingen voor GAW'!AW57</f>
        <v>17258.442043226732</v>
      </c>
      <c r="T62" s="86">
        <f>'8. Afschrijvingen voor GAW'!AX57</f>
        <v>17741.678420437078</v>
      </c>
      <c r="U62" s="86">
        <f>'8. Afschrijvingen voor GAW'!AY57</f>
        <v>17865.870169380138</v>
      </c>
      <c r="V62" s="86">
        <f>'8. Afschrijvingen voor GAW'!AZ57</f>
        <v>21439.044203256159</v>
      </c>
      <c r="W62" s="86">
        <f>'8. Afschrijvingen voor GAW'!BA57</f>
        <v>20119.718406132706</v>
      </c>
      <c r="X62" s="86">
        <f>'8. Afschrijvingen voor GAW'!BB57</f>
        <v>18881.581888832228</v>
      </c>
      <c r="Y62" s="86">
        <f>'8. Afschrijvingen voor GAW'!BC57</f>
        <v>17719.638387981016</v>
      </c>
      <c r="Z62" s="86">
        <f>'8. Afschrijvingen voor GAW'!BD57</f>
        <v>17433.837768820031</v>
      </c>
      <c r="AB62" s="122"/>
      <c r="AC62" s="87">
        <f t="shared" si="6"/>
        <v>446780.45983333333</v>
      </c>
      <c r="AD62" s="87">
        <f t="shared" si="7"/>
        <v>442857.87884700001</v>
      </c>
      <c r="AE62" s="87">
        <f t="shared" si="8"/>
        <v>437147.34304081497</v>
      </c>
      <c r="AF62" s="87">
        <f t="shared" si="9"/>
        <v>433046.10614974116</v>
      </c>
      <c r="AG62" s="87">
        <f t="shared" si="10"/>
        <v>420871.79109005973</v>
      </c>
      <c r="AH62" s="87">
        <f t="shared" si="11"/>
        <v>407601.95108863199</v>
      </c>
      <c r="AI62" s="87">
        <f t="shared" si="12"/>
        <v>391747.06703200075</v>
      </c>
      <c r="AJ62" s="87">
        <f t="shared" si="13"/>
        <v>380328.05678021687</v>
      </c>
      <c r="AK62" s="87">
        <f t="shared" si="14"/>
        <v>371056.50392937462</v>
      </c>
      <c r="AL62" s="87">
        <f t="shared" si="15"/>
        <v>363704.40761896002</v>
      </c>
      <c r="AM62" s="87">
        <f t="shared" si="16"/>
        <v>348384.46830291254</v>
      </c>
      <c r="AN62" s="87">
        <f t="shared" si="17"/>
        <v>326945.4240996564</v>
      </c>
      <c r="AO62" s="87">
        <f t="shared" si="18"/>
        <v>306825.70569352369</v>
      </c>
      <c r="AP62" s="87">
        <f t="shared" si="19"/>
        <v>287944.12380469148</v>
      </c>
      <c r="AQ62" s="87">
        <f t="shared" si="20"/>
        <v>270224.48541671049</v>
      </c>
      <c r="AR62" s="87">
        <f t="shared" si="21"/>
        <v>252790.64764789047</v>
      </c>
    </row>
    <row r="63" spans="1:44" s="20" customFormat="1" x14ac:dyDescent="0.2">
      <c r="A63" s="40"/>
      <c r="B63" s="86">
        <f>'3. Investeringen'!B44</f>
        <v>30</v>
      </c>
      <c r="C63" s="86" t="str">
        <f>'3. Investeringen'!G44</f>
        <v>Nieuwe investeringen TD</v>
      </c>
      <c r="D63" s="86">
        <f>'3. Investeringen'!K44</f>
        <v>2011</v>
      </c>
      <c r="E63" s="121">
        <f>'3. Investeringen'!N44</f>
        <v>2011</v>
      </c>
      <c r="F63" s="86">
        <f>'3. Investeringen'!O44</f>
        <v>68182</v>
      </c>
      <c r="G63" s="86">
        <f>'3. Investeringen'!P44</f>
        <v>0</v>
      </c>
      <c r="I63" s="86">
        <f>'6. Investeringen per jaar'!I44</f>
        <v>1</v>
      </c>
      <c r="K63" s="86">
        <f>'8. Afschrijvingen voor GAW'!AO58</f>
        <v>3409.1000000000004</v>
      </c>
      <c r="L63" s="86">
        <f>'8. Afschrijvingen voor GAW'!AP58</f>
        <v>6995.4732000000004</v>
      </c>
      <c r="M63" s="86">
        <f>'8. Afschrijvingen voor GAW'!AQ58</f>
        <v>7156.3690835999996</v>
      </c>
      <c r="N63" s="86">
        <f>'8. Afschrijvingen voor GAW'!AR58</f>
        <v>7356.7474179408</v>
      </c>
      <c r="O63" s="86">
        <f>'8. Afschrijvingen voor GAW'!AS58</f>
        <v>7430.3148921202082</v>
      </c>
      <c r="P63" s="86">
        <f>'8. Afschrijvingen voor GAW'!AT58</f>
        <v>7489.7574112571692</v>
      </c>
      <c r="Q63" s="86">
        <f>'8. Afschrijvingen voor GAW'!AU58</f>
        <v>7504.7369260796841</v>
      </c>
      <c r="R63" s="86">
        <f>'8. Afschrijvingen voor GAW'!AV58</f>
        <v>7609.8032430448002</v>
      </c>
      <c r="S63" s="86">
        <f>'8. Afschrijvingen voor GAW'!AW58</f>
        <v>7769.6091111487403</v>
      </c>
      <c r="T63" s="86">
        <f>'8. Afschrijvingen voor GAW'!AX58</f>
        <v>7987.1581662609042</v>
      </c>
      <c r="U63" s="86">
        <f>'8. Afschrijvingen voor GAW'!AY58</f>
        <v>4021.5341367123656</v>
      </c>
      <c r="V63" s="86">
        <f>'8. Afschrijvingen voor GAW'!AZ58</f>
        <v>0</v>
      </c>
      <c r="W63" s="86">
        <f>'8. Afschrijvingen voor GAW'!BA58</f>
        <v>0</v>
      </c>
      <c r="X63" s="86">
        <f>'8. Afschrijvingen voor GAW'!BB58</f>
        <v>0</v>
      </c>
      <c r="Y63" s="86">
        <f>'8. Afschrijvingen voor GAW'!BC58</f>
        <v>0</v>
      </c>
      <c r="Z63" s="86">
        <f>'8. Afschrijvingen voor GAW'!BD58</f>
        <v>0</v>
      </c>
      <c r="AB63" s="122"/>
      <c r="AC63" s="87">
        <f t="shared" si="6"/>
        <v>64772.9</v>
      </c>
      <c r="AD63" s="87">
        <f t="shared" si="7"/>
        <v>59461.522199999999</v>
      </c>
      <c r="AE63" s="87">
        <f t="shared" si="8"/>
        <v>53672.768126999988</v>
      </c>
      <c r="AF63" s="87">
        <f t="shared" si="9"/>
        <v>47818.85821661519</v>
      </c>
      <c r="AG63" s="87">
        <f t="shared" si="10"/>
        <v>40866.731906661131</v>
      </c>
      <c r="AH63" s="87">
        <f t="shared" si="11"/>
        <v>33703.90835065725</v>
      </c>
      <c r="AI63" s="87">
        <f t="shared" si="12"/>
        <v>26266.57924127888</v>
      </c>
      <c r="AJ63" s="87">
        <f t="shared" si="13"/>
        <v>19024.508107611986</v>
      </c>
      <c r="AK63" s="87">
        <f t="shared" si="14"/>
        <v>11654.413666723096</v>
      </c>
      <c r="AL63" s="87">
        <f t="shared" si="15"/>
        <v>3993.5790831304384</v>
      </c>
      <c r="AM63" s="87">
        <f t="shared" si="16"/>
        <v>-1.4551915228366852E-11</v>
      </c>
      <c r="AN63" s="87">
        <f t="shared" si="17"/>
        <v>-1.4551915228366852E-11</v>
      </c>
      <c r="AO63" s="87">
        <f t="shared" si="18"/>
        <v>-1.4551915228366852E-11</v>
      </c>
      <c r="AP63" s="87">
        <f t="shared" si="19"/>
        <v>-1.4551915228366852E-11</v>
      </c>
      <c r="AQ63" s="87">
        <f t="shared" si="20"/>
        <v>-1.4551915228366852E-11</v>
      </c>
      <c r="AR63" s="87">
        <f t="shared" si="21"/>
        <v>-1.4551915228366852E-11</v>
      </c>
    </row>
    <row r="64" spans="1:44" s="20" customFormat="1" x14ac:dyDescent="0.2">
      <c r="A64" s="40"/>
      <c r="B64" s="86">
        <f>'3. Investeringen'!B45</f>
        <v>31</v>
      </c>
      <c r="C64" s="86" t="str">
        <f>'3. Investeringen'!G45</f>
        <v>Nieuwe investeringen TD</v>
      </c>
      <c r="D64" s="86">
        <f>'3. Investeringen'!K45</f>
        <v>2012</v>
      </c>
      <c r="E64" s="121">
        <f>'3. Investeringen'!N45</f>
        <v>2012</v>
      </c>
      <c r="F64" s="86">
        <f>'3. Investeringen'!O45</f>
        <v>795354</v>
      </c>
      <c r="G64" s="86">
        <f>'3. Investeringen'!P45</f>
        <v>0</v>
      </c>
      <c r="I64" s="86">
        <f>'6. Investeringen per jaar'!I45</f>
        <v>1</v>
      </c>
      <c r="K64" s="86">
        <f>'8. Afschrijvingen voor GAW'!AO59</f>
        <v>0</v>
      </c>
      <c r="L64" s="86">
        <f>'8. Afschrijvingen voor GAW'!AP59</f>
        <v>7230.4909090909086</v>
      </c>
      <c r="M64" s="86">
        <f>'8. Afschrijvingen voor GAW'!AQ59</f>
        <v>14793.584399999998</v>
      </c>
      <c r="N64" s="86">
        <f>'8. Afschrijvingen voor GAW'!AR59</f>
        <v>15207.8047632</v>
      </c>
      <c r="O64" s="86">
        <f>'8. Afschrijvingen voor GAW'!AS59</f>
        <v>15359.882810831999</v>
      </c>
      <c r="P64" s="86">
        <f>'8. Afschrijvingen voor GAW'!AT59</f>
        <v>15482.761873318654</v>
      </c>
      <c r="Q64" s="86">
        <f>'8. Afschrijvingen voor GAW'!AU59</f>
        <v>15513.727397065291</v>
      </c>
      <c r="R64" s="86">
        <f>'8. Afschrijvingen voor GAW'!AV59</f>
        <v>15730.919580624204</v>
      </c>
      <c r="S64" s="86">
        <f>'8. Afschrijvingen voor GAW'!AW59</f>
        <v>16061.268891817308</v>
      </c>
      <c r="T64" s="86">
        <f>'8. Afschrijvingen voor GAW'!AX59</f>
        <v>16510.984420788191</v>
      </c>
      <c r="U64" s="86">
        <f>'8. Afschrijvingen voor GAW'!AY59</f>
        <v>16626.561311733709</v>
      </c>
      <c r="V64" s="86">
        <f>'8. Afschrijvingen voor GAW'!AZ59</f>
        <v>19951.873574080451</v>
      </c>
      <c r="W64" s="86">
        <f>'8. Afschrijvingen voor GAW'!BA59</f>
        <v>19425.670314983825</v>
      </c>
      <c r="X64" s="86">
        <f>'8. Afschrijvingen voor GAW'!BB59</f>
        <v>18913.344944039196</v>
      </c>
      <c r="Y64" s="86">
        <f>'8. Afschrijvingen voor GAW'!BC59</f>
        <v>18414.531451009589</v>
      </c>
      <c r="Z64" s="86">
        <f>'8. Afschrijvingen voor GAW'!BD59</f>
        <v>17928.873478675272</v>
      </c>
      <c r="AB64" s="122"/>
      <c r="AC64" s="87">
        <f t="shared" si="6"/>
        <v>0</v>
      </c>
      <c r="AD64" s="87">
        <f t="shared" si="7"/>
        <v>788123.50909090904</v>
      </c>
      <c r="AE64" s="87">
        <f t="shared" si="8"/>
        <v>791456.7653999998</v>
      </c>
      <c r="AF64" s="87">
        <f t="shared" si="9"/>
        <v>798409.75006799982</v>
      </c>
      <c r="AG64" s="87">
        <f t="shared" si="10"/>
        <v>791033.96475784783</v>
      </c>
      <c r="AH64" s="87">
        <f t="shared" si="11"/>
        <v>781879.47460259194</v>
      </c>
      <c r="AI64" s="87">
        <f t="shared" si="12"/>
        <v>767929.50615473185</v>
      </c>
      <c r="AJ64" s="87">
        <f t="shared" si="13"/>
        <v>762949.59966027387</v>
      </c>
      <c r="AK64" s="87">
        <f t="shared" si="14"/>
        <v>762910.27236132219</v>
      </c>
      <c r="AL64" s="87">
        <f t="shared" si="15"/>
        <v>767760.77556665102</v>
      </c>
      <c r="AM64" s="87">
        <f t="shared" si="16"/>
        <v>756508.53968388378</v>
      </c>
      <c r="AN64" s="87">
        <f t="shared" si="17"/>
        <v>736556.66610980337</v>
      </c>
      <c r="AO64" s="87">
        <f t="shared" si="18"/>
        <v>717130.99579481955</v>
      </c>
      <c r="AP64" s="87">
        <f t="shared" si="19"/>
        <v>698217.65085078031</v>
      </c>
      <c r="AQ64" s="87">
        <f t="shared" si="20"/>
        <v>679803.11939977075</v>
      </c>
      <c r="AR64" s="87">
        <f t="shared" si="21"/>
        <v>661874.24592109548</v>
      </c>
    </row>
    <row r="65" spans="1:44" s="20" customFormat="1" x14ac:dyDescent="0.2">
      <c r="A65" s="40"/>
      <c r="B65" s="86">
        <f>'3. Investeringen'!B46</f>
        <v>32</v>
      </c>
      <c r="C65" s="86" t="str">
        <f>'3. Investeringen'!G46</f>
        <v>Nieuwe investeringen TD</v>
      </c>
      <c r="D65" s="86">
        <f>'3. Investeringen'!K46</f>
        <v>2012</v>
      </c>
      <c r="E65" s="121">
        <f>'3. Investeringen'!N46</f>
        <v>2012</v>
      </c>
      <c r="F65" s="86">
        <f>'3. Investeringen'!O46</f>
        <v>1974320</v>
      </c>
      <c r="G65" s="86">
        <f>'3. Investeringen'!P46</f>
        <v>0</v>
      </c>
      <c r="I65" s="86">
        <f>'6. Investeringen per jaar'!I46</f>
        <v>1</v>
      </c>
      <c r="K65" s="86">
        <f>'8. Afschrijvingen voor GAW'!AO60</f>
        <v>0</v>
      </c>
      <c r="L65" s="86">
        <f>'8. Afschrijvingen voor GAW'!AP60</f>
        <v>21936.888888888891</v>
      </c>
      <c r="M65" s="86">
        <f>'8. Afschrijvingen voor GAW'!AQ60</f>
        <v>44882.874666666656</v>
      </c>
      <c r="N65" s="86">
        <f>'8. Afschrijvingen voor GAW'!AR60</f>
        <v>46139.59515733333</v>
      </c>
      <c r="O65" s="86">
        <f>'8. Afschrijvingen voor GAW'!AS60</f>
        <v>46600.991108906659</v>
      </c>
      <c r="P65" s="86">
        <f>'8. Afschrijvingen voor GAW'!AT60</f>
        <v>46973.799037777913</v>
      </c>
      <c r="Q65" s="86">
        <f>'8. Afschrijvingen voor GAW'!AU60</f>
        <v>47067.746635853466</v>
      </c>
      <c r="R65" s="86">
        <f>'8. Afschrijvingen voor GAW'!AV60</f>
        <v>47726.695088755412</v>
      </c>
      <c r="S65" s="86">
        <f>'8. Afschrijvingen voor GAW'!AW60</f>
        <v>48728.955685619265</v>
      </c>
      <c r="T65" s="86">
        <f>'8. Afschrijvingen voor GAW'!AX60</f>
        <v>50093.366444816602</v>
      </c>
      <c r="U65" s="86">
        <f>'8. Afschrijvingen voor GAW'!AY60</f>
        <v>50444.020009930318</v>
      </c>
      <c r="V65" s="86">
        <f>'8. Afschrijvingen voor GAW'!AZ60</f>
        <v>60532.824011916382</v>
      </c>
      <c r="W65" s="86">
        <f>'8. Afschrijvingen voor GAW'!BA60</f>
        <v>58486.644045316389</v>
      </c>
      <c r="X65" s="86">
        <f>'8. Afschrijvingen voor GAW'!BB60</f>
        <v>56509.630725474715</v>
      </c>
      <c r="Y65" s="86">
        <f>'8. Afschrijvingen voor GAW'!BC60</f>
        <v>54599.446024895275</v>
      </c>
      <c r="Z65" s="86">
        <f>'8. Afschrijvingen voor GAW'!BD60</f>
        <v>52753.830947997412</v>
      </c>
      <c r="AB65" s="122"/>
      <c r="AC65" s="87">
        <f t="shared" si="6"/>
        <v>0</v>
      </c>
      <c r="AD65" s="87">
        <f t="shared" si="7"/>
        <v>1952383.111111111</v>
      </c>
      <c r="AE65" s="87">
        <f t="shared" si="8"/>
        <v>1952405.0479999997</v>
      </c>
      <c r="AF65" s="87">
        <f t="shared" si="9"/>
        <v>1960932.7941866664</v>
      </c>
      <c r="AG65" s="87">
        <f t="shared" si="10"/>
        <v>1933941.1310196263</v>
      </c>
      <c r="AH65" s="87">
        <f t="shared" si="11"/>
        <v>1902438.8610300054</v>
      </c>
      <c r="AI65" s="87">
        <f t="shared" si="12"/>
        <v>1859175.9921162119</v>
      </c>
      <c r="AJ65" s="87">
        <f t="shared" si="13"/>
        <v>1837477.7609170836</v>
      </c>
      <c r="AK65" s="87">
        <f t="shared" si="14"/>
        <v>1827335.8382107229</v>
      </c>
      <c r="AL65" s="87">
        <f t="shared" si="15"/>
        <v>1828407.8752358067</v>
      </c>
      <c r="AM65" s="87">
        <f t="shared" si="16"/>
        <v>1790762.710352527</v>
      </c>
      <c r="AN65" s="87">
        <f t="shared" si="17"/>
        <v>1730229.8863406107</v>
      </c>
      <c r="AO65" s="87">
        <f t="shared" si="18"/>
        <v>1671743.2422952943</v>
      </c>
      <c r="AP65" s="87">
        <f t="shared" si="19"/>
        <v>1615233.6115698195</v>
      </c>
      <c r="AQ65" s="87">
        <f t="shared" si="20"/>
        <v>1560634.1655449243</v>
      </c>
      <c r="AR65" s="87">
        <f t="shared" si="21"/>
        <v>1507880.3345969268</v>
      </c>
    </row>
    <row r="66" spans="1:44" s="20" customFormat="1" x14ac:dyDescent="0.2">
      <c r="A66" s="40"/>
      <c r="B66" s="86">
        <f>'3. Investeringen'!B47</f>
        <v>33</v>
      </c>
      <c r="C66" s="86" t="str">
        <f>'3. Investeringen'!G47</f>
        <v>Nieuwe investeringen TD</v>
      </c>
      <c r="D66" s="86">
        <f>'3. Investeringen'!K47</f>
        <v>2012</v>
      </c>
      <c r="E66" s="121">
        <f>'3. Investeringen'!N47</f>
        <v>2012</v>
      </c>
      <c r="F66" s="86">
        <f>'3. Investeringen'!O47</f>
        <v>660751</v>
      </c>
      <c r="G66" s="86">
        <f>'3. Investeringen'!P47</f>
        <v>0</v>
      </c>
      <c r="I66" s="86">
        <f>'6. Investeringen per jaar'!I47</f>
        <v>1</v>
      </c>
      <c r="K66" s="86">
        <f>'8. Afschrijvingen voor GAW'!AO61</f>
        <v>0</v>
      </c>
      <c r="L66" s="86">
        <f>'8. Afschrijvingen voor GAW'!AP61</f>
        <v>11012.516666666666</v>
      </c>
      <c r="M66" s="86">
        <f>'8. Afschrijvingen voor GAW'!AQ61</f>
        <v>22531.609099999998</v>
      </c>
      <c r="N66" s="86">
        <f>'8. Afschrijvingen voor GAW'!AR61</f>
        <v>23162.494154799999</v>
      </c>
      <c r="O66" s="86">
        <f>'8. Afschrijvingen voor GAW'!AS61</f>
        <v>23394.119096348</v>
      </c>
      <c r="P66" s="86">
        <f>'8. Afschrijvingen voor GAW'!AT61</f>
        <v>23581.272049118779</v>
      </c>
      <c r="Q66" s="86">
        <f>'8. Afschrijvingen voor GAW'!AU61</f>
        <v>23628.434593217018</v>
      </c>
      <c r="R66" s="86">
        <f>'8. Afschrijvingen voor GAW'!AV61</f>
        <v>23959.232677522054</v>
      </c>
      <c r="S66" s="86">
        <f>'8. Afschrijvingen voor GAW'!AW61</f>
        <v>24462.376563750015</v>
      </c>
      <c r="T66" s="86">
        <f>'8. Afschrijvingen voor GAW'!AX61</f>
        <v>25147.323107535012</v>
      </c>
      <c r="U66" s="86">
        <f>'8. Afschrijvingen voor GAW'!AY61</f>
        <v>25323.354369287757</v>
      </c>
      <c r="V66" s="86">
        <f>'8. Afschrijvingen voor GAW'!AZ61</f>
        <v>30388.025243145308</v>
      </c>
      <c r="W66" s="86">
        <f>'8. Afschrijvingen voor GAW'!BA61</f>
        <v>28609.214009400221</v>
      </c>
      <c r="X66" s="86">
        <f>'8. Afschrijvingen voor GAW'!BB61</f>
        <v>26934.528311288988</v>
      </c>
      <c r="Y66" s="86">
        <f>'8. Afschrijvingen voor GAW'!BC61</f>
        <v>25357.872995506219</v>
      </c>
      <c r="Z66" s="86">
        <f>'8. Afschrijvingen voor GAW'!BD61</f>
        <v>24717.522667336867</v>
      </c>
      <c r="AB66" s="122"/>
      <c r="AC66" s="87">
        <f t="shared" si="6"/>
        <v>0</v>
      </c>
      <c r="AD66" s="87">
        <f t="shared" si="7"/>
        <v>649738.48333333328</v>
      </c>
      <c r="AE66" s="87">
        <f t="shared" si="8"/>
        <v>642150.85934999993</v>
      </c>
      <c r="AF66" s="87">
        <f t="shared" si="9"/>
        <v>636968.58925700001</v>
      </c>
      <c r="AG66" s="87">
        <f t="shared" si="10"/>
        <v>619944.15605322202</v>
      </c>
      <c r="AH66" s="87">
        <f t="shared" si="11"/>
        <v>601322.43725252908</v>
      </c>
      <c r="AI66" s="87">
        <f t="shared" si="12"/>
        <v>578896.64753381722</v>
      </c>
      <c r="AJ66" s="87">
        <f t="shared" si="13"/>
        <v>563041.96792176866</v>
      </c>
      <c r="AK66" s="87">
        <f t="shared" si="14"/>
        <v>550403.47268437583</v>
      </c>
      <c r="AL66" s="87">
        <f t="shared" si="15"/>
        <v>540667.44681200339</v>
      </c>
      <c r="AM66" s="87">
        <f t="shared" si="16"/>
        <v>519128.76457039965</v>
      </c>
      <c r="AN66" s="87">
        <f t="shared" si="17"/>
        <v>488740.73932725436</v>
      </c>
      <c r="AO66" s="87">
        <f t="shared" si="18"/>
        <v>460131.52531785413</v>
      </c>
      <c r="AP66" s="87">
        <f t="shared" si="19"/>
        <v>433196.99700656516</v>
      </c>
      <c r="AQ66" s="87">
        <f t="shared" si="20"/>
        <v>407839.12401105894</v>
      </c>
      <c r="AR66" s="87">
        <f t="shared" si="21"/>
        <v>383121.60134372208</v>
      </c>
    </row>
    <row r="67" spans="1:44" s="20" customFormat="1" x14ac:dyDescent="0.2">
      <c r="A67" s="40"/>
      <c r="B67" s="86">
        <f>'3. Investeringen'!B48</f>
        <v>34</v>
      </c>
      <c r="C67" s="86" t="str">
        <f>'3. Investeringen'!G48</f>
        <v>Nieuwe investeringen TD</v>
      </c>
      <c r="D67" s="86">
        <f>'3. Investeringen'!K48</f>
        <v>2012</v>
      </c>
      <c r="E67" s="121">
        <f>'3. Investeringen'!N48</f>
        <v>2012</v>
      </c>
      <c r="F67" s="86">
        <f>'3. Investeringen'!O48</f>
        <v>9690</v>
      </c>
      <c r="G67" s="86">
        <f>'3. Investeringen'!P48</f>
        <v>0</v>
      </c>
      <c r="I67" s="86">
        <f>'6. Investeringen per jaar'!I48</f>
        <v>1</v>
      </c>
      <c r="K67" s="86">
        <f>'8. Afschrijvingen voor GAW'!AO62</f>
        <v>0</v>
      </c>
      <c r="L67" s="86">
        <f>'8. Afschrijvingen voor GAW'!AP62</f>
        <v>0</v>
      </c>
      <c r="M67" s="86">
        <f>'8. Afschrijvingen voor GAW'!AQ62</f>
        <v>0</v>
      </c>
      <c r="N67" s="86">
        <f>'8. Afschrijvingen voor GAW'!AR62</f>
        <v>0</v>
      </c>
      <c r="O67" s="86">
        <f>'8. Afschrijvingen voor GAW'!AS62</f>
        <v>0</v>
      </c>
      <c r="P67" s="86">
        <f>'8. Afschrijvingen voor GAW'!AT62</f>
        <v>0</v>
      </c>
      <c r="Q67" s="86">
        <f>'8. Afschrijvingen voor GAW'!AU62</f>
        <v>0</v>
      </c>
      <c r="R67" s="86">
        <f>'8. Afschrijvingen voor GAW'!AV62</f>
        <v>0</v>
      </c>
      <c r="S67" s="86">
        <f>'8. Afschrijvingen voor GAW'!AW62</f>
        <v>0</v>
      </c>
      <c r="T67" s="86">
        <f>'8. Afschrijvingen voor GAW'!AX62</f>
        <v>0</v>
      </c>
      <c r="U67" s="86">
        <f>'8. Afschrijvingen voor GAW'!AY62</f>
        <v>0</v>
      </c>
      <c r="V67" s="86">
        <f>'8. Afschrijvingen voor GAW'!AZ62</f>
        <v>0</v>
      </c>
      <c r="W67" s="86">
        <f>'8. Afschrijvingen voor GAW'!BA62</f>
        <v>0</v>
      </c>
      <c r="X67" s="86">
        <f>'8. Afschrijvingen voor GAW'!BB62</f>
        <v>0</v>
      </c>
      <c r="Y67" s="86">
        <f>'8. Afschrijvingen voor GAW'!BC62</f>
        <v>0</v>
      </c>
      <c r="Z67" s="86">
        <f>'8. Afschrijvingen voor GAW'!BD62</f>
        <v>0</v>
      </c>
      <c r="AB67" s="122"/>
      <c r="AC67" s="87">
        <f t="shared" si="6"/>
        <v>0</v>
      </c>
      <c r="AD67" s="87">
        <f t="shared" si="7"/>
        <v>9690</v>
      </c>
      <c r="AE67" s="87">
        <f t="shared" si="8"/>
        <v>9912.869999999999</v>
      </c>
      <c r="AF67" s="87">
        <f t="shared" si="9"/>
        <v>10190.430359999998</v>
      </c>
      <c r="AG67" s="87">
        <f t="shared" si="10"/>
        <v>10292.334663599999</v>
      </c>
      <c r="AH67" s="87">
        <f t="shared" si="11"/>
        <v>10374.673340908799</v>
      </c>
      <c r="AI67" s="87">
        <f t="shared" si="12"/>
        <v>10395.422687590617</v>
      </c>
      <c r="AJ67" s="87">
        <f t="shared" si="13"/>
        <v>10540.958605216885</v>
      </c>
      <c r="AK67" s="87">
        <f t="shared" si="14"/>
        <v>10762.318735926439</v>
      </c>
      <c r="AL67" s="87">
        <f t="shared" si="15"/>
        <v>11063.66366053238</v>
      </c>
      <c r="AM67" s="87">
        <f t="shared" si="16"/>
        <v>11141.109306156106</v>
      </c>
      <c r="AN67" s="87">
        <f t="shared" si="17"/>
        <v>11141.109306156106</v>
      </c>
      <c r="AO67" s="87">
        <f t="shared" si="18"/>
        <v>11141.109306156106</v>
      </c>
      <c r="AP67" s="87">
        <f t="shared" si="19"/>
        <v>11141.109306156106</v>
      </c>
      <c r="AQ67" s="87">
        <f t="shared" si="20"/>
        <v>11141.109306156106</v>
      </c>
      <c r="AR67" s="87">
        <f t="shared" si="21"/>
        <v>11141.109306156106</v>
      </c>
    </row>
    <row r="68" spans="1:44" s="20" customFormat="1" x14ac:dyDescent="0.2">
      <c r="A68" s="40"/>
      <c r="B68" s="86">
        <f>'3. Investeringen'!B49</f>
        <v>35</v>
      </c>
      <c r="C68" s="86" t="str">
        <f>'3. Investeringen'!G49</f>
        <v>Nieuwe investeringen TD</v>
      </c>
      <c r="D68" s="86">
        <f>'3. Investeringen'!K49</f>
        <v>2013</v>
      </c>
      <c r="E68" s="121">
        <f>'3. Investeringen'!N49</f>
        <v>2013</v>
      </c>
      <c r="F68" s="86">
        <f>'3. Investeringen'!O49</f>
        <v>2180458.8409251934</v>
      </c>
      <c r="G68" s="86">
        <f>'3. Investeringen'!P49</f>
        <v>0</v>
      </c>
      <c r="I68" s="86">
        <f>'6. Investeringen per jaar'!I49</f>
        <v>1</v>
      </c>
      <c r="K68" s="86">
        <f>'8. Afschrijvingen voor GAW'!AO63</f>
        <v>0</v>
      </c>
      <c r="L68" s="86">
        <f>'8. Afschrijvingen voor GAW'!AP63</f>
        <v>0</v>
      </c>
      <c r="M68" s="86">
        <f>'8. Afschrijvingen voor GAW'!AQ63</f>
        <v>19822.353099319938</v>
      </c>
      <c r="N68" s="86">
        <f>'8. Afschrijvingen voor GAW'!AR63</f>
        <v>40754.757972201791</v>
      </c>
      <c r="O68" s="86">
        <f>'8. Afschrijvingen voor GAW'!AS63</f>
        <v>41162.305551923811</v>
      </c>
      <c r="P68" s="86">
        <f>'8. Afschrijvingen voor GAW'!AT63</f>
        <v>41491.603996339203</v>
      </c>
      <c r="Q68" s="86">
        <f>'8. Afschrijvingen voor GAW'!AU63</f>
        <v>41574.587204331881</v>
      </c>
      <c r="R68" s="86">
        <f>'8. Afschrijvingen voor GAW'!AV63</f>
        <v>42156.631425192536</v>
      </c>
      <c r="S68" s="86">
        <f>'8. Afschrijvingen voor GAW'!AW63</f>
        <v>43041.920685121579</v>
      </c>
      <c r="T68" s="86">
        <f>'8. Afschrijvingen voor GAW'!AX63</f>
        <v>44247.094464304981</v>
      </c>
      <c r="U68" s="86">
        <f>'8. Afschrijvingen voor GAW'!AY63</f>
        <v>44556.824125555111</v>
      </c>
      <c r="V68" s="86">
        <f>'8. Afschrijvingen voor GAW'!AZ63</f>
        <v>53468.188950666139</v>
      </c>
      <c r="W68" s="86">
        <f>'8. Afschrijvingen voor GAW'!BA63</f>
        <v>52088.364719681209</v>
      </c>
      <c r="X68" s="86">
        <f>'8. Afschrijvingen voor GAW'!BB63</f>
        <v>50744.148855947504</v>
      </c>
      <c r="Y68" s="86">
        <f>'8. Afschrijvingen voor GAW'!BC63</f>
        <v>49434.622433858531</v>
      </c>
      <c r="Z68" s="86">
        <f>'8. Afschrijvingen voor GAW'!BD63</f>
        <v>48158.890242017027</v>
      </c>
      <c r="AB68" s="122"/>
      <c r="AC68" s="87">
        <f t="shared" si="6"/>
        <v>0</v>
      </c>
      <c r="AD68" s="87">
        <f t="shared" si="7"/>
        <v>0</v>
      </c>
      <c r="AE68" s="87">
        <f t="shared" si="8"/>
        <v>2160636.4878258733</v>
      </c>
      <c r="AF68" s="87">
        <f t="shared" si="9"/>
        <v>2180379.551512796</v>
      </c>
      <c r="AG68" s="87">
        <f t="shared" si="10"/>
        <v>2161021.0414760001</v>
      </c>
      <c r="AH68" s="87">
        <f t="shared" si="11"/>
        <v>2136817.6058114688</v>
      </c>
      <c r="AI68" s="87">
        <f t="shared" si="12"/>
        <v>2099516.6538187596</v>
      </c>
      <c r="AJ68" s="87">
        <f t="shared" si="13"/>
        <v>2086753.2555470299</v>
      </c>
      <c r="AK68" s="87">
        <f t="shared" si="14"/>
        <v>2087533.1532283959</v>
      </c>
      <c r="AL68" s="87">
        <f t="shared" si="15"/>
        <v>2101736.9870544863</v>
      </c>
      <c r="AM68" s="87">
        <f t="shared" si="16"/>
        <v>2071892.3218383125</v>
      </c>
      <c r="AN68" s="87">
        <f t="shared" si="17"/>
        <v>2018424.1328876463</v>
      </c>
      <c r="AO68" s="87">
        <f t="shared" si="18"/>
        <v>1966335.7681679651</v>
      </c>
      <c r="AP68" s="87">
        <f t="shared" si="19"/>
        <v>1915591.6193120177</v>
      </c>
      <c r="AQ68" s="87">
        <f t="shared" si="20"/>
        <v>1866156.9968781592</v>
      </c>
      <c r="AR68" s="87">
        <f t="shared" si="21"/>
        <v>1817998.1066361421</v>
      </c>
    </row>
    <row r="69" spans="1:44" s="20" customFormat="1" x14ac:dyDescent="0.2">
      <c r="A69" s="40"/>
      <c r="B69" s="86">
        <f>'3. Investeringen'!B50</f>
        <v>36</v>
      </c>
      <c r="C69" s="86" t="str">
        <f>'3. Investeringen'!G50</f>
        <v>Nieuwe investeringen TD</v>
      </c>
      <c r="D69" s="86">
        <f>'3. Investeringen'!K50</f>
        <v>2013</v>
      </c>
      <c r="E69" s="121">
        <f>'3. Investeringen'!N50</f>
        <v>2013</v>
      </c>
      <c r="F69" s="86">
        <f>'3. Investeringen'!O50</f>
        <v>2521531.4652964245</v>
      </c>
      <c r="G69" s="86">
        <f>'3. Investeringen'!P50</f>
        <v>0</v>
      </c>
      <c r="I69" s="86">
        <f>'6. Investeringen per jaar'!I50</f>
        <v>1</v>
      </c>
      <c r="K69" s="86">
        <f>'8. Afschrijvingen voor GAW'!AO64</f>
        <v>0</v>
      </c>
      <c r="L69" s="86">
        <f>'8. Afschrijvingen voor GAW'!AP64</f>
        <v>0</v>
      </c>
      <c r="M69" s="86">
        <f>'8. Afschrijvingen voor GAW'!AQ64</f>
        <v>28017.016281071385</v>
      </c>
      <c r="N69" s="86">
        <f>'8. Afschrijvingen voor GAW'!AR64</f>
        <v>57602.985473882763</v>
      </c>
      <c r="O69" s="86">
        <f>'8. Afschrijvingen voor GAW'!AS64</f>
        <v>58179.015328621594</v>
      </c>
      <c r="P69" s="86">
        <f>'8. Afschrijvingen voor GAW'!AT64</f>
        <v>58644.447451250562</v>
      </c>
      <c r="Q69" s="86">
        <f>'8. Afschrijvingen voor GAW'!AU64</f>
        <v>58761.736346153062</v>
      </c>
      <c r="R69" s="86">
        <f>'8. Afschrijvingen voor GAW'!AV64</f>
        <v>59584.400654999212</v>
      </c>
      <c r="S69" s="86">
        <f>'8. Afschrijvingen voor GAW'!AW64</f>
        <v>60835.6730687542</v>
      </c>
      <c r="T69" s="86">
        <f>'8. Afschrijvingen voor GAW'!AX64</f>
        <v>62539.07191467932</v>
      </c>
      <c r="U69" s="86">
        <f>'8. Afschrijvingen voor GAW'!AY64</f>
        <v>62976.845418082063</v>
      </c>
      <c r="V69" s="86">
        <f>'8. Afschrijvingen voor GAW'!AZ64</f>
        <v>75572.214501698472</v>
      </c>
      <c r="W69" s="86">
        <f>'8. Afschrijvingen voor GAW'!BA64</f>
        <v>73087.648545478252</v>
      </c>
      <c r="X69" s="86">
        <f>'8. Afschrijvingen voor GAW'!BB64</f>
        <v>70684.76694946253</v>
      </c>
      <c r="Y69" s="86">
        <f>'8. Afschrijvingen voor GAW'!BC64</f>
        <v>68360.884200439104</v>
      </c>
      <c r="Z69" s="86">
        <f>'8. Afschrijvingen voor GAW'!BD64</f>
        <v>66113.403076041097</v>
      </c>
      <c r="AB69" s="122"/>
      <c r="AC69" s="87">
        <f t="shared" si="6"/>
        <v>0</v>
      </c>
      <c r="AD69" s="87">
        <f t="shared" si="7"/>
        <v>0</v>
      </c>
      <c r="AE69" s="87">
        <f t="shared" si="8"/>
        <v>2493514.4490153529</v>
      </c>
      <c r="AF69" s="87">
        <f t="shared" si="9"/>
        <v>2505729.8681139001</v>
      </c>
      <c r="AG69" s="87">
        <f t="shared" si="10"/>
        <v>2472608.1514664176</v>
      </c>
      <c r="AH69" s="87">
        <f t="shared" si="11"/>
        <v>2433744.5692268983</v>
      </c>
      <c r="AI69" s="87">
        <f t="shared" si="12"/>
        <v>2379850.3220191989</v>
      </c>
      <c r="AJ69" s="87">
        <f t="shared" si="13"/>
        <v>2353583.8258724688</v>
      </c>
      <c r="AK69" s="87">
        <f t="shared" si="14"/>
        <v>2342173.413147036</v>
      </c>
      <c r="AL69" s="87">
        <f t="shared" si="15"/>
        <v>2345215.1968004736</v>
      </c>
      <c r="AM69" s="87">
        <f t="shared" si="16"/>
        <v>2298654.8577599945</v>
      </c>
      <c r="AN69" s="87">
        <f t="shared" si="17"/>
        <v>2223082.643258296</v>
      </c>
      <c r="AO69" s="87">
        <f t="shared" si="18"/>
        <v>2149994.9947128175</v>
      </c>
      <c r="AP69" s="87">
        <f t="shared" si="19"/>
        <v>2079310.227763355</v>
      </c>
      <c r="AQ69" s="87">
        <f t="shared" si="20"/>
        <v>2010949.3435629159</v>
      </c>
      <c r="AR69" s="87">
        <f t="shared" si="21"/>
        <v>1944835.9404868749</v>
      </c>
    </row>
    <row r="70" spans="1:44" s="20" customFormat="1" x14ac:dyDescent="0.2">
      <c r="A70" s="40"/>
      <c r="B70" s="86">
        <f>'3. Investeringen'!B51</f>
        <v>37</v>
      </c>
      <c r="C70" s="86" t="str">
        <f>'3. Investeringen'!G51</f>
        <v>Nieuwe investeringen TD</v>
      </c>
      <c r="D70" s="86">
        <f>'3. Investeringen'!K51</f>
        <v>2013</v>
      </c>
      <c r="E70" s="121">
        <f>'3. Investeringen'!N51</f>
        <v>2013</v>
      </c>
      <c r="F70" s="86">
        <f>'3. Investeringen'!O51</f>
        <v>445666.29537721572</v>
      </c>
      <c r="G70" s="86">
        <f>'3. Investeringen'!P51</f>
        <v>0</v>
      </c>
      <c r="I70" s="86">
        <f>'6. Investeringen per jaar'!I51</f>
        <v>1</v>
      </c>
      <c r="K70" s="86">
        <f>'8. Afschrijvingen voor GAW'!AO65</f>
        <v>0</v>
      </c>
      <c r="L70" s="86">
        <f>'8. Afschrijvingen voor GAW'!AP65</f>
        <v>0</v>
      </c>
      <c r="M70" s="86">
        <f>'8. Afschrijvingen voor GAW'!AQ65</f>
        <v>7427.7715896202617</v>
      </c>
      <c r="N70" s="86">
        <f>'8. Afschrijvingen voor GAW'!AR65</f>
        <v>15271.498388259259</v>
      </c>
      <c r="O70" s="86">
        <f>'8. Afschrijvingen voor GAW'!AS65</f>
        <v>15424.213372141852</v>
      </c>
      <c r="P70" s="86">
        <f>'8. Afschrijvingen voor GAW'!AT65</f>
        <v>15547.607079118987</v>
      </c>
      <c r="Q70" s="86">
        <f>'8. Afschrijvingen voor GAW'!AU65</f>
        <v>15578.702293277225</v>
      </c>
      <c r="R70" s="86">
        <f>'8. Afschrijvingen voor GAW'!AV65</f>
        <v>15796.804125383107</v>
      </c>
      <c r="S70" s="86">
        <f>'8. Afschrijvingen voor GAW'!AW65</f>
        <v>16128.537012016153</v>
      </c>
      <c r="T70" s="86">
        <f>'8. Afschrijvingen voor GAW'!AX65</f>
        <v>16580.136048352604</v>
      </c>
      <c r="U70" s="86">
        <f>'8. Afschrijvingen voor GAW'!AY65</f>
        <v>16696.197000691071</v>
      </c>
      <c r="V70" s="86">
        <f>'8. Afschrijvingen voor GAW'!AZ65</f>
        <v>20035.436400829283</v>
      </c>
      <c r="W70" s="86">
        <f>'8. Afschrijvingen voor GAW'!BA65</f>
        <v>18917.179485434161</v>
      </c>
      <c r="X70" s="86">
        <f>'8. Afschrijvingen voor GAW'!BB65</f>
        <v>17861.336909502952</v>
      </c>
      <c r="Y70" s="86">
        <f>'8. Afschrijvingen voor GAW'!BC65</f>
        <v>16864.425081995811</v>
      </c>
      <c r="Z70" s="86">
        <f>'8. Afschrijvingen voor GAW'!BD65</f>
        <v>16302.277579262618</v>
      </c>
      <c r="AB70" s="122"/>
      <c r="AC70" s="87">
        <f t="shared" si="6"/>
        <v>0</v>
      </c>
      <c r="AD70" s="87">
        <f t="shared" si="7"/>
        <v>0</v>
      </c>
      <c r="AE70" s="87">
        <f t="shared" si="8"/>
        <v>438238.52378759545</v>
      </c>
      <c r="AF70" s="87">
        <f t="shared" si="9"/>
        <v>435237.70406538888</v>
      </c>
      <c r="AG70" s="87">
        <f t="shared" si="10"/>
        <v>424165.8677339009</v>
      </c>
      <c r="AH70" s="87">
        <f t="shared" si="11"/>
        <v>412011.58759665309</v>
      </c>
      <c r="AI70" s="87">
        <f t="shared" si="12"/>
        <v>397256.90847856912</v>
      </c>
      <c r="AJ70" s="87">
        <f t="shared" si="13"/>
        <v>387021.701071886</v>
      </c>
      <c r="AK70" s="87">
        <f t="shared" si="14"/>
        <v>379020.61978237942</v>
      </c>
      <c r="AL70" s="87">
        <f t="shared" si="15"/>
        <v>373053.06108793349</v>
      </c>
      <c r="AM70" s="87">
        <f t="shared" si="16"/>
        <v>358968.23551485792</v>
      </c>
      <c r="AN70" s="87">
        <f t="shared" si="17"/>
        <v>338932.79911402863</v>
      </c>
      <c r="AO70" s="87">
        <f t="shared" si="18"/>
        <v>320015.61962859449</v>
      </c>
      <c r="AP70" s="87">
        <f t="shared" si="19"/>
        <v>302154.28271909151</v>
      </c>
      <c r="AQ70" s="87">
        <f t="shared" si="20"/>
        <v>285289.85763709573</v>
      </c>
      <c r="AR70" s="87">
        <f t="shared" si="21"/>
        <v>268987.58005783311</v>
      </c>
    </row>
    <row r="71" spans="1:44" s="20" customFormat="1" x14ac:dyDescent="0.2">
      <c r="A71" s="40"/>
      <c r="B71" s="86">
        <f>'3. Investeringen'!B52</f>
        <v>38</v>
      </c>
      <c r="C71" s="86" t="str">
        <f>'3. Investeringen'!G52</f>
        <v>Nieuwe investeringen TD</v>
      </c>
      <c r="D71" s="86">
        <f>'3. Investeringen'!K52</f>
        <v>2013</v>
      </c>
      <c r="E71" s="121">
        <f>'3. Investeringen'!N52</f>
        <v>2013</v>
      </c>
      <c r="F71" s="86">
        <f>'3. Investeringen'!O52</f>
        <v>1540.64</v>
      </c>
      <c r="G71" s="86">
        <f>'3. Investeringen'!P52</f>
        <v>0</v>
      </c>
      <c r="I71" s="86">
        <f>'6. Investeringen per jaar'!I52</f>
        <v>1</v>
      </c>
      <c r="K71" s="86">
        <f>'8. Afschrijvingen voor GAW'!AO66</f>
        <v>0</v>
      </c>
      <c r="L71" s="86">
        <f>'8. Afschrijvingen voor GAW'!AP66</f>
        <v>0</v>
      </c>
      <c r="M71" s="86">
        <f>'8. Afschrijvingen voor GAW'!AQ66</f>
        <v>0</v>
      </c>
      <c r="N71" s="86">
        <f>'8. Afschrijvingen voor GAW'!AR66</f>
        <v>0</v>
      </c>
      <c r="O71" s="86">
        <f>'8. Afschrijvingen voor GAW'!AS66</f>
        <v>0</v>
      </c>
      <c r="P71" s="86">
        <f>'8. Afschrijvingen voor GAW'!AT66</f>
        <v>0</v>
      </c>
      <c r="Q71" s="86">
        <f>'8. Afschrijvingen voor GAW'!AU66</f>
        <v>0</v>
      </c>
      <c r="R71" s="86">
        <f>'8. Afschrijvingen voor GAW'!AV66</f>
        <v>0</v>
      </c>
      <c r="S71" s="86">
        <f>'8. Afschrijvingen voor GAW'!AW66</f>
        <v>0</v>
      </c>
      <c r="T71" s="86">
        <f>'8. Afschrijvingen voor GAW'!AX66</f>
        <v>0</v>
      </c>
      <c r="U71" s="86">
        <f>'8. Afschrijvingen voor GAW'!AY66</f>
        <v>0</v>
      </c>
      <c r="V71" s="86">
        <f>'8. Afschrijvingen voor GAW'!AZ66</f>
        <v>0</v>
      </c>
      <c r="W71" s="86">
        <f>'8. Afschrijvingen voor GAW'!BA66</f>
        <v>0</v>
      </c>
      <c r="X71" s="86">
        <f>'8. Afschrijvingen voor GAW'!BB66</f>
        <v>0</v>
      </c>
      <c r="Y71" s="86">
        <f>'8. Afschrijvingen voor GAW'!BC66</f>
        <v>0</v>
      </c>
      <c r="Z71" s="86">
        <f>'8. Afschrijvingen voor GAW'!BD66</f>
        <v>0</v>
      </c>
      <c r="AB71" s="122"/>
      <c r="AC71" s="87">
        <f t="shared" si="6"/>
        <v>0</v>
      </c>
      <c r="AD71" s="87">
        <f t="shared" si="7"/>
        <v>0</v>
      </c>
      <c r="AE71" s="87">
        <f t="shared" si="8"/>
        <v>1540.64</v>
      </c>
      <c r="AF71" s="87">
        <f t="shared" si="9"/>
        <v>1583.7779200000002</v>
      </c>
      <c r="AG71" s="87">
        <f t="shared" si="10"/>
        <v>1599.6156992000003</v>
      </c>
      <c r="AH71" s="87">
        <f t="shared" si="11"/>
        <v>1612.4126247936003</v>
      </c>
      <c r="AI71" s="87">
        <f t="shared" si="12"/>
        <v>1615.6374500431875</v>
      </c>
      <c r="AJ71" s="87">
        <f t="shared" si="13"/>
        <v>1638.2563743437922</v>
      </c>
      <c r="AK71" s="87">
        <f t="shared" si="14"/>
        <v>1672.6597582050117</v>
      </c>
      <c r="AL71" s="87">
        <f t="shared" si="15"/>
        <v>1719.494231434752</v>
      </c>
      <c r="AM71" s="87">
        <f t="shared" si="16"/>
        <v>1731.5306910547952</v>
      </c>
      <c r="AN71" s="87">
        <f t="shared" si="17"/>
        <v>1731.5306910547952</v>
      </c>
      <c r="AO71" s="87">
        <f t="shared" si="18"/>
        <v>1731.5306910547952</v>
      </c>
      <c r="AP71" s="87">
        <f t="shared" si="19"/>
        <v>1731.5306910547952</v>
      </c>
      <c r="AQ71" s="87">
        <f t="shared" si="20"/>
        <v>1731.5306910547952</v>
      </c>
      <c r="AR71" s="87">
        <f t="shared" si="21"/>
        <v>1731.5306910547952</v>
      </c>
    </row>
    <row r="72" spans="1:44" s="20" customFormat="1" x14ac:dyDescent="0.2">
      <c r="A72" s="40"/>
      <c r="B72" s="86">
        <f>'3. Investeringen'!B53</f>
        <v>39</v>
      </c>
      <c r="C72" s="86" t="str">
        <f>'3. Investeringen'!G53</f>
        <v>Nieuwe investeringen TD</v>
      </c>
      <c r="D72" s="86">
        <f>'3. Investeringen'!K53</f>
        <v>2014</v>
      </c>
      <c r="E72" s="121">
        <f>'3. Investeringen'!N53</f>
        <v>2014</v>
      </c>
      <c r="F72" s="86">
        <f>'3. Investeringen'!O53</f>
        <v>1192766.1100000001</v>
      </c>
      <c r="G72" s="86">
        <f>'3. Investeringen'!P53</f>
        <v>0</v>
      </c>
      <c r="I72" s="86">
        <f>'6. Investeringen per jaar'!I53</f>
        <v>1</v>
      </c>
      <c r="K72" s="86">
        <f>'8. Afschrijvingen voor GAW'!AO67</f>
        <v>0</v>
      </c>
      <c r="L72" s="86">
        <f>'8. Afschrijvingen voor GAW'!AP67</f>
        <v>0</v>
      </c>
      <c r="M72" s="86">
        <f>'8. Afschrijvingen voor GAW'!AQ67</f>
        <v>0</v>
      </c>
      <c r="N72" s="86">
        <f>'8. Afschrijvingen voor GAW'!AR67</f>
        <v>10843.328272727274</v>
      </c>
      <c r="O72" s="86">
        <f>'8. Afschrijvingen voor GAW'!AS67</f>
        <v>21903.523110909093</v>
      </c>
      <c r="P72" s="86">
        <f>'8. Afschrijvingen voor GAW'!AT67</f>
        <v>22078.75129579637</v>
      </c>
      <c r="Q72" s="86">
        <f>'8. Afschrijvingen voor GAW'!AU67</f>
        <v>22122.908798387962</v>
      </c>
      <c r="R72" s="86">
        <f>'8. Afschrijvingen voor GAW'!AV67</f>
        <v>22432.629521565395</v>
      </c>
      <c r="S72" s="86">
        <f>'8. Afschrijvingen voor GAW'!AW67</f>
        <v>22903.71474151827</v>
      </c>
      <c r="T72" s="86">
        <f>'8. Afschrijvingen voor GAW'!AX67</f>
        <v>23545.01875428078</v>
      </c>
      <c r="U72" s="86">
        <f>'8. Afschrijvingen voor GAW'!AY67</f>
        <v>23709.833885560744</v>
      </c>
      <c r="V72" s="86">
        <f>'8. Afschrijvingen voor GAW'!AZ67</f>
        <v>28451.800662672886</v>
      </c>
      <c r="W72" s="86">
        <f>'8. Afschrijvingen voor GAW'!BA67</f>
        <v>27733.018330142204</v>
      </c>
      <c r="X72" s="86">
        <f>'8. Afschrijvingen voor GAW'!BB67</f>
        <v>27032.394709170188</v>
      </c>
      <c r="Y72" s="86">
        <f>'8. Afschrijvingen voor GAW'!BC67</f>
        <v>26349.471053359572</v>
      </c>
      <c r="Z72" s="86">
        <f>'8. Afschrijvingen voor GAW'!BD67</f>
        <v>25683.800205695756</v>
      </c>
      <c r="AB72" s="122"/>
      <c r="AC72" s="87">
        <f t="shared" si="6"/>
        <v>0</v>
      </c>
      <c r="AD72" s="87">
        <f t="shared" si="7"/>
        <v>0</v>
      </c>
      <c r="AE72" s="87">
        <f t="shared" si="8"/>
        <v>0</v>
      </c>
      <c r="AF72" s="87">
        <f t="shared" si="9"/>
        <v>1181922.7817272728</v>
      </c>
      <c r="AG72" s="87">
        <f t="shared" si="10"/>
        <v>1171838.4864336364</v>
      </c>
      <c r="AH72" s="87">
        <f t="shared" si="11"/>
        <v>1159134.4430293092</v>
      </c>
      <c r="AI72" s="87">
        <f t="shared" si="12"/>
        <v>1139329.8031169798</v>
      </c>
      <c r="AJ72" s="87">
        <f t="shared" si="13"/>
        <v>1132847.7908390523</v>
      </c>
      <c r="AK72" s="87">
        <f t="shared" si="14"/>
        <v>1133733.8797051541</v>
      </c>
      <c r="AL72" s="87">
        <f t="shared" si="15"/>
        <v>1141933.4095826177</v>
      </c>
      <c r="AM72" s="87">
        <f t="shared" si="16"/>
        <v>1126217.1095641351</v>
      </c>
      <c r="AN72" s="87">
        <f t="shared" si="17"/>
        <v>1097765.3089014622</v>
      </c>
      <c r="AO72" s="87">
        <f t="shared" si="18"/>
        <v>1070032.2905713201</v>
      </c>
      <c r="AP72" s="87">
        <f t="shared" si="19"/>
        <v>1042999.8958621499</v>
      </c>
      <c r="AQ72" s="87">
        <f t="shared" si="20"/>
        <v>1016650.4248087903</v>
      </c>
      <c r="AR72" s="87">
        <f t="shared" si="21"/>
        <v>990966.62460309453</v>
      </c>
    </row>
    <row r="73" spans="1:44" s="20" customFormat="1" x14ac:dyDescent="0.2">
      <c r="A73" s="40"/>
      <c r="B73" s="86">
        <f>'3. Investeringen'!B54</f>
        <v>40</v>
      </c>
      <c r="C73" s="86" t="str">
        <f>'3. Investeringen'!G54</f>
        <v>Nieuwe investeringen TD</v>
      </c>
      <c r="D73" s="86">
        <f>'3. Investeringen'!K54</f>
        <v>2014</v>
      </c>
      <c r="E73" s="121">
        <f>'3. Investeringen'!N54</f>
        <v>2014</v>
      </c>
      <c r="F73" s="86">
        <f>'3. Investeringen'!O54</f>
        <v>1391345.8199999998</v>
      </c>
      <c r="G73" s="86">
        <f>'3. Investeringen'!P54</f>
        <v>0</v>
      </c>
      <c r="I73" s="86">
        <f>'6. Investeringen per jaar'!I54</f>
        <v>1</v>
      </c>
      <c r="K73" s="86">
        <f>'8. Afschrijvingen voor GAW'!AO68</f>
        <v>0</v>
      </c>
      <c r="L73" s="86">
        <f>'8. Afschrijvingen voor GAW'!AP68</f>
        <v>0</v>
      </c>
      <c r="M73" s="86">
        <f>'8. Afschrijvingen voor GAW'!AQ68</f>
        <v>0</v>
      </c>
      <c r="N73" s="86">
        <f>'8. Afschrijvingen voor GAW'!AR68</f>
        <v>15459.397999999999</v>
      </c>
      <c r="O73" s="86">
        <f>'8. Afschrijvingen voor GAW'!AS68</f>
        <v>31227.983959999994</v>
      </c>
      <c r="P73" s="86">
        <f>'8. Afschrijvingen voor GAW'!AT68</f>
        <v>31477.807831679998</v>
      </c>
      <c r="Q73" s="86">
        <f>'8. Afschrijvingen voor GAW'!AU68</f>
        <v>31540.763447343361</v>
      </c>
      <c r="R73" s="86">
        <f>'8. Afschrijvingen voor GAW'!AV68</f>
        <v>31982.334135606168</v>
      </c>
      <c r="S73" s="86">
        <f>'8. Afschrijvingen voor GAW'!AW68</f>
        <v>32653.9631524539</v>
      </c>
      <c r="T73" s="86">
        <f>'8. Afschrijvingen voor GAW'!AX68</f>
        <v>33568.274120722606</v>
      </c>
      <c r="U73" s="86">
        <f>'8. Afschrijvingen voor GAW'!AY68</f>
        <v>33803.252039567662</v>
      </c>
      <c r="V73" s="86">
        <f>'8. Afschrijvingen voor GAW'!AZ68</f>
        <v>40563.902447481196</v>
      </c>
      <c r="W73" s="86">
        <f>'8. Afschrijvingen voor GAW'!BA68</f>
        <v>39265.857569161788</v>
      </c>
      <c r="X73" s="86">
        <f>'8. Afschrijvingen voor GAW'!BB68</f>
        <v>38009.350126948608</v>
      </c>
      <c r="Y73" s="86">
        <f>'8. Afschrijvingen voor GAW'!BC68</f>
        <v>36793.050922886257</v>
      </c>
      <c r="Z73" s="86">
        <f>'8. Afschrijvingen voor GAW'!BD68</f>
        <v>35615.673293353895</v>
      </c>
      <c r="AB73" s="122"/>
      <c r="AC73" s="87">
        <f t="shared" si="6"/>
        <v>0</v>
      </c>
      <c r="AD73" s="87">
        <f t="shared" si="7"/>
        <v>0</v>
      </c>
      <c r="AE73" s="87">
        <f t="shared" si="8"/>
        <v>0</v>
      </c>
      <c r="AF73" s="87">
        <f t="shared" si="9"/>
        <v>1375886.4219999998</v>
      </c>
      <c r="AG73" s="87">
        <f t="shared" si="10"/>
        <v>1358417.3022599998</v>
      </c>
      <c r="AH73" s="87">
        <f t="shared" si="11"/>
        <v>1337806.8328463999</v>
      </c>
      <c r="AI73" s="87">
        <f t="shared" si="12"/>
        <v>1308941.6830647492</v>
      </c>
      <c r="AJ73" s="87">
        <f t="shared" si="13"/>
        <v>1295284.5324920495</v>
      </c>
      <c r="AK73" s="87">
        <f t="shared" si="14"/>
        <v>1289831.5445219285</v>
      </c>
      <c r="AL73" s="87">
        <f t="shared" si="15"/>
        <v>1292378.5536478199</v>
      </c>
      <c r="AM73" s="87">
        <f t="shared" si="16"/>
        <v>1267621.951483787</v>
      </c>
      <c r="AN73" s="87">
        <f t="shared" si="17"/>
        <v>1227058.0490363059</v>
      </c>
      <c r="AO73" s="87">
        <f t="shared" si="18"/>
        <v>1187792.1914671441</v>
      </c>
      <c r="AP73" s="87">
        <f t="shared" si="19"/>
        <v>1149782.8413401954</v>
      </c>
      <c r="AQ73" s="87">
        <f t="shared" si="20"/>
        <v>1112989.7904173092</v>
      </c>
      <c r="AR73" s="87">
        <f t="shared" si="21"/>
        <v>1077374.1171239552</v>
      </c>
    </row>
    <row r="74" spans="1:44" s="20" customFormat="1" x14ac:dyDescent="0.2">
      <c r="A74" s="40"/>
      <c r="B74" s="86">
        <f>'3. Investeringen'!B55</f>
        <v>41</v>
      </c>
      <c r="C74" s="86" t="str">
        <f>'3. Investeringen'!G55</f>
        <v>Nieuwe investeringen TD</v>
      </c>
      <c r="D74" s="86">
        <f>'3. Investeringen'!K55</f>
        <v>2014</v>
      </c>
      <c r="E74" s="121">
        <f>'3. Investeringen'!N55</f>
        <v>2014</v>
      </c>
      <c r="F74" s="86">
        <f>'3. Investeringen'!O55</f>
        <v>287242.71999999997</v>
      </c>
      <c r="G74" s="86">
        <f>'3. Investeringen'!P55</f>
        <v>0</v>
      </c>
      <c r="I74" s="86">
        <f>'6. Investeringen per jaar'!I55</f>
        <v>1</v>
      </c>
      <c r="K74" s="86">
        <f>'8. Afschrijvingen voor GAW'!AO69</f>
        <v>0</v>
      </c>
      <c r="L74" s="86">
        <f>'8. Afschrijvingen voor GAW'!AP69</f>
        <v>0</v>
      </c>
      <c r="M74" s="86">
        <f>'8. Afschrijvingen voor GAW'!AQ69</f>
        <v>0</v>
      </c>
      <c r="N74" s="86">
        <f>'8. Afschrijvingen voor GAW'!AR69</f>
        <v>4787.3786666666665</v>
      </c>
      <c r="O74" s="86">
        <f>'8. Afschrijvingen voor GAW'!AS69</f>
        <v>9670.5049066666652</v>
      </c>
      <c r="P74" s="86">
        <f>'8. Afschrijvingen voor GAW'!AT69</f>
        <v>9747.8689459199995</v>
      </c>
      <c r="Q74" s="86">
        <f>'8. Afschrijvingen voor GAW'!AU69</f>
        <v>9767.3646838118402</v>
      </c>
      <c r="R74" s="86">
        <f>'8. Afschrijvingen voor GAW'!AV69</f>
        <v>9904.1077893852053</v>
      </c>
      <c r="S74" s="86">
        <f>'8. Afschrijvingen voor GAW'!AW69</f>
        <v>10112.094052962295</v>
      </c>
      <c r="T74" s="86">
        <f>'8. Afschrijvingen voor GAW'!AX69</f>
        <v>10395.232686445239</v>
      </c>
      <c r="U74" s="86">
        <f>'8. Afschrijvingen voor GAW'!AY69</f>
        <v>10467.999315250354</v>
      </c>
      <c r="V74" s="86">
        <f>'8. Afschrijvingen voor GAW'!AZ69</f>
        <v>12561.599178300427</v>
      </c>
      <c r="W74" s="86">
        <f>'8. Afschrijvingen voor GAW'!BA69</f>
        <v>11891.647222124402</v>
      </c>
      <c r="X74" s="86">
        <f>'8. Afschrijvingen voor GAW'!BB69</f>
        <v>11257.426036944436</v>
      </c>
      <c r="Y74" s="86">
        <f>'8. Afschrijvingen voor GAW'!BC69</f>
        <v>10657.029981640731</v>
      </c>
      <c r="Z74" s="86">
        <f>'8. Afschrijvingen voor GAW'!BD69</f>
        <v>10224.988225628269</v>
      </c>
      <c r="AB74" s="122"/>
      <c r="AC74" s="87">
        <f t="shared" si="6"/>
        <v>0</v>
      </c>
      <c r="AD74" s="87">
        <f t="shared" si="7"/>
        <v>0</v>
      </c>
      <c r="AE74" s="87">
        <f t="shared" si="8"/>
        <v>0</v>
      </c>
      <c r="AF74" s="87">
        <f t="shared" si="9"/>
        <v>282455.34133333329</v>
      </c>
      <c r="AG74" s="87">
        <f t="shared" si="10"/>
        <v>275609.38983999996</v>
      </c>
      <c r="AH74" s="87">
        <f t="shared" si="11"/>
        <v>268066.39601279993</v>
      </c>
      <c r="AI74" s="87">
        <f t="shared" si="12"/>
        <v>258835.16412101366</v>
      </c>
      <c r="AJ74" s="87">
        <f t="shared" si="13"/>
        <v>252554.74862932268</v>
      </c>
      <c r="AK74" s="87">
        <f t="shared" si="14"/>
        <v>247746.30429757613</v>
      </c>
      <c r="AL74" s="87">
        <f t="shared" si="15"/>
        <v>244287.96813146304</v>
      </c>
      <c r="AM74" s="87">
        <f t="shared" si="16"/>
        <v>235529.98459313292</v>
      </c>
      <c r="AN74" s="87">
        <f t="shared" si="17"/>
        <v>222968.3854148325</v>
      </c>
      <c r="AO74" s="87">
        <f t="shared" si="18"/>
        <v>211076.73819270812</v>
      </c>
      <c r="AP74" s="87">
        <f t="shared" si="19"/>
        <v>199819.31215576368</v>
      </c>
      <c r="AQ74" s="87">
        <f t="shared" si="20"/>
        <v>189162.28217412296</v>
      </c>
      <c r="AR74" s="87">
        <f t="shared" si="21"/>
        <v>178937.29394849468</v>
      </c>
    </row>
    <row r="75" spans="1:44" s="20" customFormat="1" x14ac:dyDescent="0.2">
      <c r="A75" s="40"/>
      <c r="B75" s="86">
        <f>'3. Investeringen'!B56</f>
        <v>42</v>
      </c>
      <c r="C75" s="86" t="str">
        <f>'3. Investeringen'!G56</f>
        <v>Nieuwe investeringen TD</v>
      </c>
      <c r="D75" s="86">
        <f>'3. Investeringen'!K56</f>
        <v>2015</v>
      </c>
      <c r="E75" s="121">
        <f>'3. Investeringen'!N56</f>
        <v>2015</v>
      </c>
      <c r="F75" s="86">
        <f>'3. Investeringen'!O56</f>
        <v>1040322.1958904852</v>
      </c>
      <c r="G75" s="86">
        <f>'3. Investeringen'!P56</f>
        <v>0</v>
      </c>
      <c r="I75" s="86">
        <f>'6. Investeringen per jaar'!I56</f>
        <v>1</v>
      </c>
      <c r="K75" s="86">
        <f>'8. Afschrijvingen voor GAW'!AO70</f>
        <v>0</v>
      </c>
      <c r="L75" s="86">
        <f>'8. Afschrijvingen voor GAW'!AP70</f>
        <v>0</v>
      </c>
      <c r="M75" s="86">
        <f>'8. Afschrijvingen voor GAW'!AQ70</f>
        <v>0</v>
      </c>
      <c r="N75" s="86">
        <f>'8. Afschrijvingen voor GAW'!AR70</f>
        <v>0</v>
      </c>
      <c r="O75" s="86">
        <f>'8. Afschrijvingen voor GAW'!AS70</f>
        <v>9457.4745080953198</v>
      </c>
      <c r="P75" s="86">
        <f>'8. Afschrijvingen voor GAW'!AT70</f>
        <v>19066.268608320166</v>
      </c>
      <c r="Q75" s="86">
        <f>'8. Afschrijvingen voor GAW'!AU70</f>
        <v>19104.401145536805</v>
      </c>
      <c r="R75" s="86">
        <f>'8. Afschrijvingen voor GAW'!AV70</f>
        <v>19371.862761574321</v>
      </c>
      <c r="S75" s="86">
        <f>'8. Afschrijvingen voor GAW'!AW70</f>
        <v>19778.671879567381</v>
      </c>
      <c r="T75" s="86">
        <f>'8. Afschrijvingen voor GAW'!AX70</f>
        <v>20332.474692195265</v>
      </c>
      <c r="U75" s="86">
        <f>'8. Afschrijvingen voor GAW'!AY70</f>
        <v>20474.80201504063</v>
      </c>
      <c r="V75" s="86">
        <f>'8. Afschrijvingen voor GAW'!AZ70</f>
        <v>24569.762418048758</v>
      </c>
      <c r="W75" s="86">
        <f>'8. Afschrijvingen voor GAW'!BA70</f>
        <v>23961.850770591882</v>
      </c>
      <c r="X75" s="86">
        <f>'8. Afschrijvingen voor GAW'!BB70</f>
        <v>23368.980236061769</v>
      </c>
      <c r="Y75" s="86">
        <f>'8. Afschrijvingen voor GAW'!BC70</f>
        <v>22790.778663210756</v>
      </c>
      <c r="Z75" s="86">
        <f>'8. Afschrijvingen voor GAW'!BD70</f>
        <v>22226.883108657086</v>
      </c>
      <c r="AB75" s="122"/>
      <c r="AC75" s="87">
        <f t="shared" si="6"/>
        <v>0</v>
      </c>
      <c r="AD75" s="87">
        <f t="shared" si="7"/>
        <v>0</v>
      </c>
      <c r="AE75" s="87">
        <f t="shared" si="8"/>
        <v>0</v>
      </c>
      <c r="AF75" s="87">
        <f t="shared" si="9"/>
        <v>0</v>
      </c>
      <c r="AG75" s="87">
        <f t="shared" si="10"/>
        <v>1030864.7213823899</v>
      </c>
      <c r="AH75" s="87">
        <f t="shared" si="11"/>
        <v>1020045.3705451288</v>
      </c>
      <c r="AI75" s="87">
        <f t="shared" si="12"/>
        <v>1002981.0601406823</v>
      </c>
      <c r="AJ75" s="87">
        <f t="shared" si="13"/>
        <v>997650.9322210775</v>
      </c>
      <c r="AK75" s="87">
        <f t="shared" si="14"/>
        <v>998822.92991815275</v>
      </c>
      <c r="AL75" s="87">
        <f t="shared" si="15"/>
        <v>1006457.4972636658</v>
      </c>
      <c r="AM75" s="87">
        <f t="shared" si="16"/>
        <v>993027.89772947063</v>
      </c>
      <c r="AN75" s="87">
        <f t="shared" si="17"/>
        <v>968458.13531142182</v>
      </c>
      <c r="AO75" s="87">
        <f t="shared" si="18"/>
        <v>944496.28454082995</v>
      </c>
      <c r="AP75" s="87">
        <f t="shared" si="19"/>
        <v>921127.30430476821</v>
      </c>
      <c r="AQ75" s="87">
        <f t="shared" si="20"/>
        <v>898336.52564155741</v>
      </c>
      <c r="AR75" s="87">
        <f t="shared" si="21"/>
        <v>876109.64253290033</v>
      </c>
    </row>
    <row r="76" spans="1:44" s="20" customFormat="1" x14ac:dyDescent="0.2">
      <c r="A76" s="40"/>
      <c r="B76" s="86">
        <f>'3. Investeringen'!B57</f>
        <v>43</v>
      </c>
      <c r="C76" s="86" t="str">
        <f>'3. Investeringen'!G57</f>
        <v>Nieuwe investeringen TD</v>
      </c>
      <c r="D76" s="86">
        <f>'3. Investeringen'!K57</f>
        <v>2015</v>
      </c>
      <c r="E76" s="121">
        <f>'3. Investeringen'!N57</f>
        <v>2015</v>
      </c>
      <c r="F76" s="86">
        <f>'3. Investeringen'!O57</f>
        <v>1231379.5760487644</v>
      </c>
      <c r="G76" s="86">
        <f>'3. Investeringen'!P57</f>
        <v>0</v>
      </c>
      <c r="I76" s="86">
        <f>'6. Investeringen per jaar'!I57</f>
        <v>1</v>
      </c>
      <c r="K76" s="86">
        <f>'8. Afschrijvingen voor GAW'!AO71</f>
        <v>0</v>
      </c>
      <c r="L76" s="86">
        <f>'8. Afschrijvingen voor GAW'!AP71</f>
        <v>0</v>
      </c>
      <c r="M76" s="86">
        <f>'8. Afschrijvingen voor GAW'!AQ71</f>
        <v>0</v>
      </c>
      <c r="N76" s="86">
        <f>'8. Afschrijvingen voor GAW'!AR71</f>
        <v>0</v>
      </c>
      <c r="O76" s="86">
        <f>'8. Afschrijvingen voor GAW'!AS71</f>
        <v>13681.995289430715</v>
      </c>
      <c r="P76" s="86">
        <f>'8. Afschrijvingen voor GAW'!AT71</f>
        <v>27582.902503492322</v>
      </c>
      <c r="Q76" s="86">
        <f>'8. Afschrijvingen voor GAW'!AU71</f>
        <v>27638.068308499307</v>
      </c>
      <c r="R76" s="86">
        <f>'8. Afschrijvingen voor GAW'!AV71</f>
        <v>28025.001264818296</v>
      </c>
      <c r="S76" s="86">
        <f>'8. Afschrijvingen voor GAW'!AW71</f>
        <v>28613.52629137948</v>
      </c>
      <c r="T76" s="86">
        <f>'8. Afschrijvingen voor GAW'!AX71</f>
        <v>29414.705027538104</v>
      </c>
      <c r="U76" s="86">
        <f>'8. Afschrijvingen voor GAW'!AY71</f>
        <v>29620.607962730868</v>
      </c>
      <c r="V76" s="86">
        <f>'8. Afschrijvingen voor GAW'!AZ71</f>
        <v>35544.729555277045</v>
      </c>
      <c r="W76" s="86">
        <f>'8. Afschrijvingen voor GAW'!BA71</f>
        <v>34436.841880826847</v>
      </c>
      <c r="X76" s="86">
        <f>'8. Afschrijvingen voor GAW'!BB71</f>
        <v>33363.485770255618</v>
      </c>
      <c r="Y76" s="86">
        <f>'8. Afschrijvingen voor GAW'!BC71</f>
        <v>32323.58491507882</v>
      </c>
      <c r="Z76" s="86">
        <f>'8. Afschrijvingen voor GAW'!BD71</f>
        <v>31316.096554089349</v>
      </c>
      <c r="AB76" s="122"/>
      <c r="AC76" s="87">
        <f t="shared" si="6"/>
        <v>0</v>
      </c>
      <c r="AD76" s="87">
        <f t="shared" si="7"/>
        <v>0</v>
      </c>
      <c r="AE76" s="87">
        <f t="shared" si="8"/>
        <v>0</v>
      </c>
      <c r="AF76" s="87">
        <f t="shared" si="9"/>
        <v>0</v>
      </c>
      <c r="AG76" s="87">
        <f t="shared" si="10"/>
        <v>1217697.5807593337</v>
      </c>
      <c r="AH76" s="87">
        <f t="shared" si="11"/>
        <v>1199856.258901916</v>
      </c>
      <c r="AI76" s="87">
        <f t="shared" si="12"/>
        <v>1174617.9031112203</v>
      </c>
      <c r="AJ76" s="87">
        <f t="shared" si="13"/>
        <v>1163037.5524899592</v>
      </c>
      <c r="AK76" s="87">
        <f t="shared" si="14"/>
        <v>1158847.8148008687</v>
      </c>
      <c r="AL76" s="87">
        <f t="shared" si="15"/>
        <v>1161880.8485877549</v>
      </c>
      <c r="AM76" s="87">
        <f t="shared" si="16"/>
        <v>1140393.4065651381</v>
      </c>
      <c r="AN76" s="87">
        <f t="shared" si="17"/>
        <v>1104848.677009861</v>
      </c>
      <c r="AO76" s="87">
        <f t="shared" si="18"/>
        <v>1070411.8351290342</v>
      </c>
      <c r="AP76" s="87">
        <f t="shared" si="19"/>
        <v>1037048.3493587787</v>
      </c>
      <c r="AQ76" s="87">
        <f t="shared" si="20"/>
        <v>1004724.7644436999</v>
      </c>
      <c r="AR76" s="87">
        <f t="shared" si="21"/>
        <v>973408.66788961051</v>
      </c>
    </row>
    <row r="77" spans="1:44" s="20" customFormat="1" x14ac:dyDescent="0.2">
      <c r="A77" s="40"/>
      <c r="B77" s="86">
        <f>'3. Investeringen'!B58</f>
        <v>44</v>
      </c>
      <c r="C77" s="86" t="str">
        <f>'3. Investeringen'!G58</f>
        <v>Nieuwe investeringen TD</v>
      </c>
      <c r="D77" s="86">
        <f>'3. Investeringen'!K58</f>
        <v>2015</v>
      </c>
      <c r="E77" s="121">
        <f>'3. Investeringen'!N58</f>
        <v>2015</v>
      </c>
      <c r="F77" s="86">
        <f>'3. Investeringen'!O58</f>
        <v>199699.12795785151</v>
      </c>
      <c r="G77" s="86">
        <f>'3. Investeringen'!P58</f>
        <v>0</v>
      </c>
      <c r="I77" s="86">
        <f>'6. Investeringen per jaar'!I58</f>
        <v>1</v>
      </c>
      <c r="K77" s="86">
        <f>'8. Afschrijvingen voor GAW'!AO72</f>
        <v>0</v>
      </c>
      <c r="L77" s="86">
        <f>'8. Afschrijvingen voor GAW'!AP72</f>
        <v>0</v>
      </c>
      <c r="M77" s="86">
        <f>'8. Afschrijvingen voor GAW'!AQ72</f>
        <v>0</v>
      </c>
      <c r="N77" s="86">
        <f>'8. Afschrijvingen voor GAW'!AR72</f>
        <v>0</v>
      </c>
      <c r="O77" s="86">
        <f>'8. Afschrijvingen voor GAW'!AS72</f>
        <v>3328.3187992975249</v>
      </c>
      <c r="P77" s="86">
        <f>'8. Afschrijvingen voor GAW'!AT72</f>
        <v>6709.89069938381</v>
      </c>
      <c r="Q77" s="86">
        <f>'8. Afschrijvingen voor GAW'!AU72</f>
        <v>6723.3104807825785</v>
      </c>
      <c r="R77" s="86">
        <f>'8. Afschrijvingen voor GAW'!AV72</f>
        <v>6817.4368275135339</v>
      </c>
      <c r="S77" s="86">
        <f>'8. Afschrijvingen voor GAW'!AW72</f>
        <v>6960.6030008913176</v>
      </c>
      <c r="T77" s="86">
        <f>'8. Afschrijvingen voor GAW'!AX72</f>
        <v>7155.4998849162748</v>
      </c>
      <c r="U77" s="86">
        <f>'8. Afschrijvingen voor GAW'!AY72</f>
        <v>7205.5883841106879</v>
      </c>
      <c r="V77" s="86">
        <f>'8. Afschrijvingen voor GAW'!AZ72</f>
        <v>8646.7060609328255</v>
      </c>
      <c r="W77" s="86">
        <f>'8. Afschrijvingen voor GAW'!BA72</f>
        <v>8205.1721344171074</v>
      </c>
      <c r="X77" s="86">
        <f>'8. Afschrijvingen voor GAW'!BB72</f>
        <v>7786.1846211702768</v>
      </c>
      <c r="Y77" s="86">
        <f>'8. Afschrijvingen voor GAW'!BC72</f>
        <v>7388.5922149828575</v>
      </c>
      <c r="Z77" s="86">
        <f>'8. Afschrijvingen voor GAW'!BD72</f>
        <v>7041.2652305178517</v>
      </c>
      <c r="AB77" s="122"/>
      <c r="AC77" s="87">
        <f t="shared" si="6"/>
        <v>0</v>
      </c>
      <c r="AD77" s="87">
        <f t="shared" si="7"/>
        <v>0</v>
      </c>
      <c r="AE77" s="87">
        <f t="shared" si="8"/>
        <v>0</v>
      </c>
      <c r="AF77" s="87">
        <f t="shared" si="9"/>
        <v>0</v>
      </c>
      <c r="AG77" s="87">
        <f t="shared" si="10"/>
        <v>196370.80915855398</v>
      </c>
      <c r="AH77" s="87">
        <f t="shared" si="11"/>
        <v>191231.88493243861</v>
      </c>
      <c r="AI77" s="87">
        <f t="shared" si="12"/>
        <v>184891.0382215209</v>
      </c>
      <c r="AJ77" s="87">
        <f t="shared" si="13"/>
        <v>180662.07592910866</v>
      </c>
      <c r="AK77" s="87">
        <f t="shared" si="14"/>
        <v>177495.37652272862</v>
      </c>
      <c r="AL77" s="87">
        <f t="shared" si="15"/>
        <v>175309.74718044876</v>
      </c>
      <c r="AM77" s="87">
        <f t="shared" si="16"/>
        <v>169331.32702660118</v>
      </c>
      <c r="AN77" s="87">
        <f t="shared" si="17"/>
        <v>160684.62096566835</v>
      </c>
      <c r="AO77" s="87">
        <f t="shared" si="18"/>
        <v>152479.44883125124</v>
      </c>
      <c r="AP77" s="87">
        <f t="shared" si="19"/>
        <v>144693.26421008096</v>
      </c>
      <c r="AQ77" s="87">
        <f t="shared" si="20"/>
        <v>137304.67199509809</v>
      </c>
      <c r="AR77" s="87">
        <f t="shared" si="21"/>
        <v>130263.40676458024</v>
      </c>
    </row>
    <row r="78" spans="1:44" s="20" customFormat="1" x14ac:dyDescent="0.2">
      <c r="A78" s="40"/>
      <c r="B78" s="86">
        <f>'3. Investeringen'!B59</f>
        <v>45</v>
      </c>
      <c r="C78" s="86" t="str">
        <f>'3. Investeringen'!G59</f>
        <v>Nieuwe investeringen TD</v>
      </c>
      <c r="D78" s="86">
        <f>'3. Investeringen'!K59</f>
        <v>2016</v>
      </c>
      <c r="E78" s="121">
        <f>'3. Investeringen'!N59</f>
        <v>2016</v>
      </c>
      <c r="F78" s="86">
        <f>'3. Investeringen'!O59</f>
        <v>208273</v>
      </c>
      <c r="G78" s="86">
        <f>'3. Investeringen'!P59</f>
        <v>0</v>
      </c>
      <c r="I78" s="86">
        <f>'6. Investeringen per jaar'!I59</f>
        <v>1</v>
      </c>
      <c r="K78" s="86">
        <f>'8. Afschrijvingen voor GAW'!AO73</f>
        <v>0</v>
      </c>
      <c r="L78" s="86">
        <f>'8. Afschrijvingen voor GAW'!AP73</f>
        <v>0</v>
      </c>
      <c r="M78" s="86">
        <f>'8. Afschrijvingen voor GAW'!AQ73</f>
        <v>0</v>
      </c>
      <c r="N78" s="86">
        <f>'8. Afschrijvingen voor GAW'!AR73</f>
        <v>0</v>
      </c>
      <c r="O78" s="86">
        <f>'8. Afschrijvingen voor GAW'!AS73</f>
        <v>0</v>
      </c>
      <c r="P78" s="86">
        <f>'8. Afschrijvingen voor GAW'!AT73</f>
        <v>1893.3909090909092</v>
      </c>
      <c r="Q78" s="86">
        <f>'8. Afschrijvingen voor GAW'!AU73</f>
        <v>3794.3553818181822</v>
      </c>
      <c r="R78" s="86">
        <f>'8. Afschrijvingen voor GAW'!AV73</f>
        <v>3847.4763571636363</v>
      </c>
      <c r="S78" s="86">
        <f>'8. Afschrijvingen voor GAW'!AW73</f>
        <v>3928.2733606640718</v>
      </c>
      <c r="T78" s="86">
        <f>'8. Afschrijvingen voor GAW'!AX73</f>
        <v>4038.2650147626659</v>
      </c>
      <c r="U78" s="86">
        <f>'8. Afschrijvingen voor GAW'!AY73</f>
        <v>4066.5328698660037</v>
      </c>
      <c r="V78" s="86">
        <f>'8. Afschrijvingen voor GAW'!AZ73</f>
        <v>4879.8394438392043</v>
      </c>
      <c r="W78" s="86">
        <f>'8. Afschrijvingen voor GAW'!BA73</f>
        <v>4761.5403058067386</v>
      </c>
      <c r="X78" s="86">
        <f>'8. Afschrijvingen voor GAW'!BB73</f>
        <v>4646.1090256659691</v>
      </c>
      <c r="Y78" s="86">
        <f>'8. Afschrijvingen voor GAW'!BC73</f>
        <v>4533.4760795892189</v>
      </c>
      <c r="Z78" s="86">
        <f>'8. Afschrijvingen voor GAW'!BD73</f>
        <v>4423.5736291749345</v>
      </c>
      <c r="AB78" s="122"/>
      <c r="AC78" s="87">
        <f t="shared" si="6"/>
        <v>0</v>
      </c>
      <c r="AD78" s="87">
        <f t="shared" si="7"/>
        <v>0</v>
      </c>
      <c r="AE78" s="87">
        <f t="shared" si="8"/>
        <v>0</v>
      </c>
      <c r="AF78" s="87">
        <f t="shared" si="9"/>
        <v>0</v>
      </c>
      <c r="AG78" s="87">
        <f t="shared" si="10"/>
        <v>0</v>
      </c>
      <c r="AH78" s="87">
        <f t="shared" si="11"/>
        <v>206379.6090909091</v>
      </c>
      <c r="AI78" s="87">
        <f t="shared" si="12"/>
        <v>202998.01292727276</v>
      </c>
      <c r="AJ78" s="87">
        <f t="shared" si="13"/>
        <v>201992.50875109097</v>
      </c>
      <c r="AK78" s="87">
        <f t="shared" si="14"/>
        <v>202306.07807419979</v>
      </c>
      <c r="AL78" s="87">
        <f t="shared" si="15"/>
        <v>203932.38324551471</v>
      </c>
      <c r="AM78" s="87">
        <f t="shared" si="16"/>
        <v>201293.37705836727</v>
      </c>
      <c r="AN78" s="87">
        <f t="shared" si="17"/>
        <v>196413.53761452806</v>
      </c>
      <c r="AO78" s="87">
        <f t="shared" si="18"/>
        <v>191651.99730872133</v>
      </c>
      <c r="AP78" s="87">
        <f t="shared" si="19"/>
        <v>187005.88828305536</v>
      </c>
      <c r="AQ78" s="87">
        <f t="shared" si="20"/>
        <v>182472.41220346614</v>
      </c>
      <c r="AR78" s="87">
        <f t="shared" si="21"/>
        <v>178048.83857429121</v>
      </c>
    </row>
    <row r="79" spans="1:44" s="20" customFormat="1" x14ac:dyDescent="0.2">
      <c r="A79" s="40"/>
      <c r="B79" s="86">
        <f>'3. Investeringen'!B60</f>
        <v>46</v>
      </c>
      <c r="C79" s="86" t="str">
        <f>'3. Investeringen'!G60</f>
        <v>Nieuwe investeringen TD</v>
      </c>
      <c r="D79" s="86">
        <f>'3. Investeringen'!K60</f>
        <v>2016</v>
      </c>
      <c r="E79" s="121">
        <f>'3. Investeringen'!N60</f>
        <v>2016</v>
      </c>
      <c r="F79" s="86">
        <f>'3. Investeringen'!O60</f>
        <v>888530</v>
      </c>
      <c r="G79" s="86">
        <f>'3. Investeringen'!P60</f>
        <v>0</v>
      </c>
      <c r="I79" s="86">
        <f>'6. Investeringen per jaar'!I60</f>
        <v>1</v>
      </c>
      <c r="K79" s="86">
        <f>'8. Afschrijvingen voor GAW'!AO74</f>
        <v>0</v>
      </c>
      <c r="L79" s="86">
        <f>'8. Afschrijvingen voor GAW'!AP74</f>
        <v>0</v>
      </c>
      <c r="M79" s="86">
        <f>'8. Afschrijvingen voor GAW'!AQ74</f>
        <v>0</v>
      </c>
      <c r="N79" s="86">
        <f>'8. Afschrijvingen voor GAW'!AR74</f>
        <v>0</v>
      </c>
      <c r="O79" s="86">
        <f>'8. Afschrijvingen voor GAW'!AS74</f>
        <v>0</v>
      </c>
      <c r="P79" s="86">
        <f>'8. Afschrijvingen voor GAW'!AT74</f>
        <v>9872.5555555555566</v>
      </c>
      <c r="Q79" s="86">
        <f>'8. Afschrijvingen voor GAW'!AU74</f>
        <v>19784.601333333336</v>
      </c>
      <c r="R79" s="86">
        <f>'8. Afschrijvingen voor GAW'!AV74</f>
        <v>20061.585751999999</v>
      </c>
      <c r="S79" s="86">
        <f>'8. Afschrijvingen voor GAW'!AW74</f>
        <v>20482.879052791995</v>
      </c>
      <c r="T79" s="86">
        <f>'8. Afschrijvingen voor GAW'!AX74</f>
        <v>21056.399666270172</v>
      </c>
      <c r="U79" s="86">
        <f>'8. Afschrijvingen voor GAW'!AY74</f>
        <v>21203.79446393406</v>
      </c>
      <c r="V79" s="86">
        <f>'8. Afschrijvingen voor GAW'!AZ74</f>
        <v>25444.553356720866</v>
      </c>
      <c r="W79" s="86">
        <f>'8. Afschrijvingen voor GAW'!BA74</f>
        <v>24671.554267402767</v>
      </c>
      <c r="X79" s="86">
        <f>'8. Afschrijvingen voor GAW'!BB74</f>
        <v>23922.038694722174</v>
      </c>
      <c r="Y79" s="86">
        <f>'8. Afschrijvingen voor GAW'!BC74</f>
        <v>23195.293215388843</v>
      </c>
      <c r="Z79" s="86">
        <f>'8. Afschrijvingen voor GAW'!BD74</f>
        <v>22490.626079731461</v>
      </c>
      <c r="AB79" s="122"/>
      <c r="AC79" s="87">
        <f t="shared" si="6"/>
        <v>0</v>
      </c>
      <c r="AD79" s="87">
        <f t="shared" si="7"/>
        <v>0</v>
      </c>
      <c r="AE79" s="87">
        <f t="shared" si="8"/>
        <v>0</v>
      </c>
      <c r="AF79" s="87">
        <f t="shared" si="9"/>
        <v>0</v>
      </c>
      <c r="AG79" s="87">
        <f t="shared" si="10"/>
        <v>0</v>
      </c>
      <c r="AH79" s="87">
        <f t="shared" si="11"/>
        <v>878657.4444444445</v>
      </c>
      <c r="AI79" s="87">
        <f t="shared" si="12"/>
        <v>860630.15800000005</v>
      </c>
      <c r="AJ79" s="87">
        <f t="shared" si="13"/>
        <v>852617.3944600001</v>
      </c>
      <c r="AK79" s="87">
        <f t="shared" si="14"/>
        <v>850039.48069086799</v>
      </c>
      <c r="AL79" s="87">
        <f t="shared" si="15"/>
        <v>852784.18648394221</v>
      </c>
      <c r="AM79" s="87">
        <f t="shared" si="16"/>
        <v>837549.88132539566</v>
      </c>
      <c r="AN79" s="87">
        <f t="shared" si="17"/>
        <v>812105.32796867483</v>
      </c>
      <c r="AO79" s="87">
        <f t="shared" si="18"/>
        <v>787433.77370127209</v>
      </c>
      <c r="AP79" s="87">
        <f t="shared" si="19"/>
        <v>763511.73500654986</v>
      </c>
      <c r="AQ79" s="87">
        <f t="shared" si="20"/>
        <v>740316.44179116096</v>
      </c>
      <c r="AR79" s="87">
        <f t="shared" si="21"/>
        <v>717825.81571142946</v>
      </c>
    </row>
    <row r="80" spans="1:44" s="20" customFormat="1" x14ac:dyDescent="0.2">
      <c r="A80" s="40"/>
      <c r="B80" s="86">
        <f>'3. Investeringen'!B61</f>
        <v>47</v>
      </c>
      <c r="C80" s="86" t="str">
        <f>'3. Investeringen'!G61</f>
        <v>Nieuwe investeringen TD</v>
      </c>
      <c r="D80" s="86">
        <f>'3. Investeringen'!K61</f>
        <v>2016</v>
      </c>
      <c r="E80" s="121">
        <f>'3. Investeringen'!N61</f>
        <v>2016</v>
      </c>
      <c r="F80" s="86">
        <f>'3. Investeringen'!O61</f>
        <v>152826</v>
      </c>
      <c r="G80" s="86">
        <f>'3. Investeringen'!P61</f>
        <v>0</v>
      </c>
      <c r="I80" s="86">
        <f>'6. Investeringen per jaar'!I61</f>
        <v>1</v>
      </c>
      <c r="K80" s="86">
        <f>'8. Afschrijvingen voor GAW'!AO75</f>
        <v>0</v>
      </c>
      <c r="L80" s="86">
        <f>'8. Afschrijvingen voor GAW'!AP75</f>
        <v>0</v>
      </c>
      <c r="M80" s="86">
        <f>'8. Afschrijvingen voor GAW'!AQ75</f>
        <v>0</v>
      </c>
      <c r="N80" s="86">
        <f>'8. Afschrijvingen voor GAW'!AR75</f>
        <v>0</v>
      </c>
      <c r="O80" s="86">
        <f>'8. Afschrijvingen voor GAW'!AS75</f>
        <v>0</v>
      </c>
      <c r="P80" s="86">
        <f>'8. Afschrijvingen voor GAW'!AT75</f>
        <v>2547.1</v>
      </c>
      <c r="Q80" s="86">
        <f>'8. Afschrijvingen voor GAW'!AU75</f>
        <v>5104.3883999999998</v>
      </c>
      <c r="R80" s="86">
        <f>'8. Afschrijvingen voor GAW'!AV75</f>
        <v>5175.8498375999998</v>
      </c>
      <c r="S80" s="86">
        <f>'8. Afschrijvingen voor GAW'!AW75</f>
        <v>5284.5426841895987</v>
      </c>
      <c r="T80" s="86">
        <f>'8. Afschrijvingen voor GAW'!AX75</f>
        <v>5432.5098793469069</v>
      </c>
      <c r="U80" s="86">
        <f>'8. Afschrijvingen voor GAW'!AY75</f>
        <v>5470.537448502334</v>
      </c>
      <c r="V80" s="86">
        <f>'8. Afschrijvingen voor GAW'!AZ75</f>
        <v>6564.6449382028004</v>
      </c>
      <c r="W80" s="86">
        <f>'8. Afschrijvingen voor GAW'!BA75</f>
        <v>6243.111308576541</v>
      </c>
      <c r="X80" s="86">
        <f>'8. Afschrijvingen voor GAW'!BB75</f>
        <v>5937.3262648911596</v>
      </c>
      <c r="Y80" s="86">
        <f>'8. Afschrijvingen voor GAW'!BC75</f>
        <v>5646.5184478352667</v>
      </c>
      <c r="Z80" s="86">
        <f>'8. Afschrijvingen voor GAW'!BD75</f>
        <v>5369.9542789617017</v>
      </c>
      <c r="AB80" s="122"/>
      <c r="AC80" s="87">
        <f t="shared" si="6"/>
        <v>0</v>
      </c>
      <c r="AD80" s="87">
        <f t="shared" si="7"/>
        <v>0</v>
      </c>
      <c r="AE80" s="87">
        <f t="shared" si="8"/>
        <v>0</v>
      </c>
      <c r="AF80" s="87">
        <f t="shared" si="9"/>
        <v>0</v>
      </c>
      <c r="AG80" s="87">
        <f t="shared" si="10"/>
        <v>0</v>
      </c>
      <c r="AH80" s="87">
        <f t="shared" si="11"/>
        <v>150278.9</v>
      </c>
      <c r="AI80" s="87">
        <f t="shared" si="12"/>
        <v>145475.06940000001</v>
      </c>
      <c r="AJ80" s="87">
        <f t="shared" si="13"/>
        <v>142335.87053400002</v>
      </c>
      <c r="AK80" s="87">
        <f t="shared" si="14"/>
        <v>140040.38113102442</v>
      </c>
      <c r="AL80" s="87">
        <f t="shared" si="15"/>
        <v>138529.00192334619</v>
      </c>
      <c r="AM80" s="87">
        <f t="shared" si="16"/>
        <v>134028.16748830728</v>
      </c>
      <c r="AN80" s="87">
        <f t="shared" si="17"/>
        <v>127463.52255010448</v>
      </c>
      <c r="AO80" s="87">
        <f t="shared" si="18"/>
        <v>121220.41124152794</v>
      </c>
      <c r="AP80" s="87">
        <f t="shared" si="19"/>
        <v>115283.08497663678</v>
      </c>
      <c r="AQ80" s="87">
        <f t="shared" si="20"/>
        <v>109636.56652880152</v>
      </c>
      <c r="AR80" s="87">
        <f t="shared" si="21"/>
        <v>104266.61224983982</v>
      </c>
    </row>
    <row r="81" spans="1:44" s="20" customFormat="1" x14ac:dyDescent="0.2">
      <c r="A81" s="40"/>
      <c r="B81" s="86">
        <f>'3. Investeringen'!B62</f>
        <v>48</v>
      </c>
      <c r="C81" s="86" t="str">
        <f>'3. Investeringen'!G62</f>
        <v>Nieuwe investeringen TD</v>
      </c>
      <c r="D81" s="86">
        <f>'3. Investeringen'!K62</f>
        <v>2016</v>
      </c>
      <c r="E81" s="121">
        <f>'3. Investeringen'!N62</f>
        <v>2016</v>
      </c>
      <c r="F81" s="86">
        <f>'3. Investeringen'!O62</f>
        <v>67028</v>
      </c>
      <c r="G81" s="86">
        <f>'3. Investeringen'!P62</f>
        <v>0</v>
      </c>
      <c r="I81" s="86">
        <f>'6. Investeringen per jaar'!I62</f>
        <v>1</v>
      </c>
      <c r="K81" s="86">
        <f>'8. Afschrijvingen voor GAW'!AO76</f>
        <v>0</v>
      </c>
      <c r="L81" s="86">
        <f>'8. Afschrijvingen voor GAW'!AP76</f>
        <v>0</v>
      </c>
      <c r="M81" s="86">
        <f>'8. Afschrijvingen voor GAW'!AQ76</f>
        <v>0</v>
      </c>
      <c r="N81" s="86">
        <f>'8. Afschrijvingen voor GAW'!AR76</f>
        <v>0</v>
      </c>
      <c r="O81" s="86">
        <f>'8. Afschrijvingen voor GAW'!AS76</f>
        <v>0</v>
      </c>
      <c r="P81" s="86">
        <f>'8. Afschrijvingen voor GAW'!AT76</f>
        <v>6702.8</v>
      </c>
      <c r="Q81" s="86">
        <f>'8. Afschrijvingen voor GAW'!AU76</f>
        <v>13432.411199999999</v>
      </c>
      <c r="R81" s="86">
        <f>'8. Afschrijvingen voor GAW'!AV76</f>
        <v>13620.464956799997</v>
      </c>
      <c r="S81" s="86">
        <f>'8. Afschrijvingen voor GAW'!AW76</f>
        <v>13906.494720892795</v>
      </c>
      <c r="T81" s="86">
        <f>'8. Afschrijvingen voor GAW'!AX76</f>
        <v>14295.876573077792</v>
      </c>
      <c r="U81" s="86">
        <f>'8. Afschrijvingen voor GAW'!AY76</f>
        <v>7197.9738545446671</v>
      </c>
      <c r="V81" s="86">
        <f>'8. Afschrijvingen voor GAW'!AZ76</f>
        <v>0</v>
      </c>
      <c r="W81" s="86">
        <f>'8. Afschrijvingen voor GAW'!BA76</f>
        <v>0</v>
      </c>
      <c r="X81" s="86">
        <f>'8. Afschrijvingen voor GAW'!BB76</f>
        <v>0</v>
      </c>
      <c r="Y81" s="86">
        <f>'8. Afschrijvingen voor GAW'!BC76</f>
        <v>0</v>
      </c>
      <c r="Z81" s="86">
        <f>'8. Afschrijvingen voor GAW'!BD76</f>
        <v>0</v>
      </c>
      <c r="AB81" s="122"/>
      <c r="AC81" s="87">
        <f t="shared" si="6"/>
        <v>0</v>
      </c>
      <c r="AD81" s="87">
        <f t="shared" si="7"/>
        <v>0</v>
      </c>
      <c r="AE81" s="87">
        <f t="shared" si="8"/>
        <v>0</v>
      </c>
      <c r="AF81" s="87">
        <f t="shared" si="9"/>
        <v>0</v>
      </c>
      <c r="AG81" s="87">
        <f t="shared" si="10"/>
        <v>0</v>
      </c>
      <c r="AH81" s="87">
        <f t="shared" si="11"/>
        <v>60325.2</v>
      </c>
      <c r="AI81" s="87">
        <f t="shared" si="12"/>
        <v>47013.439199999993</v>
      </c>
      <c r="AJ81" s="87">
        <f t="shared" si="13"/>
        <v>34051.162391999998</v>
      </c>
      <c r="AK81" s="87">
        <f t="shared" si="14"/>
        <v>20859.742081339198</v>
      </c>
      <c r="AL81" s="87">
        <f t="shared" si="15"/>
        <v>7147.9382865389052</v>
      </c>
      <c r="AM81" s="87">
        <f t="shared" si="16"/>
        <v>1.0004441719502211E-11</v>
      </c>
      <c r="AN81" s="87">
        <f t="shared" si="17"/>
        <v>1.0004441719502211E-11</v>
      </c>
      <c r="AO81" s="87">
        <f t="shared" si="18"/>
        <v>1.0004441719502211E-11</v>
      </c>
      <c r="AP81" s="87">
        <f t="shared" si="19"/>
        <v>1.0004441719502211E-11</v>
      </c>
      <c r="AQ81" s="87">
        <f t="shared" si="20"/>
        <v>1.0004441719502211E-11</v>
      </c>
      <c r="AR81" s="87">
        <f t="shared" si="21"/>
        <v>1.0004441719502211E-11</v>
      </c>
    </row>
    <row r="82" spans="1:44" s="20" customFormat="1" x14ac:dyDescent="0.2">
      <c r="A82" s="40"/>
      <c r="B82" s="86">
        <f>'3. Investeringen'!B63</f>
        <v>49</v>
      </c>
      <c r="C82" s="86" t="str">
        <f>'3. Investeringen'!G63</f>
        <v>Nieuwe investeringen TD</v>
      </c>
      <c r="D82" s="86">
        <f>'3. Investeringen'!K63</f>
        <v>2017</v>
      </c>
      <c r="E82" s="121">
        <f>'3. Investeringen'!N63</f>
        <v>2017</v>
      </c>
      <c r="F82" s="86">
        <f>'3. Investeringen'!O63</f>
        <v>266367.59098393598</v>
      </c>
      <c r="G82" s="86">
        <f>'3. Investeringen'!P63</f>
        <v>0</v>
      </c>
      <c r="I82" s="86">
        <f>'6. Investeringen per jaar'!I63</f>
        <v>1</v>
      </c>
      <c r="K82" s="86">
        <f>'8. Afschrijvingen voor GAW'!AO77</f>
        <v>0</v>
      </c>
      <c r="L82" s="86">
        <f>'8. Afschrijvingen voor GAW'!AP77</f>
        <v>0</v>
      </c>
      <c r="M82" s="86">
        <f>'8. Afschrijvingen voor GAW'!AQ77</f>
        <v>0</v>
      </c>
      <c r="N82" s="86">
        <f>'8. Afschrijvingen voor GAW'!AR77</f>
        <v>0</v>
      </c>
      <c r="O82" s="86">
        <f>'8. Afschrijvingen voor GAW'!AS77</f>
        <v>0</v>
      </c>
      <c r="P82" s="86">
        <f>'8. Afschrijvingen voor GAW'!AT77</f>
        <v>0</v>
      </c>
      <c r="Q82" s="86">
        <f>'8. Afschrijvingen voor GAW'!AU77</f>
        <v>2421.5235543994181</v>
      </c>
      <c r="R82" s="86">
        <f>'8. Afschrijvingen voor GAW'!AV77</f>
        <v>4910.8497683220194</v>
      </c>
      <c r="S82" s="86">
        <f>'8. Afschrijvingen voor GAW'!AW77</f>
        <v>5013.977613456781</v>
      </c>
      <c r="T82" s="86">
        <f>'8. Afschrijvingen voor GAW'!AX77</f>
        <v>5154.3689866335717</v>
      </c>
      <c r="U82" s="86">
        <f>'8. Afschrijvingen voor GAW'!AY77</f>
        <v>5190.4495695400055</v>
      </c>
      <c r="V82" s="86">
        <f>'8. Afschrijvingen voor GAW'!AZ77</f>
        <v>6228.5394834480076</v>
      </c>
      <c r="W82" s="86">
        <f>'8. Afschrijvingen voor GAW'!BA77</f>
        <v>6080.5345848314209</v>
      </c>
      <c r="X82" s="86">
        <f>'8. Afschrijvingen voor GAW'!BB77</f>
        <v>5936.0466343007729</v>
      </c>
      <c r="Y82" s="86">
        <f>'8. Afschrijvingen voor GAW'!BC77</f>
        <v>5794.9920608124385</v>
      </c>
      <c r="Z82" s="86">
        <f>'8. Afschrijvingen voor GAW'!BD77</f>
        <v>5657.2892791693703</v>
      </c>
      <c r="AB82" s="122"/>
      <c r="AC82" s="87">
        <f t="shared" si="6"/>
        <v>0</v>
      </c>
      <c r="AD82" s="87">
        <f t="shared" si="7"/>
        <v>0</v>
      </c>
      <c r="AE82" s="87">
        <f t="shared" si="8"/>
        <v>0</v>
      </c>
      <c r="AF82" s="87">
        <f t="shared" si="9"/>
        <v>0</v>
      </c>
      <c r="AG82" s="87">
        <f t="shared" si="10"/>
        <v>0</v>
      </c>
      <c r="AH82" s="87">
        <f t="shared" si="11"/>
        <v>0</v>
      </c>
      <c r="AI82" s="87">
        <f t="shared" si="12"/>
        <v>263946.06742953655</v>
      </c>
      <c r="AJ82" s="87">
        <f t="shared" si="13"/>
        <v>262730.46260522807</v>
      </c>
      <c r="AK82" s="87">
        <f t="shared" si="14"/>
        <v>263233.82470648107</v>
      </c>
      <c r="AL82" s="87">
        <f t="shared" si="15"/>
        <v>265450.00281162898</v>
      </c>
      <c r="AM82" s="87">
        <f t="shared" si="16"/>
        <v>262117.70326177034</v>
      </c>
      <c r="AN82" s="87">
        <f t="shared" si="17"/>
        <v>255889.16377832234</v>
      </c>
      <c r="AO82" s="87">
        <f t="shared" si="18"/>
        <v>249808.62919349092</v>
      </c>
      <c r="AP82" s="87">
        <f t="shared" si="19"/>
        <v>243872.58255919014</v>
      </c>
      <c r="AQ82" s="87">
        <f t="shared" si="20"/>
        <v>238077.59049837769</v>
      </c>
      <c r="AR82" s="87">
        <f t="shared" si="21"/>
        <v>232420.30121920831</v>
      </c>
    </row>
    <row r="83" spans="1:44" s="20" customFormat="1" x14ac:dyDescent="0.2">
      <c r="A83" s="40"/>
      <c r="B83" s="86">
        <f>'3. Investeringen'!B64</f>
        <v>50</v>
      </c>
      <c r="C83" s="86" t="str">
        <f>'3. Investeringen'!G64</f>
        <v>Nieuwe investeringen TD</v>
      </c>
      <c r="D83" s="86">
        <f>'3. Investeringen'!K64</f>
        <v>2017</v>
      </c>
      <c r="E83" s="121">
        <f>'3. Investeringen'!N64</f>
        <v>2017</v>
      </c>
      <c r="F83" s="86">
        <f>'3. Investeringen'!O64</f>
        <v>1024603.49374221</v>
      </c>
      <c r="G83" s="86">
        <f>'3. Investeringen'!P64</f>
        <v>0</v>
      </c>
      <c r="I83" s="86">
        <f>'6. Investeringen per jaar'!I64</f>
        <v>1</v>
      </c>
      <c r="K83" s="86">
        <f>'8. Afschrijvingen voor GAW'!AO78</f>
        <v>0</v>
      </c>
      <c r="L83" s="86">
        <f>'8. Afschrijvingen voor GAW'!AP78</f>
        <v>0</v>
      </c>
      <c r="M83" s="86">
        <f>'8. Afschrijvingen voor GAW'!AQ78</f>
        <v>0</v>
      </c>
      <c r="N83" s="86">
        <f>'8. Afschrijvingen voor GAW'!AR78</f>
        <v>0</v>
      </c>
      <c r="O83" s="86">
        <f>'8. Afschrijvingen voor GAW'!AS78</f>
        <v>0</v>
      </c>
      <c r="P83" s="86">
        <f>'8. Afschrijvingen voor GAW'!AT78</f>
        <v>0</v>
      </c>
      <c r="Q83" s="86">
        <f>'8. Afschrijvingen voor GAW'!AU78</f>
        <v>11384.483263802333</v>
      </c>
      <c r="R83" s="86">
        <f>'8. Afschrijvingen voor GAW'!AV78</f>
        <v>23087.732058991132</v>
      </c>
      <c r="S83" s="86">
        <f>'8. Afschrijvingen voor GAW'!AW78</f>
        <v>23572.574432229943</v>
      </c>
      <c r="T83" s="86">
        <f>'8. Afschrijvingen voor GAW'!AX78</f>
        <v>24232.606516332384</v>
      </c>
      <c r="U83" s="86">
        <f>'8. Afschrijvingen voor GAW'!AY78</f>
        <v>24402.234761946707</v>
      </c>
      <c r="V83" s="86">
        <f>'8. Afschrijvingen voor GAW'!AZ78</f>
        <v>29282.681714336042</v>
      </c>
      <c r="W83" s="86">
        <f>'8. Afschrijvingen voor GAW'!BA78</f>
        <v>28415.046700577939</v>
      </c>
      <c r="X83" s="86">
        <f>'8. Afschrijvingen voor GAW'!BB78</f>
        <v>27573.119390931184</v>
      </c>
      <c r="Y83" s="86">
        <f>'8. Afschrijvingen voor GAW'!BC78</f>
        <v>26756.138075644336</v>
      </c>
      <c r="Z83" s="86">
        <f>'8. Afschrijvingen voor GAW'!BD78</f>
        <v>25963.363614143764</v>
      </c>
      <c r="AB83" s="122"/>
      <c r="AC83" s="87">
        <f t="shared" si="6"/>
        <v>0</v>
      </c>
      <c r="AD83" s="87">
        <f t="shared" si="7"/>
        <v>0</v>
      </c>
      <c r="AE83" s="87">
        <f t="shared" si="8"/>
        <v>0</v>
      </c>
      <c r="AF83" s="87">
        <f t="shared" si="9"/>
        <v>0</v>
      </c>
      <c r="AG83" s="87">
        <f t="shared" si="10"/>
        <v>0</v>
      </c>
      <c r="AH83" s="87">
        <f t="shared" si="11"/>
        <v>0</v>
      </c>
      <c r="AI83" s="87">
        <f t="shared" si="12"/>
        <v>1013219.0104784076</v>
      </c>
      <c r="AJ83" s="87">
        <f t="shared" si="13"/>
        <v>1004316.3445661142</v>
      </c>
      <c r="AK83" s="87">
        <f t="shared" si="14"/>
        <v>1001834.4133697726</v>
      </c>
      <c r="AL83" s="87">
        <f t="shared" si="15"/>
        <v>1005653.1704277939</v>
      </c>
      <c r="AM83" s="87">
        <f t="shared" si="16"/>
        <v>988290.50785884156</v>
      </c>
      <c r="AN83" s="87">
        <f t="shared" si="17"/>
        <v>959007.82614450553</v>
      </c>
      <c r="AO83" s="87">
        <f t="shared" si="18"/>
        <v>930592.77944392757</v>
      </c>
      <c r="AP83" s="87">
        <f t="shared" si="19"/>
        <v>903019.66005299636</v>
      </c>
      <c r="AQ83" s="87">
        <f t="shared" si="20"/>
        <v>876263.52197735198</v>
      </c>
      <c r="AR83" s="87">
        <f t="shared" si="21"/>
        <v>850300.15836320817</v>
      </c>
    </row>
    <row r="84" spans="1:44" s="20" customFormat="1" x14ac:dyDescent="0.2">
      <c r="A84" s="40"/>
      <c r="B84" s="86">
        <f>'3. Investeringen'!B65</f>
        <v>51</v>
      </c>
      <c r="C84" s="86" t="str">
        <f>'3. Investeringen'!G65</f>
        <v>Nieuwe investeringen TD</v>
      </c>
      <c r="D84" s="86">
        <f>'3. Investeringen'!K65</f>
        <v>2017</v>
      </c>
      <c r="E84" s="121">
        <f>'3. Investeringen'!N65</f>
        <v>2017</v>
      </c>
      <c r="F84" s="86">
        <f>'3. Investeringen'!O65</f>
        <v>185463.18845860899</v>
      </c>
      <c r="G84" s="86">
        <f>'3. Investeringen'!P65</f>
        <v>0</v>
      </c>
      <c r="I84" s="86">
        <f>'6. Investeringen per jaar'!I65</f>
        <v>1</v>
      </c>
      <c r="K84" s="86">
        <f>'8. Afschrijvingen voor GAW'!AO79</f>
        <v>0</v>
      </c>
      <c r="L84" s="86">
        <f>'8. Afschrijvingen voor GAW'!AP79</f>
        <v>0</v>
      </c>
      <c r="M84" s="86">
        <f>'8. Afschrijvingen voor GAW'!AQ79</f>
        <v>0</v>
      </c>
      <c r="N84" s="86">
        <f>'8. Afschrijvingen voor GAW'!AR79</f>
        <v>0</v>
      </c>
      <c r="O84" s="86">
        <f>'8. Afschrijvingen voor GAW'!AS79</f>
        <v>0</v>
      </c>
      <c r="P84" s="86">
        <f>'8. Afschrijvingen voor GAW'!AT79</f>
        <v>0</v>
      </c>
      <c r="Q84" s="86">
        <f>'8. Afschrijvingen voor GAW'!AU79</f>
        <v>3091.0531409768164</v>
      </c>
      <c r="R84" s="86">
        <f>'8. Afschrijvingen voor GAW'!AV79</f>
        <v>6268.6557699009836</v>
      </c>
      <c r="S84" s="86">
        <f>'8. Afschrijvingen voor GAW'!AW79</f>
        <v>6400.2975410689041</v>
      </c>
      <c r="T84" s="86">
        <f>'8. Afschrijvingen voor GAW'!AX79</f>
        <v>6579.5058722188342</v>
      </c>
      <c r="U84" s="86">
        <f>'8. Afschrijvingen voor GAW'!AY79</f>
        <v>6625.5624133243646</v>
      </c>
      <c r="V84" s="86">
        <f>'8. Afschrijvingen voor GAW'!AZ79</f>
        <v>7950.6748959892384</v>
      </c>
      <c r="W84" s="86">
        <f>'8. Afschrijvingen voor GAW'!BA79</f>
        <v>7576.5254891191571</v>
      </c>
      <c r="X84" s="86">
        <f>'8. Afschrijvingen voor GAW'!BB79</f>
        <v>7219.983113160607</v>
      </c>
      <c r="Y84" s="86">
        <f>'8. Afschrijvingen voor GAW'!BC79</f>
        <v>6880.2192019530494</v>
      </c>
      <c r="Z84" s="86">
        <f>'8. Afschrijvingen voor GAW'!BD79</f>
        <v>6556.4441806846708</v>
      </c>
      <c r="AB84" s="122"/>
      <c r="AC84" s="87">
        <f t="shared" si="6"/>
        <v>0</v>
      </c>
      <c r="AD84" s="87">
        <f t="shared" si="7"/>
        <v>0</v>
      </c>
      <c r="AE84" s="87">
        <f t="shared" si="8"/>
        <v>0</v>
      </c>
      <c r="AF84" s="87">
        <f t="shared" si="9"/>
        <v>0</v>
      </c>
      <c r="AG84" s="87">
        <f t="shared" si="10"/>
        <v>0</v>
      </c>
      <c r="AH84" s="87">
        <f t="shared" si="11"/>
        <v>0</v>
      </c>
      <c r="AI84" s="87">
        <f t="shared" si="12"/>
        <v>182372.13531763217</v>
      </c>
      <c r="AJ84" s="87">
        <f t="shared" si="13"/>
        <v>178656.68944217806</v>
      </c>
      <c r="AK84" s="87">
        <f t="shared" si="14"/>
        <v>176008.18237939489</v>
      </c>
      <c r="AL84" s="87">
        <f t="shared" si="15"/>
        <v>174356.90561379911</v>
      </c>
      <c r="AM84" s="87">
        <f t="shared" si="16"/>
        <v>168951.84153977133</v>
      </c>
      <c r="AN84" s="87">
        <f t="shared" si="17"/>
        <v>161001.16664378208</v>
      </c>
      <c r="AO84" s="87">
        <f t="shared" si="18"/>
        <v>153424.64115466294</v>
      </c>
      <c r="AP84" s="87">
        <f t="shared" si="19"/>
        <v>146204.65804150232</v>
      </c>
      <c r="AQ84" s="87">
        <f t="shared" si="20"/>
        <v>139324.43883954926</v>
      </c>
      <c r="AR84" s="87">
        <f t="shared" si="21"/>
        <v>132767.9946588646</v>
      </c>
    </row>
    <row r="85" spans="1:44" s="20" customFormat="1" x14ac:dyDescent="0.2">
      <c r="A85" s="40"/>
      <c r="B85" s="86">
        <f>'3. Investeringen'!B66</f>
        <v>52</v>
      </c>
      <c r="C85" s="86" t="str">
        <f>'3. Investeringen'!G66</f>
        <v>Nieuwe investeringen TD</v>
      </c>
      <c r="D85" s="86">
        <f>'3. Investeringen'!K66</f>
        <v>2017</v>
      </c>
      <c r="E85" s="121">
        <f>'3. Investeringen'!N66</f>
        <v>2017</v>
      </c>
      <c r="F85" s="86">
        <f>'3. Investeringen'!O66</f>
        <v>65865.766959999994</v>
      </c>
      <c r="G85" s="86">
        <f>'3. Investeringen'!P66</f>
        <v>0</v>
      </c>
      <c r="I85" s="86">
        <f>'6. Investeringen per jaar'!I66</f>
        <v>1</v>
      </c>
      <c r="K85" s="86">
        <f>'8. Afschrijvingen voor GAW'!AO80</f>
        <v>0</v>
      </c>
      <c r="L85" s="86">
        <f>'8. Afschrijvingen voor GAW'!AP80</f>
        <v>0</v>
      </c>
      <c r="M85" s="86">
        <f>'8. Afschrijvingen voor GAW'!AQ80</f>
        <v>0</v>
      </c>
      <c r="N85" s="86">
        <f>'8. Afschrijvingen voor GAW'!AR80</f>
        <v>0</v>
      </c>
      <c r="O85" s="86">
        <f>'8. Afschrijvingen voor GAW'!AS80</f>
        <v>0</v>
      </c>
      <c r="P85" s="86">
        <f>'8. Afschrijvingen voor GAW'!AT80</f>
        <v>0</v>
      </c>
      <c r="Q85" s="86">
        <f>'8. Afschrijvingen voor GAW'!AU80</f>
        <v>6586.5766960000001</v>
      </c>
      <c r="R85" s="86">
        <f>'8. Afschrijvingen voor GAW'!AV80</f>
        <v>13357.577539487998</v>
      </c>
      <c r="S85" s="86">
        <f>'8. Afschrijvingen voor GAW'!AW80</f>
        <v>13638.086667817246</v>
      </c>
      <c r="T85" s="86">
        <f>'8. Afschrijvingen voor GAW'!AX80</f>
        <v>14019.95309451613</v>
      </c>
      <c r="U85" s="86">
        <f>'8. Afschrijvingen voor GAW'!AY80</f>
        <v>14118.09276617774</v>
      </c>
      <c r="V85" s="86">
        <f>'8. Afschrijvingen voor GAW'!AZ80</f>
        <v>7059.0463830888675</v>
      </c>
      <c r="W85" s="86">
        <f>'8. Afschrijvingen voor GAW'!BA80</f>
        <v>0</v>
      </c>
      <c r="X85" s="86">
        <f>'8. Afschrijvingen voor GAW'!BB80</f>
        <v>0</v>
      </c>
      <c r="Y85" s="86">
        <f>'8. Afschrijvingen voor GAW'!BC80</f>
        <v>0</v>
      </c>
      <c r="Z85" s="86">
        <f>'8. Afschrijvingen voor GAW'!BD80</f>
        <v>0</v>
      </c>
      <c r="AB85" s="122"/>
      <c r="AC85" s="87">
        <f t="shared" si="6"/>
        <v>0</v>
      </c>
      <c r="AD85" s="87">
        <f t="shared" si="7"/>
        <v>0</v>
      </c>
      <c r="AE85" s="87">
        <f t="shared" si="8"/>
        <v>0</v>
      </c>
      <c r="AF85" s="87">
        <f t="shared" si="9"/>
        <v>0</v>
      </c>
      <c r="AG85" s="87">
        <f t="shared" si="10"/>
        <v>0</v>
      </c>
      <c r="AH85" s="87">
        <f t="shared" si="11"/>
        <v>0</v>
      </c>
      <c r="AI85" s="87">
        <f t="shared" si="12"/>
        <v>59279.19026399999</v>
      </c>
      <c r="AJ85" s="87">
        <f t="shared" si="13"/>
        <v>46751.521388207992</v>
      </c>
      <c r="AK85" s="87">
        <f t="shared" si="14"/>
        <v>34095.216669543108</v>
      </c>
      <c r="AL85" s="87">
        <f t="shared" si="15"/>
        <v>21029.929641774186</v>
      </c>
      <c r="AM85" s="87">
        <f t="shared" si="16"/>
        <v>7059.0463830888639</v>
      </c>
      <c r="AN85" s="87">
        <f t="shared" si="17"/>
        <v>-3.637978807091713E-12</v>
      </c>
      <c r="AO85" s="87">
        <f t="shared" si="18"/>
        <v>-3.637978807091713E-12</v>
      </c>
      <c r="AP85" s="87">
        <f t="shared" si="19"/>
        <v>-3.637978807091713E-12</v>
      </c>
      <c r="AQ85" s="87">
        <f t="shared" si="20"/>
        <v>-3.637978807091713E-12</v>
      </c>
      <c r="AR85" s="87">
        <f t="shared" si="21"/>
        <v>-3.637978807091713E-12</v>
      </c>
    </row>
    <row r="86" spans="1:44" s="20" customFormat="1" x14ac:dyDescent="0.2">
      <c r="A86" s="40"/>
      <c r="B86" s="86">
        <f>'3. Investeringen'!B67</f>
        <v>53</v>
      </c>
      <c r="C86" s="86" t="str">
        <f>'3. Investeringen'!G67</f>
        <v>Nieuwe investeringen TD</v>
      </c>
      <c r="D86" s="86">
        <f>'3. Investeringen'!K67</f>
        <v>2018</v>
      </c>
      <c r="E86" s="121">
        <f>'3. Investeringen'!N67</f>
        <v>2018</v>
      </c>
      <c r="F86" s="86">
        <f>'3. Investeringen'!O67</f>
        <v>114778.93592</v>
      </c>
      <c r="G86" s="86">
        <f>'3. Investeringen'!P67</f>
        <v>0</v>
      </c>
      <c r="I86" s="86">
        <f>'6. Investeringen per jaar'!I67</f>
        <v>1</v>
      </c>
      <c r="K86" s="86">
        <f>'8. Afschrijvingen voor GAW'!AO81</f>
        <v>0</v>
      </c>
      <c r="L86" s="86">
        <f>'8. Afschrijvingen voor GAW'!AP81</f>
        <v>0</v>
      </c>
      <c r="M86" s="86">
        <f>'8. Afschrijvingen voor GAW'!AQ81</f>
        <v>0</v>
      </c>
      <c r="N86" s="86">
        <f>'8. Afschrijvingen voor GAW'!AR81</f>
        <v>0</v>
      </c>
      <c r="O86" s="86">
        <f>'8. Afschrijvingen voor GAW'!AS81</f>
        <v>0</v>
      </c>
      <c r="P86" s="86">
        <f>'8. Afschrijvingen voor GAW'!AT81</f>
        <v>0</v>
      </c>
      <c r="Q86" s="86">
        <f>'8. Afschrijvingen voor GAW'!AU81</f>
        <v>0</v>
      </c>
      <c r="R86" s="86">
        <f>'8. Afschrijvingen voor GAW'!AV81</f>
        <v>1043.444872</v>
      </c>
      <c r="S86" s="86">
        <f>'8. Afschrijvingen voor GAW'!AW81</f>
        <v>2130.714428624</v>
      </c>
      <c r="T86" s="86">
        <f>'8. Afschrijvingen voor GAW'!AX81</f>
        <v>2190.3744326254719</v>
      </c>
      <c r="U86" s="86">
        <f>'8. Afschrijvingen voor GAW'!AY81</f>
        <v>2205.7070536538499</v>
      </c>
      <c r="V86" s="86">
        <f>'8. Afschrijvingen voor GAW'!AZ81</f>
        <v>2646.8484643846205</v>
      </c>
      <c r="W86" s="86">
        <f>'8. Afschrijvingen voor GAW'!BA81</f>
        <v>2585.1743254086678</v>
      </c>
      <c r="X86" s="86">
        <f>'8. Afschrijvingen voor GAW'!BB81</f>
        <v>2524.9372537486602</v>
      </c>
      <c r="Y86" s="86">
        <f>'8. Afschrijvingen voor GAW'!BC81</f>
        <v>2466.103764340924</v>
      </c>
      <c r="Z86" s="86">
        <f>'8. Afschrijvingen voor GAW'!BD81</f>
        <v>2408.6411523562815</v>
      </c>
      <c r="AB86" s="122"/>
      <c r="AC86" s="87">
        <f t="shared" si="6"/>
        <v>0</v>
      </c>
      <c r="AD86" s="87">
        <f t="shared" si="7"/>
        <v>0</v>
      </c>
      <c r="AE86" s="87">
        <f t="shared" si="8"/>
        <v>0</v>
      </c>
      <c r="AF86" s="87">
        <f t="shared" si="9"/>
        <v>0</v>
      </c>
      <c r="AG86" s="87">
        <f t="shared" si="10"/>
        <v>0</v>
      </c>
      <c r="AH86" s="87">
        <f t="shared" si="11"/>
        <v>0</v>
      </c>
      <c r="AI86" s="87">
        <f t="shared" si="12"/>
        <v>0</v>
      </c>
      <c r="AJ86" s="87">
        <f t="shared" si="13"/>
        <v>113735.491048</v>
      </c>
      <c r="AK86" s="87">
        <f t="shared" si="14"/>
        <v>113993.22193138397</v>
      </c>
      <c r="AL86" s="87">
        <f t="shared" si="15"/>
        <v>114994.65771283726</v>
      </c>
      <c r="AM86" s="87">
        <f t="shared" si="16"/>
        <v>113593.91326317325</v>
      </c>
      <c r="AN86" s="87">
        <f t="shared" si="17"/>
        <v>110947.06479878863</v>
      </c>
      <c r="AO86" s="87">
        <f t="shared" si="18"/>
        <v>108361.89047337997</v>
      </c>
      <c r="AP86" s="87">
        <f t="shared" si="19"/>
        <v>105836.95321963131</v>
      </c>
      <c r="AQ86" s="87">
        <f t="shared" si="20"/>
        <v>103370.84945529039</v>
      </c>
      <c r="AR86" s="87">
        <f t="shared" si="21"/>
        <v>100962.2083029341</v>
      </c>
    </row>
    <row r="87" spans="1:44" s="20" customFormat="1" x14ac:dyDescent="0.2">
      <c r="A87" s="40"/>
      <c r="B87" s="86">
        <f>'3. Investeringen'!B68</f>
        <v>54</v>
      </c>
      <c r="C87" s="86" t="str">
        <f>'3. Investeringen'!G68</f>
        <v>Nieuwe investeringen TD</v>
      </c>
      <c r="D87" s="86">
        <f>'3. Investeringen'!K68</f>
        <v>2018</v>
      </c>
      <c r="E87" s="121">
        <f>'3. Investeringen'!N68</f>
        <v>2018</v>
      </c>
      <c r="F87" s="86">
        <f>'3. Investeringen'!O68</f>
        <v>1202786.3403</v>
      </c>
      <c r="G87" s="86">
        <f>'3. Investeringen'!P68</f>
        <v>0</v>
      </c>
      <c r="I87" s="86">
        <f>'6. Investeringen per jaar'!I68</f>
        <v>1</v>
      </c>
      <c r="K87" s="86">
        <f>'8. Afschrijvingen voor GAW'!AO82</f>
        <v>0</v>
      </c>
      <c r="L87" s="86">
        <f>'8. Afschrijvingen voor GAW'!AP82</f>
        <v>0</v>
      </c>
      <c r="M87" s="86">
        <f>'8. Afschrijvingen voor GAW'!AQ82</f>
        <v>0</v>
      </c>
      <c r="N87" s="86">
        <f>'8. Afschrijvingen voor GAW'!AR82</f>
        <v>0</v>
      </c>
      <c r="O87" s="86">
        <f>'8. Afschrijvingen voor GAW'!AS82</f>
        <v>0</v>
      </c>
      <c r="P87" s="86">
        <f>'8. Afschrijvingen voor GAW'!AT82</f>
        <v>0</v>
      </c>
      <c r="Q87" s="86">
        <f>'8. Afschrijvingen voor GAW'!AU82</f>
        <v>0</v>
      </c>
      <c r="R87" s="86">
        <f>'8. Afschrijvingen voor GAW'!AV82</f>
        <v>13364.292670000001</v>
      </c>
      <c r="S87" s="86">
        <f>'8. Afschrijvingen voor GAW'!AW82</f>
        <v>27289.885632139994</v>
      </c>
      <c r="T87" s="86">
        <f>'8. Afschrijvingen voor GAW'!AX82</f>
        <v>28054.002429839918</v>
      </c>
      <c r="U87" s="86">
        <f>'8. Afschrijvingen voor GAW'!AY82</f>
        <v>28250.380446848791</v>
      </c>
      <c r="V87" s="86">
        <f>'8. Afschrijvingen voor GAW'!AZ82</f>
        <v>33900.456536218546</v>
      </c>
      <c r="W87" s="86">
        <f>'8. Afschrijvingen voor GAW'!BA82</f>
        <v>32920.202371315841</v>
      </c>
      <c r="X87" s="86">
        <f>'8. Afschrijvingen voor GAW'!BB82</f>
        <v>31968.292905157316</v>
      </c>
      <c r="Y87" s="86">
        <f>'8. Afschrijvingen voor GAW'!BC82</f>
        <v>31043.908531996141</v>
      </c>
      <c r="Z87" s="86">
        <f>'8. Afschrijvingen voor GAW'!BD82</f>
        <v>30146.253345528781</v>
      </c>
      <c r="AB87" s="122"/>
      <c r="AC87" s="87">
        <f t="shared" si="6"/>
        <v>0</v>
      </c>
      <c r="AD87" s="87">
        <f t="shared" si="7"/>
        <v>0</v>
      </c>
      <c r="AE87" s="87">
        <f t="shared" si="8"/>
        <v>0</v>
      </c>
      <c r="AF87" s="87">
        <f t="shared" si="9"/>
        <v>0</v>
      </c>
      <c r="AG87" s="87">
        <f t="shared" si="10"/>
        <v>0</v>
      </c>
      <c r="AH87" s="87">
        <f t="shared" si="11"/>
        <v>0</v>
      </c>
      <c r="AI87" s="87">
        <f t="shared" si="12"/>
        <v>0</v>
      </c>
      <c r="AJ87" s="87">
        <f t="shared" si="13"/>
        <v>1189422.0476299999</v>
      </c>
      <c r="AK87" s="87">
        <f t="shared" si="14"/>
        <v>1187110.0249980898</v>
      </c>
      <c r="AL87" s="87">
        <f t="shared" si="15"/>
        <v>1192295.1032681963</v>
      </c>
      <c r="AM87" s="87">
        <f t="shared" si="16"/>
        <v>1172390.7885442248</v>
      </c>
      <c r="AN87" s="87">
        <f t="shared" si="17"/>
        <v>1138490.3320080063</v>
      </c>
      <c r="AO87" s="87">
        <f t="shared" si="18"/>
        <v>1105570.1296366905</v>
      </c>
      <c r="AP87" s="87">
        <f t="shared" si="19"/>
        <v>1073601.8367315331</v>
      </c>
      <c r="AQ87" s="87">
        <f t="shared" si="20"/>
        <v>1042557.9281995369</v>
      </c>
      <c r="AR87" s="87">
        <f t="shared" si="21"/>
        <v>1012411.6748540081</v>
      </c>
    </row>
    <row r="88" spans="1:44" s="20" customFormat="1" x14ac:dyDescent="0.2">
      <c r="A88" s="40"/>
      <c r="B88" s="86">
        <f>'3. Investeringen'!B69</f>
        <v>55</v>
      </c>
      <c r="C88" s="86" t="str">
        <f>'3. Investeringen'!G69</f>
        <v>Nieuwe investeringen TD</v>
      </c>
      <c r="D88" s="86">
        <f>'3. Investeringen'!K69</f>
        <v>2018</v>
      </c>
      <c r="E88" s="121">
        <f>'3. Investeringen'!N69</f>
        <v>2018</v>
      </c>
      <c r="F88" s="86">
        <f>'3. Investeringen'!O69</f>
        <v>147909.20222000001</v>
      </c>
      <c r="G88" s="86">
        <f>'3. Investeringen'!P69</f>
        <v>0</v>
      </c>
      <c r="I88" s="86">
        <f>'6. Investeringen per jaar'!I69</f>
        <v>1</v>
      </c>
      <c r="K88" s="86">
        <f>'8. Afschrijvingen voor GAW'!AO83</f>
        <v>0</v>
      </c>
      <c r="L88" s="86">
        <f>'8. Afschrijvingen voor GAW'!AP83</f>
        <v>0</v>
      </c>
      <c r="M88" s="86">
        <f>'8. Afschrijvingen voor GAW'!AQ83</f>
        <v>0</v>
      </c>
      <c r="N88" s="86">
        <f>'8. Afschrijvingen voor GAW'!AR83</f>
        <v>0</v>
      </c>
      <c r="O88" s="86">
        <f>'8. Afschrijvingen voor GAW'!AS83</f>
        <v>0</v>
      </c>
      <c r="P88" s="86">
        <f>'8. Afschrijvingen voor GAW'!AT83</f>
        <v>0</v>
      </c>
      <c r="Q88" s="86">
        <f>'8. Afschrijvingen voor GAW'!AU83</f>
        <v>0</v>
      </c>
      <c r="R88" s="86">
        <f>'8. Afschrijvingen voor GAW'!AV83</f>
        <v>2465.1533703333334</v>
      </c>
      <c r="S88" s="86">
        <f>'8. Afschrijvingen voor GAW'!AW83</f>
        <v>5033.8431822206667</v>
      </c>
      <c r="T88" s="86">
        <f>'8. Afschrijvingen voor GAW'!AX83</f>
        <v>5174.7907913228455</v>
      </c>
      <c r="U88" s="86">
        <f>'8. Afschrijvingen voor GAW'!AY83</f>
        <v>5211.0143268621041</v>
      </c>
      <c r="V88" s="86">
        <f>'8. Afschrijvingen voor GAW'!AZ83</f>
        <v>6253.2171922345251</v>
      </c>
      <c r="W88" s="86">
        <f>'8. Afschrijvingen voor GAW'!BA83</f>
        <v>5970.05264013334</v>
      </c>
      <c r="X88" s="86">
        <f>'8. Afschrijvingen voor GAW'!BB83</f>
        <v>5699.7106337876794</v>
      </c>
      <c r="Y88" s="86">
        <f>'8. Afschrijvingen voor GAW'!BC83</f>
        <v>5441.6105296161622</v>
      </c>
      <c r="Z88" s="86">
        <f>'8. Afschrijvingen voor GAW'!BD83</f>
        <v>5195.1979773316561</v>
      </c>
      <c r="AB88" s="122"/>
      <c r="AC88" s="87">
        <f t="shared" si="6"/>
        <v>0</v>
      </c>
      <c r="AD88" s="87">
        <f t="shared" si="7"/>
        <v>0</v>
      </c>
      <c r="AE88" s="87">
        <f t="shared" si="8"/>
        <v>0</v>
      </c>
      <c r="AF88" s="87">
        <f t="shared" si="9"/>
        <v>0</v>
      </c>
      <c r="AG88" s="87">
        <f t="shared" si="10"/>
        <v>0</v>
      </c>
      <c r="AH88" s="87">
        <f t="shared" si="11"/>
        <v>0</v>
      </c>
      <c r="AI88" s="87">
        <f t="shared" si="12"/>
        <v>0</v>
      </c>
      <c r="AJ88" s="87">
        <f t="shared" si="13"/>
        <v>145444.04884966667</v>
      </c>
      <c r="AK88" s="87">
        <f t="shared" si="14"/>
        <v>143464.53069328898</v>
      </c>
      <c r="AL88" s="87">
        <f t="shared" si="15"/>
        <v>142306.74676137822</v>
      </c>
      <c r="AM88" s="87">
        <f t="shared" si="16"/>
        <v>138091.87966184574</v>
      </c>
      <c r="AN88" s="87">
        <f t="shared" si="17"/>
        <v>131838.66246961121</v>
      </c>
      <c r="AO88" s="87">
        <f t="shared" si="18"/>
        <v>125868.60982947788</v>
      </c>
      <c r="AP88" s="87">
        <f t="shared" si="19"/>
        <v>120168.8991956902</v>
      </c>
      <c r="AQ88" s="87">
        <f t="shared" si="20"/>
        <v>114727.28866607405</v>
      </c>
      <c r="AR88" s="87">
        <f t="shared" si="21"/>
        <v>109532.09068874239</v>
      </c>
    </row>
    <row r="89" spans="1:44" s="20" customFormat="1" x14ac:dyDescent="0.2">
      <c r="A89" s="40"/>
      <c r="B89" s="86">
        <f>'3. Investeringen'!B70</f>
        <v>56</v>
      </c>
      <c r="C89" s="86" t="str">
        <f>'3. Investeringen'!G70</f>
        <v>Nieuwe investeringen TD</v>
      </c>
      <c r="D89" s="86">
        <f>'3. Investeringen'!K70</f>
        <v>2018</v>
      </c>
      <c r="E89" s="121">
        <f>'3. Investeringen'!N70</f>
        <v>2018</v>
      </c>
      <c r="F89" s="86">
        <f>'3. Investeringen'!O70</f>
        <v>65700.710776000007</v>
      </c>
      <c r="G89" s="86">
        <f>'3. Investeringen'!P70</f>
        <v>0</v>
      </c>
      <c r="I89" s="86">
        <f>'6. Investeringen per jaar'!I70</f>
        <v>1</v>
      </c>
      <c r="K89" s="86">
        <f>'8. Afschrijvingen voor GAW'!AO84</f>
        <v>0</v>
      </c>
      <c r="L89" s="86">
        <f>'8. Afschrijvingen voor GAW'!AP84</f>
        <v>0</v>
      </c>
      <c r="M89" s="86">
        <f>'8. Afschrijvingen voor GAW'!AQ84</f>
        <v>0</v>
      </c>
      <c r="N89" s="86">
        <f>'8. Afschrijvingen voor GAW'!AR84</f>
        <v>0</v>
      </c>
      <c r="O89" s="86">
        <f>'8. Afschrijvingen voor GAW'!AS84</f>
        <v>0</v>
      </c>
      <c r="P89" s="86">
        <f>'8. Afschrijvingen voor GAW'!AT84</f>
        <v>0</v>
      </c>
      <c r="Q89" s="86">
        <f>'8. Afschrijvingen voor GAW'!AU84</f>
        <v>0</v>
      </c>
      <c r="R89" s="86">
        <f>'8. Afschrijvingen voor GAW'!AV84</f>
        <v>3285.0355388000007</v>
      </c>
      <c r="S89" s="86">
        <f>'8. Afschrijvingen voor GAW'!AW84</f>
        <v>6708.0425702295997</v>
      </c>
      <c r="T89" s="86">
        <f>'8. Afschrijvingen voor GAW'!AX84</f>
        <v>6895.8677621960287</v>
      </c>
      <c r="U89" s="86">
        <f>'8. Afschrijvingen voor GAW'!AY84</f>
        <v>6944.1388365314006</v>
      </c>
      <c r="V89" s="86">
        <f>'8. Afschrijvingen voor GAW'!AZ84</f>
        <v>8332.9666038376799</v>
      </c>
      <c r="W89" s="86">
        <f>'8. Afschrijvingen voor GAW'!BA84</f>
        <v>6794.5727692830314</v>
      </c>
      <c r="X89" s="86">
        <f>'8. Afschrijvingen voor GAW'!BB84</f>
        <v>6668.7473476296427</v>
      </c>
      <c r="Y89" s="86">
        <f>'8. Afschrijvingen voor GAW'!BC84</f>
        <v>6668.7473476296427</v>
      </c>
      <c r="Z89" s="86">
        <f>'8. Afschrijvingen voor GAW'!BD84</f>
        <v>6668.7473476296427</v>
      </c>
      <c r="AB89" s="122"/>
      <c r="AC89" s="87">
        <f t="shared" si="6"/>
        <v>0</v>
      </c>
      <c r="AD89" s="87">
        <f t="shared" si="7"/>
        <v>0</v>
      </c>
      <c r="AE89" s="87">
        <f t="shared" si="8"/>
        <v>0</v>
      </c>
      <c r="AF89" s="87">
        <f t="shared" si="9"/>
        <v>0</v>
      </c>
      <c r="AG89" s="87">
        <f t="shared" si="10"/>
        <v>0</v>
      </c>
      <c r="AH89" s="87">
        <f t="shared" si="11"/>
        <v>0</v>
      </c>
      <c r="AI89" s="87">
        <f t="shared" si="12"/>
        <v>0</v>
      </c>
      <c r="AJ89" s="87">
        <f t="shared" si="13"/>
        <v>62415.675237200005</v>
      </c>
      <c r="AK89" s="87">
        <f t="shared" si="14"/>
        <v>57018.3618469516</v>
      </c>
      <c r="AL89" s="87">
        <f t="shared" si="15"/>
        <v>51719.008216470218</v>
      </c>
      <c r="AM89" s="87">
        <f t="shared" si="16"/>
        <v>45136.902437454104</v>
      </c>
      <c r="AN89" s="87">
        <f t="shared" si="17"/>
        <v>36803.935833616422</v>
      </c>
      <c r="AO89" s="87">
        <f t="shared" si="18"/>
        <v>30009.363064333389</v>
      </c>
      <c r="AP89" s="87">
        <f t="shared" si="19"/>
        <v>23340.615716703745</v>
      </c>
      <c r="AQ89" s="87">
        <f t="shared" si="20"/>
        <v>16671.868369074102</v>
      </c>
      <c r="AR89" s="87">
        <f t="shared" si="21"/>
        <v>10003.121021444458</v>
      </c>
    </row>
    <row r="90" spans="1:44" s="20" customFormat="1" x14ac:dyDescent="0.2">
      <c r="A90" s="40"/>
      <c r="B90" s="86">
        <f>'3. Investeringen'!B71</f>
        <v>57</v>
      </c>
      <c r="C90" s="86" t="str">
        <f>'3. Investeringen'!G71</f>
        <v>Nieuwe investeringen TD</v>
      </c>
      <c r="D90" s="86">
        <f>'3. Investeringen'!K71</f>
        <v>2018</v>
      </c>
      <c r="E90" s="121">
        <f>'3. Investeringen'!N71</f>
        <v>2018</v>
      </c>
      <c r="F90" s="86">
        <f>'3. Investeringen'!O71</f>
        <v>32635.762014</v>
      </c>
      <c r="G90" s="86">
        <f>'3. Investeringen'!P71</f>
        <v>0</v>
      </c>
      <c r="I90" s="86">
        <f>'6. Investeringen per jaar'!I71</f>
        <v>1</v>
      </c>
      <c r="K90" s="86">
        <f>'8. Afschrijvingen voor GAW'!AO85</f>
        <v>0</v>
      </c>
      <c r="L90" s="86">
        <f>'8. Afschrijvingen voor GAW'!AP85</f>
        <v>0</v>
      </c>
      <c r="M90" s="86">
        <f>'8. Afschrijvingen voor GAW'!AQ85</f>
        <v>0</v>
      </c>
      <c r="N90" s="86">
        <f>'8. Afschrijvingen voor GAW'!AR85</f>
        <v>0</v>
      </c>
      <c r="O90" s="86">
        <f>'8. Afschrijvingen voor GAW'!AS85</f>
        <v>0</v>
      </c>
      <c r="P90" s="86">
        <f>'8. Afschrijvingen voor GAW'!AT85</f>
        <v>0</v>
      </c>
      <c r="Q90" s="86">
        <f>'8. Afschrijvingen voor GAW'!AU85</f>
        <v>0</v>
      </c>
      <c r="R90" s="86">
        <f>'8. Afschrijvingen voor GAW'!AV85</f>
        <v>3263.5762014000002</v>
      </c>
      <c r="S90" s="86">
        <f>'8. Afschrijvingen voor GAW'!AW85</f>
        <v>6664.2226032587996</v>
      </c>
      <c r="T90" s="86">
        <f>'8. Afschrijvingen voor GAW'!AX85</f>
        <v>6850.8208361500465</v>
      </c>
      <c r="U90" s="86">
        <f>'8. Afschrijvingen voor GAW'!AY85</f>
        <v>6898.7765820030954</v>
      </c>
      <c r="V90" s="86">
        <f>'8. Afschrijvingen voor GAW'!AZ85</f>
        <v>8278.5318984037112</v>
      </c>
      <c r="W90" s="86">
        <f>'8. Afschrijvingen voor GAW'!BA85</f>
        <v>2069.6329746009292</v>
      </c>
      <c r="X90" s="86">
        <f>'8. Afschrijvingen voor GAW'!BB85</f>
        <v>0</v>
      </c>
      <c r="Y90" s="86">
        <f>'8. Afschrijvingen voor GAW'!BC85</f>
        <v>0</v>
      </c>
      <c r="Z90" s="86">
        <f>'8. Afschrijvingen voor GAW'!BD85</f>
        <v>0</v>
      </c>
      <c r="AB90" s="122"/>
      <c r="AC90" s="87">
        <f t="shared" si="6"/>
        <v>0</v>
      </c>
      <c r="AD90" s="87">
        <f t="shared" si="7"/>
        <v>0</v>
      </c>
      <c r="AE90" s="87">
        <f t="shared" si="8"/>
        <v>0</v>
      </c>
      <c r="AF90" s="87">
        <f t="shared" si="9"/>
        <v>0</v>
      </c>
      <c r="AG90" s="87">
        <f t="shared" si="10"/>
        <v>0</v>
      </c>
      <c r="AH90" s="87">
        <f t="shared" si="11"/>
        <v>0</v>
      </c>
      <c r="AI90" s="87">
        <f t="shared" si="12"/>
        <v>0</v>
      </c>
      <c r="AJ90" s="87">
        <f t="shared" si="13"/>
        <v>29372.185812600001</v>
      </c>
      <c r="AK90" s="87">
        <f t="shared" si="14"/>
        <v>23324.779111405798</v>
      </c>
      <c r="AL90" s="87">
        <f t="shared" si="15"/>
        <v>17127.052090375113</v>
      </c>
      <c r="AM90" s="87">
        <f t="shared" si="16"/>
        <v>10348.164873004644</v>
      </c>
      <c r="AN90" s="87">
        <f t="shared" si="17"/>
        <v>2069.6329746009324</v>
      </c>
      <c r="AO90" s="87">
        <f t="shared" si="18"/>
        <v>3.1832314562052488E-12</v>
      </c>
      <c r="AP90" s="87">
        <f t="shared" si="19"/>
        <v>3.1832314562052488E-12</v>
      </c>
      <c r="AQ90" s="87">
        <f t="shared" si="20"/>
        <v>3.1832314562052488E-12</v>
      </c>
      <c r="AR90" s="87">
        <f t="shared" si="21"/>
        <v>3.1832314562052488E-12</v>
      </c>
    </row>
    <row r="91" spans="1:44" s="20" customFormat="1" x14ac:dyDescent="0.2">
      <c r="A91" s="40"/>
      <c r="B91" s="86">
        <f>'3. Investeringen'!B72</f>
        <v>58</v>
      </c>
      <c r="C91" s="86" t="str">
        <f>'3. Investeringen'!G72</f>
        <v>Nieuwe investeringen TD</v>
      </c>
      <c r="D91" s="86">
        <f>'3. Investeringen'!K72</f>
        <v>2019</v>
      </c>
      <c r="E91" s="121">
        <f>'3. Investeringen'!N72</f>
        <v>2019</v>
      </c>
      <c r="F91" s="86">
        <f>'3. Investeringen'!O72</f>
        <v>213476</v>
      </c>
      <c r="G91" s="86">
        <f>'3. Investeringen'!P72</f>
        <v>0</v>
      </c>
      <c r="I91" s="86">
        <f>'6. Investeringen per jaar'!I72</f>
        <v>1</v>
      </c>
      <c r="K91" s="86">
        <f>'8. Afschrijvingen voor GAW'!AO86</f>
        <v>0</v>
      </c>
      <c r="L91" s="86">
        <f>'8. Afschrijvingen voor GAW'!AP86</f>
        <v>0</v>
      </c>
      <c r="M91" s="86">
        <f>'8. Afschrijvingen voor GAW'!AQ86</f>
        <v>0</v>
      </c>
      <c r="N91" s="86">
        <f>'8. Afschrijvingen voor GAW'!AR86</f>
        <v>0</v>
      </c>
      <c r="O91" s="86">
        <f>'8. Afschrijvingen voor GAW'!AS86</f>
        <v>0</v>
      </c>
      <c r="P91" s="86">
        <f>'8. Afschrijvingen voor GAW'!AT86</f>
        <v>0</v>
      </c>
      <c r="Q91" s="86">
        <f>'8. Afschrijvingen voor GAW'!AU86</f>
        <v>0</v>
      </c>
      <c r="R91" s="86">
        <f>'8. Afschrijvingen voor GAW'!AV86</f>
        <v>0</v>
      </c>
      <c r="S91" s="86">
        <f>'8. Afschrijvingen voor GAW'!AW86</f>
        <v>1940.6909090909091</v>
      </c>
      <c r="T91" s="86">
        <f>'8. Afschrijvingen voor GAW'!AX86</f>
        <v>3990.0605090909094</v>
      </c>
      <c r="U91" s="86">
        <f>'8. Afschrijvingen voor GAW'!AY86</f>
        <v>4017.9909326545458</v>
      </c>
      <c r="V91" s="86">
        <f>'8. Afschrijvingen voor GAW'!AZ86</f>
        <v>4821.5891191854544</v>
      </c>
      <c r="W91" s="86">
        <f>'8. Afschrijvingen voor GAW'!BA86</f>
        <v>4711.3813678897868</v>
      </c>
      <c r="X91" s="86">
        <f>'8. Afschrijvingen voor GAW'!BB86</f>
        <v>4603.6926509094501</v>
      </c>
      <c r="Y91" s="86">
        <f>'8. Afschrijvingen voor GAW'!BC86</f>
        <v>4498.4653903172339</v>
      </c>
      <c r="Z91" s="86">
        <f>'8. Afschrijvingen voor GAW'!BD86</f>
        <v>4395.6433242528392</v>
      </c>
      <c r="AB91" s="122"/>
      <c r="AC91" s="87">
        <f t="shared" si="6"/>
        <v>0</v>
      </c>
      <c r="AD91" s="87">
        <f t="shared" si="7"/>
        <v>0</v>
      </c>
      <c r="AE91" s="87">
        <f t="shared" si="8"/>
        <v>0</v>
      </c>
      <c r="AF91" s="87">
        <f t="shared" si="9"/>
        <v>0</v>
      </c>
      <c r="AG91" s="87">
        <f t="shared" si="10"/>
        <v>0</v>
      </c>
      <c r="AH91" s="87">
        <f t="shared" si="11"/>
        <v>0</v>
      </c>
      <c r="AI91" s="87">
        <f t="shared" si="12"/>
        <v>0</v>
      </c>
      <c r="AJ91" s="87">
        <f t="shared" si="13"/>
        <v>0</v>
      </c>
      <c r="AK91" s="87">
        <f t="shared" si="14"/>
        <v>211535.30909090908</v>
      </c>
      <c r="AL91" s="87">
        <f t="shared" si="15"/>
        <v>213468.23723636361</v>
      </c>
      <c r="AM91" s="87">
        <f t="shared" si="16"/>
        <v>210944.52396436356</v>
      </c>
      <c r="AN91" s="87">
        <f t="shared" si="17"/>
        <v>206122.9348451781</v>
      </c>
      <c r="AO91" s="87">
        <f t="shared" si="18"/>
        <v>201411.55347728831</v>
      </c>
      <c r="AP91" s="87">
        <f t="shared" si="19"/>
        <v>196807.86082637886</v>
      </c>
      <c r="AQ91" s="87">
        <f t="shared" si="20"/>
        <v>192309.39543606163</v>
      </c>
      <c r="AR91" s="87">
        <f t="shared" si="21"/>
        <v>187913.7521118088</v>
      </c>
    </row>
    <row r="92" spans="1:44" s="20" customFormat="1" x14ac:dyDescent="0.2">
      <c r="A92" s="40"/>
      <c r="B92" s="86">
        <f>'3. Investeringen'!B73</f>
        <v>59</v>
      </c>
      <c r="C92" s="86" t="str">
        <f>'3. Investeringen'!G73</f>
        <v>Nieuwe investeringen TD</v>
      </c>
      <c r="D92" s="86">
        <f>'3. Investeringen'!K73</f>
        <v>2019</v>
      </c>
      <c r="E92" s="121">
        <f>'3. Investeringen'!N73</f>
        <v>2019</v>
      </c>
      <c r="F92" s="86">
        <f>'3. Investeringen'!O73</f>
        <v>999431</v>
      </c>
      <c r="G92" s="86">
        <f>'3. Investeringen'!P73</f>
        <v>0</v>
      </c>
      <c r="I92" s="86">
        <f>'6. Investeringen per jaar'!I73</f>
        <v>1</v>
      </c>
      <c r="K92" s="86">
        <f>'8. Afschrijvingen voor GAW'!AO87</f>
        <v>0</v>
      </c>
      <c r="L92" s="86">
        <f>'8. Afschrijvingen voor GAW'!AP87</f>
        <v>0</v>
      </c>
      <c r="M92" s="86">
        <f>'8. Afschrijvingen voor GAW'!AQ87</f>
        <v>0</v>
      </c>
      <c r="N92" s="86">
        <f>'8. Afschrijvingen voor GAW'!AR87</f>
        <v>0</v>
      </c>
      <c r="O92" s="86">
        <f>'8. Afschrijvingen voor GAW'!AS87</f>
        <v>0</v>
      </c>
      <c r="P92" s="86">
        <f>'8. Afschrijvingen voor GAW'!AT87</f>
        <v>0</v>
      </c>
      <c r="Q92" s="86">
        <f>'8. Afschrijvingen voor GAW'!AU87</f>
        <v>0</v>
      </c>
      <c r="R92" s="86">
        <f>'8. Afschrijvingen voor GAW'!AV87</f>
        <v>0</v>
      </c>
      <c r="S92" s="86">
        <f>'8. Afschrijvingen voor GAW'!AW87</f>
        <v>11104.78888888889</v>
      </c>
      <c r="T92" s="86">
        <f>'8. Afschrijvingen voor GAW'!AX87</f>
        <v>22831.445955555555</v>
      </c>
      <c r="U92" s="86">
        <f>'8. Afschrijvingen voor GAW'!AY87</f>
        <v>22991.266077244443</v>
      </c>
      <c r="V92" s="86">
        <f>'8. Afschrijvingen voor GAW'!AZ87</f>
        <v>27589.519292693327</v>
      </c>
      <c r="W92" s="86">
        <f>'8. Afschrijvingen voor GAW'!BA87</f>
        <v>26810.521100899638</v>
      </c>
      <c r="X92" s="86">
        <f>'8. Afschrijvingen voor GAW'!BB87</f>
        <v>26053.518152168352</v>
      </c>
      <c r="Y92" s="86">
        <f>'8. Afschrijvingen voor GAW'!BC87</f>
        <v>25317.889404342422</v>
      </c>
      <c r="Z92" s="86">
        <f>'8. Afschrijvingen voor GAW'!BD87</f>
        <v>24603.031350572754</v>
      </c>
      <c r="AB92" s="122"/>
      <c r="AC92" s="87">
        <f t="shared" si="6"/>
        <v>0</v>
      </c>
      <c r="AD92" s="87">
        <f t="shared" si="7"/>
        <v>0</v>
      </c>
      <c r="AE92" s="87">
        <f t="shared" si="8"/>
        <v>0</v>
      </c>
      <c r="AF92" s="87">
        <f t="shared" si="9"/>
        <v>0</v>
      </c>
      <c r="AG92" s="87">
        <f t="shared" si="10"/>
        <v>0</v>
      </c>
      <c r="AH92" s="87">
        <f t="shared" si="11"/>
        <v>0</v>
      </c>
      <c r="AI92" s="87">
        <f t="shared" si="12"/>
        <v>0</v>
      </c>
      <c r="AJ92" s="87">
        <f t="shared" si="13"/>
        <v>0</v>
      </c>
      <c r="AK92" s="87">
        <f t="shared" si="14"/>
        <v>988326.2111111111</v>
      </c>
      <c r="AL92" s="87">
        <f t="shared" si="15"/>
        <v>993167.89906666672</v>
      </c>
      <c r="AM92" s="87">
        <f t="shared" si="16"/>
        <v>977128.80828288884</v>
      </c>
      <c r="AN92" s="87">
        <f t="shared" si="17"/>
        <v>949539.28899019549</v>
      </c>
      <c r="AO92" s="87">
        <f t="shared" si="18"/>
        <v>922728.76788929582</v>
      </c>
      <c r="AP92" s="87">
        <f t="shared" si="19"/>
        <v>896675.24973712745</v>
      </c>
      <c r="AQ92" s="87">
        <f t="shared" si="20"/>
        <v>871357.36033278506</v>
      </c>
      <c r="AR92" s="87">
        <f t="shared" si="21"/>
        <v>846754.32898221235</v>
      </c>
    </row>
    <row r="93" spans="1:44" s="20" customFormat="1" x14ac:dyDescent="0.2">
      <c r="A93" s="40"/>
      <c r="B93" s="86">
        <f>'3. Investeringen'!B74</f>
        <v>60</v>
      </c>
      <c r="C93" s="86" t="str">
        <f>'3. Investeringen'!G74</f>
        <v>Nieuwe investeringen TD</v>
      </c>
      <c r="D93" s="86">
        <f>'3. Investeringen'!K74</f>
        <v>2019</v>
      </c>
      <c r="E93" s="121">
        <f>'3. Investeringen'!N74</f>
        <v>2019</v>
      </c>
      <c r="F93" s="86">
        <f>'3. Investeringen'!O74</f>
        <v>54621</v>
      </c>
      <c r="G93" s="86">
        <f>'3. Investeringen'!P74</f>
        <v>0</v>
      </c>
      <c r="I93" s="86">
        <f>'6. Investeringen per jaar'!I74</f>
        <v>1</v>
      </c>
      <c r="K93" s="86">
        <f>'8. Afschrijvingen voor GAW'!AO88</f>
        <v>0</v>
      </c>
      <c r="L93" s="86">
        <f>'8. Afschrijvingen voor GAW'!AP88</f>
        <v>0</v>
      </c>
      <c r="M93" s="86">
        <f>'8. Afschrijvingen voor GAW'!AQ88</f>
        <v>0</v>
      </c>
      <c r="N93" s="86">
        <f>'8. Afschrijvingen voor GAW'!AR88</f>
        <v>0</v>
      </c>
      <c r="O93" s="86">
        <f>'8. Afschrijvingen voor GAW'!AS88</f>
        <v>0</v>
      </c>
      <c r="P93" s="86">
        <f>'8. Afschrijvingen voor GAW'!AT88</f>
        <v>0</v>
      </c>
      <c r="Q93" s="86">
        <f>'8. Afschrijvingen voor GAW'!AU88</f>
        <v>0</v>
      </c>
      <c r="R93" s="86">
        <f>'8. Afschrijvingen voor GAW'!AV88</f>
        <v>0</v>
      </c>
      <c r="S93" s="86">
        <f>'8. Afschrijvingen voor GAW'!AW88</f>
        <v>910.35</v>
      </c>
      <c r="T93" s="86">
        <f>'8. Afschrijvingen voor GAW'!AX88</f>
        <v>1871.6796000000002</v>
      </c>
      <c r="U93" s="86">
        <f>'8. Afschrijvingen voor GAW'!AY88</f>
        <v>1884.7813572</v>
      </c>
      <c r="V93" s="86">
        <f>'8. Afschrijvingen voor GAW'!AZ88</f>
        <v>2261.7376286399999</v>
      </c>
      <c r="W93" s="86">
        <f>'8. Afschrijvingen voor GAW'!BA88</f>
        <v>2163.0436230266182</v>
      </c>
      <c r="X93" s="86">
        <f>'8. Afschrijvingen voor GAW'!BB88</f>
        <v>2068.6562649309112</v>
      </c>
      <c r="Y93" s="86">
        <f>'8. Afschrijvingen voor GAW'!BC88</f>
        <v>1978.3876279157444</v>
      </c>
      <c r="Z93" s="86">
        <f>'8. Afschrijvingen voor GAW'!BD88</f>
        <v>1892.05798597033</v>
      </c>
      <c r="AB93" s="122"/>
      <c r="AC93" s="87">
        <f t="shared" si="6"/>
        <v>0</v>
      </c>
      <c r="AD93" s="87">
        <f t="shared" si="7"/>
        <v>0</v>
      </c>
      <c r="AE93" s="87">
        <f t="shared" si="8"/>
        <v>0</v>
      </c>
      <c r="AF93" s="87">
        <f t="shared" si="9"/>
        <v>0</v>
      </c>
      <c r="AG93" s="87">
        <f t="shared" si="10"/>
        <v>0</v>
      </c>
      <c r="AH93" s="87">
        <f t="shared" si="11"/>
        <v>0</v>
      </c>
      <c r="AI93" s="87">
        <f t="shared" si="12"/>
        <v>0</v>
      </c>
      <c r="AJ93" s="87">
        <f t="shared" si="13"/>
        <v>0</v>
      </c>
      <c r="AK93" s="87">
        <f t="shared" si="14"/>
        <v>53710.65</v>
      </c>
      <c r="AL93" s="87">
        <f t="shared" si="15"/>
        <v>53342.868600000002</v>
      </c>
      <c r="AM93" s="87">
        <f t="shared" si="16"/>
        <v>51831.487322999994</v>
      </c>
      <c r="AN93" s="87">
        <f t="shared" si="17"/>
        <v>49569.749694359991</v>
      </c>
      <c r="AO93" s="87">
        <f t="shared" si="18"/>
        <v>47406.70607133337</v>
      </c>
      <c r="AP93" s="87">
        <f t="shared" si="19"/>
        <v>45338.049806402458</v>
      </c>
      <c r="AQ93" s="87">
        <f t="shared" si="20"/>
        <v>43359.662178486717</v>
      </c>
      <c r="AR93" s="87">
        <f t="shared" si="21"/>
        <v>41467.604192516388</v>
      </c>
    </row>
    <row r="94" spans="1:44" s="20" customFormat="1" x14ac:dyDescent="0.2">
      <c r="A94" s="40"/>
      <c r="B94" s="86">
        <f>'3. Investeringen'!B75</f>
        <v>61</v>
      </c>
      <c r="C94" s="86" t="str">
        <f>'3. Investeringen'!G75</f>
        <v>Nieuwe investeringen TD</v>
      </c>
      <c r="D94" s="86">
        <f>'3. Investeringen'!K75</f>
        <v>2019</v>
      </c>
      <c r="E94" s="121">
        <f>'3. Investeringen'!N75</f>
        <v>2019</v>
      </c>
      <c r="F94" s="86">
        <f>'3. Investeringen'!O75</f>
        <v>34447</v>
      </c>
      <c r="G94" s="86">
        <f>'3. Investeringen'!P75</f>
        <v>0</v>
      </c>
      <c r="I94" s="86">
        <f>'6. Investeringen per jaar'!I75</f>
        <v>1</v>
      </c>
      <c r="K94" s="86">
        <f>'8. Afschrijvingen voor GAW'!AO89</f>
        <v>0</v>
      </c>
      <c r="L94" s="86">
        <f>'8. Afschrijvingen voor GAW'!AP89</f>
        <v>0</v>
      </c>
      <c r="M94" s="86">
        <f>'8. Afschrijvingen voor GAW'!AQ89</f>
        <v>0</v>
      </c>
      <c r="N94" s="86">
        <f>'8. Afschrijvingen voor GAW'!AR89</f>
        <v>0</v>
      </c>
      <c r="O94" s="86">
        <f>'8. Afschrijvingen voor GAW'!AS89</f>
        <v>0</v>
      </c>
      <c r="P94" s="86">
        <f>'8. Afschrijvingen voor GAW'!AT89</f>
        <v>0</v>
      </c>
      <c r="Q94" s="86">
        <f>'8. Afschrijvingen voor GAW'!AU89</f>
        <v>0</v>
      </c>
      <c r="R94" s="86">
        <f>'8. Afschrijvingen voor GAW'!AV89</f>
        <v>0</v>
      </c>
      <c r="S94" s="86">
        <f>'8. Afschrijvingen voor GAW'!AW89</f>
        <v>3444.7000000000003</v>
      </c>
      <c r="T94" s="86">
        <f>'8. Afschrijvingen voor GAW'!AX89</f>
        <v>7082.3031999999994</v>
      </c>
      <c r="U94" s="86">
        <f>'8. Afschrijvingen voor GAW'!AY89</f>
        <v>7131.8793224000001</v>
      </c>
      <c r="V94" s="86">
        <f>'8. Afschrijvingen voor GAW'!AZ89</f>
        <v>8558.2551868799983</v>
      </c>
      <c r="W94" s="86">
        <f>'8. Afschrijvingen voor GAW'!BA89</f>
        <v>6180.9620794133343</v>
      </c>
      <c r="X94" s="86">
        <f>'8. Afschrijvingen voor GAW'!BB89</f>
        <v>3090.4810397066672</v>
      </c>
      <c r="Y94" s="86">
        <f>'8. Afschrijvingen voor GAW'!BC89</f>
        <v>0</v>
      </c>
      <c r="Z94" s="86">
        <f>'8. Afschrijvingen voor GAW'!BD89</f>
        <v>0</v>
      </c>
      <c r="AB94" s="122"/>
      <c r="AC94" s="87">
        <f t="shared" si="6"/>
        <v>0</v>
      </c>
      <c r="AD94" s="87">
        <f t="shared" si="7"/>
        <v>0</v>
      </c>
      <c r="AE94" s="87">
        <f t="shared" si="8"/>
        <v>0</v>
      </c>
      <c r="AF94" s="87">
        <f t="shared" si="9"/>
        <v>0</v>
      </c>
      <c r="AG94" s="87">
        <f t="shared" si="10"/>
        <v>0</v>
      </c>
      <c r="AH94" s="87">
        <f t="shared" si="11"/>
        <v>0</v>
      </c>
      <c r="AI94" s="87">
        <f t="shared" si="12"/>
        <v>0</v>
      </c>
      <c r="AJ94" s="87">
        <f t="shared" si="13"/>
        <v>0</v>
      </c>
      <c r="AK94" s="87">
        <f t="shared" si="14"/>
        <v>31002.3</v>
      </c>
      <c r="AL94" s="87">
        <f t="shared" si="15"/>
        <v>24788.0612</v>
      </c>
      <c r="AM94" s="87">
        <f t="shared" si="16"/>
        <v>17829.698305999998</v>
      </c>
      <c r="AN94" s="87">
        <f t="shared" si="17"/>
        <v>9271.4431191200001</v>
      </c>
      <c r="AO94" s="87">
        <f t="shared" si="18"/>
        <v>3090.4810397066658</v>
      </c>
      <c r="AP94" s="87">
        <f t="shared" si="19"/>
        <v>-1.3642420526593924E-12</v>
      </c>
      <c r="AQ94" s="87">
        <f t="shared" si="20"/>
        <v>-1.3642420526593924E-12</v>
      </c>
      <c r="AR94" s="87">
        <f t="shared" si="21"/>
        <v>-1.3642420526593924E-12</v>
      </c>
    </row>
    <row r="95" spans="1:44" s="20" customFormat="1" x14ac:dyDescent="0.2">
      <c r="A95" s="40"/>
      <c r="B95" s="86">
        <f>'3. Investeringen'!B76</f>
        <v>62</v>
      </c>
      <c r="C95" s="86" t="str">
        <f>'3. Investeringen'!G76</f>
        <v>Nieuwe investeringen AD</v>
      </c>
      <c r="D95" s="86">
        <f>'3. Investeringen'!K76</f>
        <v>2009</v>
      </c>
      <c r="E95" s="121">
        <f>'3. Investeringen'!N76</f>
        <v>2011</v>
      </c>
      <c r="F95" s="86">
        <f>'3. Investeringen'!O76</f>
        <v>1822115.3846153845</v>
      </c>
      <c r="G95" s="86">
        <f>'3. Investeringen'!P76</f>
        <v>1822115.3846153847</v>
      </c>
      <c r="I95" s="86">
        <f>'6. Investeringen per jaar'!I76</f>
        <v>1</v>
      </c>
      <c r="K95" s="86">
        <f>'8. Afschrijvingen voor GAW'!AO90</f>
        <v>49318.589743589742</v>
      </c>
      <c r="L95" s="86">
        <f>'8. Afschrijvingen voor GAW'!AP90</f>
        <v>50600.873076923068</v>
      </c>
      <c r="M95" s="86">
        <f>'8. Afschrijvingen voor GAW'!AQ90</f>
        <v>51764.693157692294</v>
      </c>
      <c r="N95" s="86">
        <f>'8. Afschrijvingen voor GAW'!AR90</f>
        <v>53214.104566107671</v>
      </c>
      <c r="O95" s="86">
        <f>'8. Afschrijvingen voor GAW'!AS90</f>
        <v>53746.245611768747</v>
      </c>
      <c r="P95" s="86">
        <f>'8. Afschrijvingen voor GAW'!AT90</f>
        <v>54176.2155766629</v>
      </c>
      <c r="Q95" s="86">
        <f>'8. Afschrijvingen voor GAW'!AU90</f>
        <v>54284.568007816226</v>
      </c>
      <c r="R95" s="86">
        <f>'8. Afschrijvingen voor GAW'!AV90</f>
        <v>55044.551959925659</v>
      </c>
      <c r="S95" s="86">
        <f>'8. Afschrijvingen voor GAW'!AW90</f>
        <v>56200.487551084094</v>
      </c>
      <c r="T95" s="86">
        <f>'8. Afschrijvingen voor GAW'!AX90</f>
        <v>57774.101202514452</v>
      </c>
      <c r="U95" s="86">
        <f>'8. Afschrijvingen voor GAW'!AY90</f>
        <v>58178.519910932046</v>
      </c>
      <c r="V95" s="86">
        <f>'8. Afschrijvingen voor GAW'!AZ90</f>
        <v>69814.22389311844</v>
      </c>
      <c r="W95" s="86">
        <f>'8. Afschrijvingen voor GAW'!BA90</f>
        <v>66652.825075316854</v>
      </c>
      <c r="X95" s="86">
        <f>'8. Afschrijvingen voor GAW'!BB90</f>
        <v>63634.583939830809</v>
      </c>
      <c r="Y95" s="86">
        <f>'8. Afschrijvingen voor GAW'!BC90</f>
        <v>60753.017874630932</v>
      </c>
      <c r="Z95" s="86">
        <f>'8. Afschrijvingen voor GAW'!BD90</f>
        <v>58001.937819930652</v>
      </c>
      <c r="AB95" s="122"/>
      <c r="AC95" s="87">
        <f t="shared" si="6"/>
        <v>1800128.5256410255</v>
      </c>
      <c r="AD95" s="87">
        <f t="shared" si="7"/>
        <v>1796330.9942307693</v>
      </c>
      <c r="AE95" s="87">
        <f t="shared" si="8"/>
        <v>1785881.9139403848</v>
      </c>
      <c r="AF95" s="87">
        <f t="shared" si="9"/>
        <v>1782672.5029646079</v>
      </c>
      <c r="AG95" s="87">
        <f t="shared" si="10"/>
        <v>1746752.9823824854</v>
      </c>
      <c r="AH95" s="87">
        <f t="shared" si="11"/>
        <v>1706550.7906648824</v>
      </c>
      <c r="AI95" s="87">
        <f t="shared" si="12"/>
        <v>1655679.3242383958</v>
      </c>
      <c r="AJ95" s="87">
        <f t="shared" si="13"/>
        <v>1623814.2828178077</v>
      </c>
      <c r="AK95" s="87">
        <f t="shared" si="14"/>
        <v>1601713.8952058975</v>
      </c>
      <c r="AL95" s="87">
        <f t="shared" si="15"/>
        <v>1588787.7830691482</v>
      </c>
      <c r="AM95" s="87">
        <f t="shared" si="16"/>
        <v>1541730.7776397001</v>
      </c>
      <c r="AN95" s="87">
        <f t="shared" si="17"/>
        <v>1471916.5537465815</v>
      </c>
      <c r="AO95" s="87">
        <f t="shared" si="18"/>
        <v>1405263.7286712646</v>
      </c>
      <c r="AP95" s="87">
        <f t="shared" si="19"/>
        <v>1341629.1447314338</v>
      </c>
      <c r="AQ95" s="87">
        <f t="shared" si="20"/>
        <v>1280876.126856803</v>
      </c>
      <c r="AR95" s="87">
        <f t="shared" si="21"/>
        <v>1222874.1890368722</v>
      </c>
    </row>
    <row r="96" spans="1:44" s="20" customFormat="1" x14ac:dyDescent="0.2">
      <c r="A96" s="40"/>
      <c r="B96" s="86">
        <f>'3. Investeringen'!B77</f>
        <v>63</v>
      </c>
      <c r="C96" s="86" t="str">
        <f>'3. Investeringen'!G77</f>
        <v>Nieuwe investeringen AD</v>
      </c>
      <c r="D96" s="86">
        <f>'3. Investeringen'!K77</f>
        <v>2009</v>
      </c>
      <c r="E96" s="121">
        <f>'3. Investeringen'!N77</f>
        <v>2011</v>
      </c>
      <c r="F96" s="86">
        <f>'3. Investeringen'!O77</f>
        <v>118269.23076923077</v>
      </c>
      <c r="G96" s="86">
        <f>'3. Investeringen'!P77</f>
        <v>118269.23076923077</v>
      </c>
      <c r="I96" s="86">
        <f>'6. Investeringen per jaar'!I77</f>
        <v>1</v>
      </c>
      <c r="K96" s="86">
        <f>'8. Afschrijvingen voor GAW'!AO91</f>
        <v>3201.1538461538457</v>
      </c>
      <c r="L96" s="86">
        <f>'8. Afschrijvingen voor GAW'!AP91</f>
        <v>3284.3838461538458</v>
      </c>
      <c r="M96" s="86">
        <f>'8. Afschrijvingen voor GAW'!AQ91</f>
        <v>3359.924674615384</v>
      </c>
      <c r="N96" s="86">
        <f>'8. Afschrijvingen voor GAW'!AR91</f>
        <v>3454.0025655046143</v>
      </c>
      <c r="O96" s="86">
        <f>'8. Afschrijvingen voor GAW'!AS91</f>
        <v>3488.5425911596603</v>
      </c>
      <c r="P96" s="86">
        <f>'8. Afschrijvingen voor GAW'!AT91</f>
        <v>3516.4509318889377</v>
      </c>
      <c r="Q96" s="86">
        <f>'8. Afschrijvingen voor GAW'!AU91</f>
        <v>3523.4838337527158</v>
      </c>
      <c r="R96" s="86">
        <f>'8. Afschrijvingen voor GAW'!AV91</f>
        <v>3572.8126074252541</v>
      </c>
      <c r="S96" s="86">
        <f>'8. Afschrijvingen voor GAW'!AW91</f>
        <v>3647.8416721811841</v>
      </c>
      <c r="T96" s="86">
        <f>'8. Afschrijvingen voor GAW'!AX91</f>
        <v>3749.9812390022576</v>
      </c>
      <c r="U96" s="86">
        <f>'8. Afschrijvingen voor GAW'!AY91</f>
        <v>3776.2311076752726</v>
      </c>
      <c r="V96" s="86">
        <f>'8. Afschrijvingen voor GAW'!AZ91</f>
        <v>4531.4773292103273</v>
      </c>
      <c r="W96" s="86">
        <f>'8. Afschrijvingen voor GAW'!BA91</f>
        <v>4326.2783558121228</v>
      </c>
      <c r="X96" s="86">
        <f>'8. Afschrijvingen voor GAW'!BB91</f>
        <v>4130.3714113979886</v>
      </c>
      <c r="Y96" s="86">
        <f>'8. Afschrijvingen voor GAW'!BC91</f>
        <v>3943.335724844118</v>
      </c>
      <c r="Z96" s="86">
        <f>'8. Afschrijvingen voor GAW'!BD91</f>
        <v>3764.7695788134406</v>
      </c>
      <c r="AB96" s="122"/>
      <c r="AC96" s="87">
        <f t="shared" si="6"/>
        <v>116842.11538461538</v>
      </c>
      <c r="AD96" s="87">
        <f t="shared" si="7"/>
        <v>116595.62653846154</v>
      </c>
      <c r="AE96" s="87">
        <f t="shared" si="8"/>
        <v>115917.40127423077</v>
      </c>
      <c r="AF96" s="87">
        <f t="shared" si="9"/>
        <v>115709.08594440461</v>
      </c>
      <c r="AG96" s="87">
        <f t="shared" si="10"/>
        <v>113377.63421268899</v>
      </c>
      <c r="AH96" s="87">
        <f t="shared" si="11"/>
        <v>110768.20435450158</v>
      </c>
      <c r="AI96" s="87">
        <f t="shared" si="12"/>
        <v>107466.25692945786</v>
      </c>
      <c r="AJ96" s="87">
        <f t="shared" si="13"/>
        <v>105397.97191904501</v>
      </c>
      <c r="AK96" s="87">
        <f t="shared" si="14"/>
        <v>103963.48765716377</v>
      </c>
      <c r="AL96" s="87">
        <f t="shared" si="15"/>
        <v>103124.4840725621</v>
      </c>
      <c r="AM96" s="87">
        <f t="shared" si="16"/>
        <v>100070.12435339476</v>
      </c>
      <c r="AN96" s="87">
        <f t="shared" si="17"/>
        <v>95538.647024184436</v>
      </c>
      <c r="AO96" s="87">
        <f t="shared" si="18"/>
        <v>91212.368668372306</v>
      </c>
      <c r="AP96" s="87">
        <f t="shared" si="19"/>
        <v>87081.997256974311</v>
      </c>
      <c r="AQ96" s="87">
        <f t="shared" si="20"/>
        <v>83138.661532130194</v>
      </c>
      <c r="AR96" s="87">
        <f t="shared" si="21"/>
        <v>79373.89195331675</v>
      </c>
    </row>
    <row r="97" spans="1:44" s="20" customFormat="1" x14ac:dyDescent="0.2">
      <c r="A97" s="40"/>
      <c r="B97" s="86">
        <f>'3. Investeringen'!B78</f>
        <v>64</v>
      </c>
      <c r="C97" s="86" t="str">
        <f>'3. Investeringen'!G78</f>
        <v>Nieuwe investeringen AD</v>
      </c>
      <c r="D97" s="86">
        <f>'3. Investeringen'!K78</f>
        <v>2010</v>
      </c>
      <c r="E97" s="121">
        <f>'3. Investeringen'!N78</f>
        <v>2011</v>
      </c>
      <c r="F97" s="86">
        <f>'3. Investeringen'!O78</f>
        <v>2493615.3846153845</v>
      </c>
      <c r="G97" s="86">
        <f>'3. Investeringen'!P78</f>
        <v>2493615.3846153845</v>
      </c>
      <c r="I97" s="86">
        <f>'6. Investeringen per jaar'!I78</f>
        <v>1</v>
      </c>
      <c r="K97" s="86">
        <f>'8. Afschrijvingen voor GAW'!AO92</f>
        <v>65740.769230769234</v>
      </c>
      <c r="L97" s="86">
        <f>'8. Afschrijvingen voor GAW'!AP92</f>
        <v>67450.029230769214</v>
      </c>
      <c r="M97" s="86">
        <f>'8. Afschrijvingen voor GAW'!AQ92</f>
        <v>69001.379903076901</v>
      </c>
      <c r="N97" s="86">
        <f>'8. Afschrijvingen voor GAW'!AR92</f>
        <v>70933.41854036304</v>
      </c>
      <c r="O97" s="86">
        <f>'8. Afschrijvingen voor GAW'!AS92</f>
        <v>71642.752725766666</v>
      </c>
      <c r="P97" s="86">
        <f>'8. Afschrijvingen voor GAW'!AT92</f>
        <v>72215.894747572805</v>
      </c>
      <c r="Q97" s="86">
        <f>'8. Afschrijvingen voor GAW'!AU92</f>
        <v>72360.326537067958</v>
      </c>
      <c r="R97" s="86">
        <f>'8. Afschrijvingen voor GAW'!AV92</f>
        <v>73373.371108586914</v>
      </c>
      <c r="S97" s="86">
        <f>'8. Afschrijvingen voor GAW'!AW92</f>
        <v>74914.211901867238</v>
      </c>
      <c r="T97" s="86">
        <f>'8. Afschrijvingen voor GAW'!AX92</f>
        <v>77011.809835119522</v>
      </c>
      <c r="U97" s="86">
        <f>'8. Afschrijvingen voor GAW'!AY92</f>
        <v>77550.89250396534</v>
      </c>
      <c r="V97" s="86">
        <f>'8. Afschrijvingen voor GAW'!AZ92</f>
        <v>93061.071004758414</v>
      </c>
      <c r="W97" s="86">
        <f>'8. Afschrijvingen voor GAW'!BA92</f>
        <v>89000.224270005318</v>
      </c>
      <c r="X97" s="86">
        <f>'8. Afschrijvingen voor GAW'!BB92</f>
        <v>85116.578120041449</v>
      </c>
      <c r="Y97" s="86">
        <f>'8. Afschrijvingen voor GAW'!BC92</f>
        <v>81402.400165712374</v>
      </c>
      <c r="Z97" s="86">
        <f>'8. Afschrijvingen voor GAW'!BD92</f>
        <v>77850.295431208549</v>
      </c>
      <c r="AB97" s="122"/>
      <c r="AC97" s="87">
        <f t="shared" si="6"/>
        <v>2465278.846153846</v>
      </c>
      <c r="AD97" s="87">
        <f t="shared" si="7"/>
        <v>2461926.0669230768</v>
      </c>
      <c r="AE97" s="87">
        <f t="shared" si="8"/>
        <v>2449548.9865592308</v>
      </c>
      <c r="AF97" s="87">
        <f t="shared" si="9"/>
        <v>2447202.9396425262</v>
      </c>
      <c r="AG97" s="87">
        <f t="shared" si="10"/>
        <v>2400032.2163131852</v>
      </c>
      <c r="AH97" s="87">
        <f t="shared" si="11"/>
        <v>2347016.5792961176</v>
      </c>
      <c r="AI97" s="87">
        <f t="shared" si="12"/>
        <v>2279350.2859176421</v>
      </c>
      <c r="AJ97" s="87">
        <f t="shared" si="13"/>
        <v>2237887.8188119023</v>
      </c>
      <c r="AK97" s="87">
        <f t="shared" si="14"/>
        <v>2209969.2511050845</v>
      </c>
      <c r="AL97" s="87">
        <f t="shared" si="15"/>
        <v>2194836.5803009071</v>
      </c>
      <c r="AM97" s="87">
        <f t="shared" si="16"/>
        <v>2132649.5438590483</v>
      </c>
      <c r="AN97" s="87">
        <f t="shared" si="17"/>
        <v>2039588.4728542899</v>
      </c>
      <c r="AO97" s="87">
        <f t="shared" si="18"/>
        <v>1950588.2485842847</v>
      </c>
      <c r="AP97" s="87">
        <f t="shared" si="19"/>
        <v>1865471.6704642433</v>
      </c>
      <c r="AQ97" s="87">
        <f t="shared" si="20"/>
        <v>1784069.2702985308</v>
      </c>
      <c r="AR97" s="87">
        <f t="shared" si="21"/>
        <v>1706218.9748673222</v>
      </c>
    </row>
    <row r="98" spans="1:44" s="20" customFormat="1" x14ac:dyDescent="0.2">
      <c r="A98" s="40"/>
      <c r="B98" s="86">
        <f>'3. Investeringen'!B79</f>
        <v>65</v>
      </c>
      <c r="C98" s="86" t="str">
        <f>'3. Investeringen'!G79</f>
        <v>Nieuwe investeringen AD</v>
      </c>
      <c r="D98" s="86">
        <f>'3. Investeringen'!K79</f>
        <v>2010</v>
      </c>
      <c r="E98" s="121">
        <f>'3. Investeringen'!N79</f>
        <v>2011</v>
      </c>
      <c r="F98" s="86">
        <f>'3. Investeringen'!O79</f>
        <v>149064.10256410256</v>
      </c>
      <c r="G98" s="86">
        <f>'3. Investeringen'!P79</f>
        <v>149064.10256410256</v>
      </c>
      <c r="I98" s="86">
        <f>'6. Investeringen per jaar'!I79</f>
        <v>1</v>
      </c>
      <c r="K98" s="86">
        <f>'8. Afschrijvingen voor GAW'!AO93</f>
        <v>3929.8717948717949</v>
      </c>
      <c r="L98" s="86">
        <f>'8. Afschrijvingen voor GAW'!AP93</f>
        <v>4032.0484615384607</v>
      </c>
      <c r="M98" s="86">
        <f>'8. Afschrijvingen voor GAW'!AQ93</f>
        <v>4124.7855761538449</v>
      </c>
      <c r="N98" s="86">
        <f>'8. Afschrijvingen voor GAW'!AR93</f>
        <v>4240.2795722861529</v>
      </c>
      <c r="O98" s="86">
        <f>'8. Afschrijvingen voor GAW'!AS93</f>
        <v>4282.6823680090138</v>
      </c>
      <c r="P98" s="86">
        <f>'8. Afschrijvingen voor GAW'!AT93</f>
        <v>4316.9438269530856</v>
      </c>
      <c r="Q98" s="86">
        <f>'8. Afschrijvingen voor GAW'!AU93</f>
        <v>4325.5777146069922</v>
      </c>
      <c r="R98" s="86">
        <f>'8. Afschrijvingen voor GAW'!AV93</f>
        <v>4386.1358026114904</v>
      </c>
      <c r="S98" s="86">
        <f>'8. Afschrijvingen voor GAW'!AW93</f>
        <v>4478.2446544663317</v>
      </c>
      <c r="T98" s="86">
        <f>'8. Afschrijvingen voor GAW'!AX93</f>
        <v>4603.6355047913894</v>
      </c>
      <c r="U98" s="86">
        <f>'8. Afschrijvingen voor GAW'!AY93</f>
        <v>4635.8609533249282</v>
      </c>
      <c r="V98" s="86">
        <f>'8. Afschrijvingen voor GAW'!AZ93</f>
        <v>5563.0331439899137</v>
      </c>
      <c r="W98" s="86">
        <f>'8. Afschrijvingen voor GAW'!BA93</f>
        <v>5320.2826067976257</v>
      </c>
      <c r="X98" s="86">
        <f>'8. Afschrijvingen voor GAW'!BB93</f>
        <v>5088.1248203191844</v>
      </c>
      <c r="Y98" s="86">
        <f>'8. Afschrijvingen voor GAW'!BC93</f>
        <v>4866.0975554325287</v>
      </c>
      <c r="Z98" s="86">
        <f>'8. Afschrijvingen voor GAW'!BD93</f>
        <v>4653.7587530136543</v>
      </c>
      <c r="AB98" s="122"/>
      <c r="AC98" s="87">
        <f t="shared" si="6"/>
        <v>147370.19230769231</v>
      </c>
      <c r="AD98" s="87">
        <f t="shared" si="7"/>
        <v>147169.76884615386</v>
      </c>
      <c r="AE98" s="87">
        <f t="shared" si="8"/>
        <v>146429.88795346156</v>
      </c>
      <c r="AF98" s="87">
        <f t="shared" si="9"/>
        <v>146289.64524387234</v>
      </c>
      <c r="AG98" s="87">
        <f t="shared" si="10"/>
        <v>143469.85932830206</v>
      </c>
      <c r="AH98" s="87">
        <f t="shared" si="11"/>
        <v>140300.67437597539</v>
      </c>
      <c r="AI98" s="87">
        <f t="shared" si="12"/>
        <v>136255.69801012034</v>
      </c>
      <c r="AJ98" s="87">
        <f t="shared" si="13"/>
        <v>133777.14197965054</v>
      </c>
      <c r="AK98" s="87">
        <f t="shared" si="14"/>
        <v>132108.21730675685</v>
      </c>
      <c r="AL98" s="87">
        <f t="shared" si="15"/>
        <v>131203.61188655466</v>
      </c>
      <c r="AM98" s="87">
        <f t="shared" si="16"/>
        <v>127486.1762164356</v>
      </c>
      <c r="AN98" s="87">
        <f t="shared" si="17"/>
        <v>121923.14307244569</v>
      </c>
      <c r="AO98" s="87">
        <f t="shared" si="18"/>
        <v>116602.86046564806</v>
      </c>
      <c r="AP98" s="87">
        <f t="shared" si="19"/>
        <v>111514.73564532888</v>
      </c>
      <c r="AQ98" s="87">
        <f t="shared" si="20"/>
        <v>106648.63808989635</v>
      </c>
      <c r="AR98" s="87">
        <f t="shared" si="21"/>
        <v>101994.8793368827</v>
      </c>
    </row>
    <row r="99" spans="1:44" s="20" customFormat="1" x14ac:dyDescent="0.2">
      <c r="A99" s="40"/>
      <c r="B99" s="86">
        <f>'3. Investeringen'!B80</f>
        <v>66</v>
      </c>
      <c r="C99" s="86" t="str">
        <f>'3. Investeringen'!G80</f>
        <v>Nieuwe investeringen AD</v>
      </c>
      <c r="D99" s="86">
        <f>'3. Investeringen'!K80</f>
        <v>2011</v>
      </c>
      <c r="E99" s="121">
        <f>'3. Investeringen'!N80</f>
        <v>2011</v>
      </c>
      <c r="F99" s="86">
        <f>'3. Investeringen'!O80</f>
        <v>1585409.15</v>
      </c>
      <c r="G99" s="86">
        <f>'3. Investeringen'!P80</f>
        <v>0</v>
      </c>
      <c r="I99" s="86">
        <f>'6. Investeringen per jaar'!I80</f>
        <v>1</v>
      </c>
      <c r="K99" s="86">
        <f>'8. Afschrijvingen voor GAW'!AO94</f>
        <v>20325.758333333331</v>
      </c>
      <c r="L99" s="86">
        <f>'8. Afschrijvingen voor GAW'!AP94</f>
        <v>41708.456099999996</v>
      </c>
      <c r="M99" s="86">
        <f>'8. Afschrijvingen voor GAW'!AQ94</f>
        <v>42667.750590299998</v>
      </c>
      <c r="N99" s="86">
        <f>'8. Afschrijvingen voor GAW'!AR94</f>
        <v>43862.447606828398</v>
      </c>
      <c r="O99" s="86">
        <f>'8. Afschrijvingen voor GAW'!AS94</f>
        <v>44301.072082896681</v>
      </c>
      <c r="P99" s="86">
        <f>'8. Afschrijvingen voor GAW'!AT94</f>
        <v>44655.480659559857</v>
      </c>
      <c r="Q99" s="86">
        <f>'8. Afschrijvingen voor GAW'!AU94</f>
        <v>44744.791620878976</v>
      </c>
      <c r="R99" s="86">
        <f>'8. Afschrijvingen voor GAW'!AV94</f>
        <v>45371.218703571285</v>
      </c>
      <c r="S99" s="86">
        <f>'8. Afschrijvingen voor GAW'!AW94</f>
        <v>46324.014296346279</v>
      </c>
      <c r="T99" s="86">
        <f>'8. Afschrijvingen voor GAW'!AX94</f>
        <v>47621.086696643972</v>
      </c>
      <c r="U99" s="86">
        <f>'8. Afschrijvingen voor GAW'!AY94</f>
        <v>47954.434303520473</v>
      </c>
      <c r="V99" s="86">
        <f>'8. Afschrijvingen voor GAW'!AZ94</f>
        <v>57545.321164224573</v>
      </c>
      <c r="W99" s="86">
        <f>'8. Afschrijvingen voor GAW'!BA94</f>
        <v>55122.36027309933</v>
      </c>
      <c r="X99" s="86">
        <f>'8. Afschrijvingen voor GAW'!BB94</f>
        <v>52801.418787916205</v>
      </c>
      <c r="Y99" s="86">
        <f>'8. Afschrijvingen voor GAW'!BC94</f>
        <v>50578.201154740782</v>
      </c>
      <c r="Z99" s="86">
        <f>'8. Afschrijvingen voor GAW'!BD94</f>
        <v>48448.592685067488</v>
      </c>
      <c r="AB99" s="122"/>
      <c r="AC99" s="87">
        <f t="shared" ref="AC99:AC115" si="22">$I99*IF($D99&lt;2011,IF(AC$33=$E99,$G99*K$28-K99,
AB99*K$28-K99),
IF(AC$33=$E99,$F99-K99,
AB99*K$28-K99))</f>
        <v>1565083.3916666666</v>
      </c>
      <c r="AD99" s="87">
        <f t="shared" si="7"/>
        <v>1564067.10375</v>
      </c>
      <c r="AE99" s="87">
        <f t="shared" si="8"/>
        <v>1557372.8965459499</v>
      </c>
      <c r="AF99" s="87">
        <f t="shared" si="9"/>
        <v>1557116.8900424081</v>
      </c>
      <c r="AG99" s="87">
        <f t="shared" si="10"/>
        <v>1528386.9868599356</v>
      </c>
      <c r="AH99" s="87">
        <f t="shared" si="11"/>
        <v>1495958.6020952552</v>
      </c>
      <c r="AI99" s="87">
        <f t="shared" si="12"/>
        <v>1454205.7276785667</v>
      </c>
      <c r="AJ99" s="87">
        <f t="shared" si="13"/>
        <v>1429193.3891624955</v>
      </c>
      <c r="AK99" s="87">
        <f t="shared" si="14"/>
        <v>1412882.4360385614</v>
      </c>
      <c r="AL99" s="87">
        <f t="shared" si="15"/>
        <v>1404822.057550997</v>
      </c>
      <c r="AM99" s="87">
        <f t="shared" si="16"/>
        <v>1366701.3776503333</v>
      </c>
      <c r="AN99" s="87">
        <f t="shared" si="17"/>
        <v>1309156.0564861088</v>
      </c>
      <c r="AO99" s="87">
        <f t="shared" si="18"/>
        <v>1254033.6962130095</v>
      </c>
      <c r="AP99" s="87">
        <f t="shared" si="19"/>
        <v>1201232.2774250933</v>
      </c>
      <c r="AQ99" s="87">
        <f t="shared" si="20"/>
        <v>1150654.0762703526</v>
      </c>
      <c r="AR99" s="87">
        <f t="shared" si="21"/>
        <v>1102205.483585285</v>
      </c>
    </row>
    <row r="100" spans="1:44" s="20" customFormat="1" x14ac:dyDescent="0.2">
      <c r="A100" s="40"/>
      <c r="B100" s="86">
        <f>'3. Investeringen'!B81</f>
        <v>67</v>
      </c>
      <c r="C100" s="86" t="str">
        <f>'3. Investeringen'!G81</f>
        <v>Nieuwe investeringen AD</v>
      </c>
      <c r="D100" s="86">
        <f>'3. Investeringen'!K81</f>
        <v>2011</v>
      </c>
      <c r="E100" s="121">
        <f>'3. Investeringen'!N81</f>
        <v>2011</v>
      </c>
      <c r="F100" s="86">
        <f>'3. Investeringen'!O81</f>
        <v>44829.630000000005</v>
      </c>
      <c r="G100" s="86">
        <f>'3. Investeringen'!P81</f>
        <v>0</v>
      </c>
      <c r="I100" s="86">
        <f>'6. Investeringen per jaar'!I81</f>
        <v>1</v>
      </c>
      <c r="K100" s="86">
        <f>'8. Afschrijvingen voor GAW'!AO95</f>
        <v>574.73884615384623</v>
      </c>
      <c r="L100" s="86">
        <f>'8. Afschrijvingen voor GAW'!AP95</f>
        <v>1179.3641123076925</v>
      </c>
      <c r="M100" s="86">
        <f>'8. Afschrijvingen voor GAW'!AQ95</f>
        <v>1206.4894868907695</v>
      </c>
      <c r="N100" s="86">
        <f>'8. Afschrijvingen voor GAW'!AR95</f>
        <v>1240.2711925237111</v>
      </c>
      <c r="O100" s="86">
        <f>'8. Afschrijvingen voor GAW'!AS95</f>
        <v>1252.6739044489482</v>
      </c>
      <c r="P100" s="86">
        <f>'8. Afschrijvingen voor GAW'!AT95</f>
        <v>1262.6952956845396</v>
      </c>
      <c r="Q100" s="86">
        <f>'8. Afschrijvingen voor GAW'!AU95</f>
        <v>1265.2206862759087</v>
      </c>
      <c r="R100" s="86">
        <f>'8. Afschrijvingen voor GAW'!AV95</f>
        <v>1282.9337758837717</v>
      </c>
      <c r="S100" s="86">
        <f>'8. Afschrijvingen voor GAW'!AW95</f>
        <v>1309.8753851773306</v>
      </c>
      <c r="T100" s="86">
        <f>'8. Afschrijvingen voor GAW'!AX95</f>
        <v>1346.5518959622959</v>
      </c>
      <c r="U100" s="86">
        <f>'8. Afschrijvingen voor GAW'!AY95</f>
        <v>1355.977759234032</v>
      </c>
      <c r="V100" s="86">
        <f>'8. Afschrijvingen voor GAW'!AZ95</f>
        <v>1627.1733110808379</v>
      </c>
      <c r="W100" s="86">
        <f>'8. Afschrijvingen voor GAW'!BA95</f>
        <v>1558.6607506142764</v>
      </c>
      <c r="X100" s="86">
        <f>'8. Afschrijvingen voor GAW'!BB95</f>
        <v>1493.0329295357806</v>
      </c>
      <c r="Y100" s="86">
        <f>'8. Afschrijvingen voor GAW'!BC95</f>
        <v>1430.1683851342741</v>
      </c>
      <c r="Z100" s="86">
        <f>'8. Afschrijvingen voor GAW'!BD95</f>
        <v>1369.9507689180941</v>
      </c>
      <c r="AB100" s="122"/>
      <c r="AC100" s="87">
        <f t="shared" si="22"/>
        <v>44254.891153846162</v>
      </c>
      <c r="AD100" s="87">
        <f t="shared" si="7"/>
        <v>44226.154211538465</v>
      </c>
      <c r="AE100" s="87">
        <f t="shared" si="8"/>
        <v>44036.86627151307</v>
      </c>
      <c r="AF100" s="87">
        <f t="shared" si="9"/>
        <v>44029.627334591729</v>
      </c>
      <c r="AG100" s="87">
        <f t="shared" si="10"/>
        <v>43217.249703488698</v>
      </c>
      <c r="AH100" s="87">
        <f t="shared" si="11"/>
        <v>42300.292405432068</v>
      </c>
      <c r="AI100" s="87">
        <f t="shared" si="12"/>
        <v>41119.672303967018</v>
      </c>
      <c r="AJ100" s="87">
        <f t="shared" si="13"/>
        <v>40412.413940338782</v>
      </c>
      <c r="AK100" s="87">
        <f t="shared" si="14"/>
        <v>39951.19924790856</v>
      </c>
      <c r="AL100" s="87">
        <f t="shared" si="15"/>
        <v>39723.280930887711</v>
      </c>
      <c r="AM100" s="87">
        <f t="shared" si="16"/>
        <v>38645.366138169891</v>
      </c>
      <c r="AN100" s="87">
        <f t="shared" si="17"/>
        <v>37018.192827089057</v>
      </c>
      <c r="AO100" s="87">
        <f t="shared" si="18"/>
        <v>35459.532076474781</v>
      </c>
      <c r="AP100" s="87">
        <f t="shared" si="19"/>
        <v>33966.499146939001</v>
      </c>
      <c r="AQ100" s="87">
        <f t="shared" si="20"/>
        <v>32536.330761804726</v>
      </c>
      <c r="AR100" s="87">
        <f t="shared" si="21"/>
        <v>31166.379992886632</v>
      </c>
    </row>
    <row r="101" spans="1:44" s="20" customFormat="1" x14ac:dyDescent="0.2">
      <c r="A101" s="40"/>
      <c r="B101" s="86">
        <f>'3. Investeringen'!B82</f>
        <v>68</v>
      </c>
      <c r="C101" s="86" t="str">
        <f>'3. Investeringen'!G82</f>
        <v>Nieuwe investeringen AD</v>
      </c>
      <c r="D101" s="86">
        <f>'3. Investeringen'!K82</f>
        <v>2012</v>
      </c>
      <c r="E101" s="121">
        <f>'3. Investeringen'!N82</f>
        <v>2012</v>
      </c>
      <c r="F101" s="86">
        <f>'3. Investeringen'!O82</f>
        <v>2308174</v>
      </c>
      <c r="G101" s="86">
        <f>'3. Investeringen'!P82</f>
        <v>0</v>
      </c>
      <c r="I101" s="86">
        <f>'6. Investeringen per jaar'!I82</f>
        <v>1</v>
      </c>
      <c r="K101" s="86">
        <f>'8. Afschrijvingen voor GAW'!AO96</f>
        <v>0</v>
      </c>
      <c r="L101" s="86">
        <f>'8. Afschrijvingen voor GAW'!AP96</f>
        <v>29591.974358974359</v>
      </c>
      <c r="M101" s="86">
        <f>'8. Afschrijvingen voor GAW'!AQ96</f>
        <v>60545.179538461525</v>
      </c>
      <c r="N101" s="86">
        <f>'8. Afschrijvingen voor GAW'!AR96</f>
        <v>62240.444565538455</v>
      </c>
      <c r="O101" s="86">
        <f>'8. Afschrijvingen voor GAW'!AS96</f>
        <v>62862.849011193837</v>
      </c>
      <c r="P101" s="86">
        <f>'8. Afschrijvingen voor GAW'!AT96</f>
        <v>63365.751803283383</v>
      </c>
      <c r="Q101" s="86">
        <f>'8. Afschrijvingen voor GAW'!AU96</f>
        <v>63492.483306889946</v>
      </c>
      <c r="R101" s="86">
        <f>'8. Afschrijvingen voor GAW'!AV96</f>
        <v>64381.378073186403</v>
      </c>
      <c r="S101" s="86">
        <f>'8. Afschrijvingen voor GAW'!AW96</f>
        <v>65733.387012723309</v>
      </c>
      <c r="T101" s="86">
        <f>'8. Afschrijvingen voor GAW'!AX96</f>
        <v>67573.921849079561</v>
      </c>
      <c r="U101" s="86">
        <f>'8. Afschrijvingen voor GAW'!AY96</f>
        <v>68046.939302023107</v>
      </c>
      <c r="V101" s="86">
        <f>'8. Afschrijvingen voor GAW'!AZ96</f>
        <v>81656.32716242774</v>
      </c>
      <c r="W101" s="86">
        <f>'8. Afschrijvingen voor GAW'!BA96</f>
        <v>78334.713854125599</v>
      </c>
      <c r="X101" s="86">
        <f>'8. Afschrijvingen voor GAW'!BB96</f>
        <v>75148.217019381511</v>
      </c>
      <c r="Y101" s="86">
        <f>'8. Afschrijvingen voor GAW'!BC96</f>
        <v>72091.340394864295</v>
      </c>
      <c r="Z101" s="86">
        <f>'8. Afschrijvingen voor GAW'!BD96</f>
        <v>69158.811294056271</v>
      </c>
      <c r="AB101" s="122"/>
      <c r="AC101" s="87">
        <f t="shared" si="22"/>
        <v>0</v>
      </c>
      <c r="AD101" s="87">
        <f t="shared" si="7"/>
        <v>2278582.0256410255</v>
      </c>
      <c r="AE101" s="87">
        <f t="shared" si="8"/>
        <v>2270444.2326923073</v>
      </c>
      <c r="AF101" s="87">
        <f t="shared" si="9"/>
        <v>2271776.2266421537</v>
      </c>
      <c r="AG101" s="87">
        <f t="shared" si="10"/>
        <v>2231631.1398973814</v>
      </c>
      <c r="AH101" s="87">
        <f t="shared" si="11"/>
        <v>2186118.437213277</v>
      </c>
      <c r="AI101" s="87">
        <f t="shared" si="12"/>
        <v>2126998.1907808138</v>
      </c>
      <c r="AJ101" s="87">
        <f t="shared" si="13"/>
        <v>2092394.7873785587</v>
      </c>
      <c r="AK101" s="87">
        <f t="shared" si="14"/>
        <v>2070601.6909007849</v>
      </c>
      <c r="AL101" s="87">
        <f t="shared" si="15"/>
        <v>2061004.6163969275</v>
      </c>
      <c r="AM101" s="87">
        <f t="shared" si="16"/>
        <v>2007384.7094096828</v>
      </c>
      <c r="AN101" s="87">
        <f t="shared" si="17"/>
        <v>1925728.382247255</v>
      </c>
      <c r="AO101" s="87">
        <f t="shared" si="18"/>
        <v>1847393.6683931293</v>
      </c>
      <c r="AP101" s="87">
        <f t="shared" si="19"/>
        <v>1772245.4513737478</v>
      </c>
      <c r="AQ101" s="87">
        <f t="shared" si="20"/>
        <v>1700154.1109788835</v>
      </c>
      <c r="AR101" s="87">
        <f t="shared" si="21"/>
        <v>1630995.2996848272</v>
      </c>
    </row>
    <row r="102" spans="1:44" s="20" customFormat="1" x14ac:dyDescent="0.2">
      <c r="A102" s="40"/>
      <c r="B102" s="86">
        <f>'3. Investeringen'!B83</f>
        <v>69</v>
      </c>
      <c r="C102" s="86" t="str">
        <f>'3. Investeringen'!G83</f>
        <v>Nieuwe investeringen AD</v>
      </c>
      <c r="D102" s="86">
        <f>'3. Investeringen'!K83</f>
        <v>2012</v>
      </c>
      <c r="E102" s="121">
        <f>'3. Investeringen'!N83</f>
        <v>2012</v>
      </c>
      <c r="F102" s="86">
        <f>'3. Investeringen'!O83</f>
        <v>25479</v>
      </c>
      <c r="G102" s="86">
        <f>'3. Investeringen'!P83</f>
        <v>0</v>
      </c>
      <c r="I102" s="86">
        <f>'6. Investeringen per jaar'!I83</f>
        <v>1</v>
      </c>
      <c r="K102" s="86">
        <f>'8. Afschrijvingen voor GAW'!AO97</f>
        <v>0</v>
      </c>
      <c r="L102" s="86">
        <f>'8. Afschrijvingen voor GAW'!AP97</f>
        <v>326.65384615384613</v>
      </c>
      <c r="M102" s="86">
        <f>'8. Afschrijvingen voor GAW'!AQ97</f>
        <v>668.33376923076912</v>
      </c>
      <c r="N102" s="86">
        <f>'8. Afschrijvingen voor GAW'!AR97</f>
        <v>687.04711476923069</v>
      </c>
      <c r="O102" s="86">
        <f>'8. Afschrijvingen voor GAW'!AS97</f>
        <v>693.91758591692303</v>
      </c>
      <c r="P102" s="86">
        <f>'8. Afschrijvingen voor GAW'!AT97</f>
        <v>699.46892660425829</v>
      </c>
      <c r="Q102" s="86">
        <f>'8. Afschrijvingen voor GAW'!AU97</f>
        <v>700.86786445746679</v>
      </c>
      <c r="R102" s="86">
        <f>'8. Afschrijvingen voor GAW'!AV97</f>
        <v>710.68001455987132</v>
      </c>
      <c r="S102" s="86">
        <f>'8. Afschrijvingen voor GAW'!AW97</f>
        <v>725.6042948656285</v>
      </c>
      <c r="T102" s="86">
        <f>'8. Afschrijvingen voor GAW'!AX97</f>
        <v>745.921215121866</v>
      </c>
      <c r="U102" s="86">
        <f>'8. Afschrijvingen voor GAW'!AY97</f>
        <v>751.14266362771912</v>
      </c>
      <c r="V102" s="86">
        <f>'8. Afschrijvingen voor GAW'!AZ97</f>
        <v>901.3711963532628</v>
      </c>
      <c r="W102" s="86">
        <f>'8. Afschrijvingen voor GAW'!BA97</f>
        <v>864.70524938296057</v>
      </c>
      <c r="X102" s="86">
        <f>'8. Afschrijvingen voor GAW'!BB97</f>
        <v>829.53079856060299</v>
      </c>
      <c r="Y102" s="86">
        <f>'8. Afschrijvingen voor GAW'!BC97</f>
        <v>795.78717285644291</v>
      </c>
      <c r="Z102" s="86">
        <f>'8. Afschrijvingen voor GAW'!BD97</f>
        <v>763.41616921482478</v>
      </c>
      <c r="AB102" s="122"/>
      <c r="AC102" s="87">
        <f t="shared" si="22"/>
        <v>0</v>
      </c>
      <c r="AD102" s="87">
        <f t="shared" si="7"/>
        <v>25152.346153846152</v>
      </c>
      <c r="AE102" s="87">
        <f t="shared" si="8"/>
        <v>25062.516346153843</v>
      </c>
      <c r="AF102" s="87">
        <f t="shared" si="9"/>
        <v>25077.219689076923</v>
      </c>
      <c r="AG102" s="87">
        <f t="shared" si="10"/>
        <v>24634.074300050768</v>
      </c>
      <c r="AH102" s="87">
        <f t="shared" si="11"/>
        <v>24131.677967846917</v>
      </c>
      <c r="AI102" s="87">
        <f t="shared" si="12"/>
        <v>23479.073459325144</v>
      </c>
      <c r="AJ102" s="87">
        <f t="shared" si="13"/>
        <v>23097.100473195824</v>
      </c>
      <c r="AK102" s="87">
        <f t="shared" si="14"/>
        <v>22856.535288267307</v>
      </c>
      <c r="AL102" s="87">
        <f t="shared" si="15"/>
        <v>22750.597061216926</v>
      </c>
      <c r="AM102" s="87">
        <f t="shared" si="16"/>
        <v>22158.708577017725</v>
      </c>
      <c r="AN102" s="87">
        <f t="shared" si="17"/>
        <v>21257.337380664463</v>
      </c>
      <c r="AO102" s="87">
        <f t="shared" si="18"/>
        <v>20392.632131281502</v>
      </c>
      <c r="AP102" s="87">
        <f t="shared" si="19"/>
        <v>19563.1013327209</v>
      </c>
      <c r="AQ102" s="87">
        <f t="shared" si="20"/>
        <v>18767.314159864458</v>
      </c>
      <c r="AR102" s="87">
        <f t="shared" si="21"/>
        <v>18003.897990649632</v>
      </c>
    </row>
    <row r="103" spans="1:44" s="20" customFormat="1" x14ac:dyDescent="0.2">
      <c r="A103" s="40"/>
      <c r="B103" s="86">
        <f>'3. Investeringen'!B84</f>
        <v>70</v>
      </c>
      <c r="C103" s="86" t="str">
        <f>'3. Investeringen'!G84</f>
        <v>Nieuwe investeringen AD</v>
      </c>
      <c r="D103" s="86">
        <f>'3. Investeringen'!K84</f>
        <v>2013</v>
      </c>
      <c r="E103" s="121">
        <f>'3. Investeringen'!N84</f>
        <v>2013</v>
      </c>
      <c r="F103" s="86">
        <f>'3. Investeringen'!O84</f>
        <v>4283301.1557914019</v>
      </c>
      <c r="G103" s="86">
        <f>'3. Investeringen'!P84</f>
        <v>0</v>
      </c>
      <c r="I103" s="86">
        <f>'6. Investeringen per jaar'!I84</f>
        <v>1</v>
      </c>
      <c r="K103" s="86">
        <f>'8. Afschrijvingen voor GAW'!AO98</f>
        <v>0</v>
      </c>
      <c r="L103" s="86">
        <f>'8. Afschrijvingen voor GAW'!AP98</f>
        <v>0</v>
      </c>
      <c r="M103" s="86">
        <f>'8. Afschrijvingen voor GAW'!AQ98</f>
        <v>54914.117381941047</v>
      </c>
      <c r="N103" s="86">
        <f>'8. Afschrijvingen voor GAW'!AR98</f>
        <v>112903.4253372708</v>
      </c>
      <c r="O103" s="86">
        <f>'8. Afschrijvingen voor GAW'!AS98</f>
        <v>114032.45959064353</v>
      </c>
      <c r="P103" s="86">
        <f>'8. Afschrijvingen voor GAW'!AT98</f>
        <v>114944.71926736868</v>
      </c>
      <c r="Q103" s="86">
        <f>'8. Afschrijvingen voor GAW'!AU98</f>
        <v>115174.6087059034</v>
      </c>
      <c r="R103" s="86">
        <f>'8. Afschrijvingen voor GAW'!AV98</f>
        <v>116787.05322778606</v>
      </c>
      <c r="S103" s="86">
        <f>'8. Afschrijvingen voor GAW'!AW98</f>
        <v>119239.58134556958</v>
      </c>
      <c r="T103" s="86">
        <f>'8. Afschrijvingen voor GAW'!AX98</f>
        <v>122578.28962324552</v>
      </c>
      <c r="U103" s="86">
        <f>'8. Afschrijvingen voor GAW'!AY98</f>
        <v>123436.33765060823</v>
      </c>
      <c r="V103" s="86">
        <f>'8. Afschrijvingen voor GAW'!AZ98</f>
        <v>148123.60518072985</v>
      </c>
      <c r="W103" s="86">
        <f>'8. Afschrijvingen voor GAW'!BA98</f>
        <v>142295.79120640605</v>
      </c>
      <c r="X103" s="86">
        <f>'8. Afschrijvingen voor GAW'!BB98</f>
        <v>136697.26827369499</v>
      </c>
      <c r="Y103" s="86">
        <f>'8. Afschrijvingen voor GAW'!BC98</f>
        <v>131319.01509571355</v>
      </c>
      <c r="Z103" s="86">
        <f>'8. Afschrijvingen voor GAW'!BD98</f>
        <v>126152.36532145596</v>
      </c>
      <c r="AB103" s="122"/>
      <c r="AC103" s="87">
        <f t="shared" si="22"/>
        <v>0</v>
      </c>
      <c r="AD103" s="87">
        <f t="shared" si="7"/>
        <v>0</v>
      </c>
      <c r="AE103" s="87">
        <f t="shared" si="8"/>
        <v>4228387.0384094613</v>
      </c>
      <c r="AF103" s="87">
        <f t="shared" si="9"/>
        <v>4233878.4501476558</v>
      </c>
      <c r="AG103" s="87">
        <f t="shared" si="10"/>
        <v>4162184.7750584884</v>
      </c>
      <c r="AH103" s="87">
        <f t="shared" si="11"/>
        <v>4080537.5339915878</v>
      </c>
      <c r="AI103" s="87">
        <f t="shared" si="12"/>
        <v>3973524.0003536674</v>
      </c>
      <c r="AJ103" s="87">
        <f t="shared" si="13"/>
        <v>3912366.2831308329</v>
      </c>
      <c r="AK103" s="87">
        <f t="shared" si="14"/>
        <v>3875286.3937310101</v>
      </c>
      <c r="AL103" s="87">
        <f t="shared" si="15"/>
        <v>3861216.123132233</v>
      </c>
      <c r="AM103" s="87">
        <f t="shared" si="16"/>
        <v>3764808.2983435499</v>
      </c>
      <c r="AN103" s="87">
        <f t="shared" si="17"/>
        <v>3616684.6931628203</v>
      </c>
      <c r="AO103" s="87">
        <f t="shared" si="18"/>
        <v>3474388.9019564143</v>
      </c>
      <c r="AP103" s="87">
        <f t="shared" si="19"/>
        <v>3337691.6336827194</v>
      </c>
      <c r="AQ103" s="87">
        <f t="shared" si="20"/>
        <v>3206372.6185870059</v>
      </c>
      <c r="AR103" s="87">
        <f t="shared" si="21"/>
        <v>3080220.2532655499</v>
      </c>
    </row>
    <row r="104" spans="1:44" s="20" customFormat="1" x14ac:dyDescent="0.2">
      <c r="A104" s="40"/>
      <c r="B104" s="86">
        <f>'3. Investeringen'!B85</f>
        <v>71</v>
      </c>
      <c r="C104" s="86" t="str">
        <f>'3. Investeringen'!G85</f>
        <v>Nieuwe investeringen AD</v>
      </c>
      <c r="D104" s="86">
        <f>'3. Investeringen'!K85</f>
        <v>2013</v>
      </c>
      <c r="E104" s="121">
        <f>'3. Investeringen'!N85</f>
        <v>2013</v>
      </c>
      <c r="F104" s="86">
        <f>'3. Investeringen'!O85</f>
        <v>15390.67999999994</v>
      </c>
      <c r="G104" s="86">
        <f>'3. Investeringen'!P85</f>
        <v>0</v>
      </c>
      <c r="I104" s="86">
        <f>'6. Investeringen per jaar'!I85</f>
        <v>1</v>
      </c>
      <c r="K104" s="86">
        <f>'8. Afschrijvingen voor GAW'!AO99</f>
        <v>0</v>
      </c>
      <c r="L104" s="86">
        <f>'8. Afschrijvingen voor GAW'!AP99</f>
        <v>0</v>
      </c>
      <c r="M104" s="86">
        <f>'8. Afschrijvingen voor GAW'!AQ99</f>
        <v>197.31641025640948</v>
      </c>
      <c r="N104" s="86">
        <f>'8. Afschrijvingen voor GAW'!AR99</f>
        <v>405.68253948717791</v>
      </c>
      <c r="O104" s="86">
        <f>'8. Afschrijvingen voor GAW'!AS99</f>
        <v>409.7393648820497</v>
      </c>
      <c r="P104" s="86">
        <f>'8. Afschrijvingen voor GAW'!AT99</f>
        <v>413.0172798011061</v>
      </c>
      <c r="Q104" s="86">
        <f>'8. Afschrijvingen voor GAW'!AU99</f>
        <v>413.84331436070829</v>
      </c>
      <c r="R104" s="86">
        <f>'8. Afschrijvingen voor GAW'!AV99</f>
        <v>419.6371207617583</v>
      </c>
      <c r="S104" s="86">
        <f>'8. Afschrijvingen voor GAW'!AW99</f>
        <v>428.44950029775521</v>
      </c>
      <c r="T104" s="86">
        <f>'8. Afschrijvingen voor GAW'!AX99</f>
        <v>440.44608630609235</v>
      </c>
      <c r="U104" s="86">
        <f>'8. Afschrijvingen voor GAW'!AY99</f>
        <v>443.52920891023496</v>
      </c>
      <c r="V104" s="86">
        <f>'8. Afschrijvingen voor GAW'!AZ99</f>
        <v>532.23505069228202</v>
      </c>
      <c r="W104" s="86">
        <f>'8. Afschrijvingen voor GAW'!BA99</f>
        <v>511.29465525520862</v>
      </c>
      <c r="X104" s="86">
        <f>'8. Afschrijvingen voor GAW'!BB99</f>
        <v>491.17814422877416</v>
      </c>
      <c r="Y104" s="86">
        <f>'8. Afschrijvingen voor GAW'!BC99</f>
        <v>471.85310248862561</v>
      </c>
      <c r="Z104" s="86">
        <f>'8. Afschrijvingen voor GAW'!BD99</f>
        <v>453.28839025956501</v>
      </c>
      <c r="AB104" s="122"/>
      <c r="AC104" s="87">
        <f t="shared" si="22"/>
        <v>0</v>
      </c>
      <c r="AD104" s="87">
        <f t="shared" si="7"/>
        <v>0</v>
      </c>
      <c r="AE104" s="87">
        <f t="shared" si="8"/>
        <v>15193.363589743531</v>
      </c>
      <c r="AF104" s="87">
        <f t="shared" si="9"/>
        <v>15213.095230769171</v>
      </c>
      <c r="AG104" s="87">
        <f t="shared" si="10"/>
        <v>14955.486818194815</v>
      </c>
      <c r="AH104" s="87">
        <f t="shared" si="11"/>
        <v>14662.113432939268</v>
      </c>
      <c r="AI104" s="87">
        <f t="shared" si="12"/>
        <v>14277.594345444437</v>
      </c>
      <c r="AJ104" s="87">
        <f t="shared" si="13"/>
        <v>14057.843545518901</v>
      </c>
      <c r="AK104" s="87">
        <f t="shared" si="14"/>
        <v>13924.608759677041</v>
      </c>
      <c r="AL104" s="87">
        <f t="shared" si="15"/>
        <v>13874.051718641907</v>
      </c>
      <c r="AM104" s="87">
        <f t="shared" si="16"/>
        <v>13527.640871762165</v>
      </c>
      <c r="AN104" s="87">
        <f t="shared" si="17"/>
        <v>12995.405821069884</v>
      </c>
      <c r="AO104" s="87">
        <f t="shared" si="18"/>
        <v>12484.111165814675</v>
      </c>
      <c r="AP104" s="87">
        <f t="shared" si="19"/>
        <v>11992.933021585901</v>
      </c>
      <c r="AQ104" s="87">
        <f t="shared" si="20"/>
        <v>11521.079919097276</v>
      </c>
      <c r="AR104" s="87">
        <f t="shared" si="21"/>
        <v>11067.79152883771</v>
      </c>
    </row>
    <row r="105" spans="1:44" s="20" customFormat="1" x14ac:dyDescent="0.2">
      <c r="A105" s="40"/>
      <c r="B105" s="86">
        <f>'3. Investeringen'!B86</f>
        <v>72</v>
      </c>
      <c r="C105" s="86" t="str">
        <f>'3. Investeringen'!G86</f>
        <v>Nieuwe investeringen AD</v>
      </c>
      <c r="D105" s="86">
        <f>'3. Investeringen'!K86</f>
        <v>2014</v>
      </c>
      <c r="E105" s="121">
        <f>'3. Investeringen'!N86</f>
        <v>2014</v>
      </c>
      <c r="F105" s="86">
        <f>'3. Investeringen'!O86</f>
        <v>3296531.1499999994</v>
      </c>
      <c r="G105" s="86">
        <f>'3. Investeringen'!P86</f>
        <v>0</v>
      </c>
      <c r="I105" s="86">
        <f>'6. Investeringen per jaar'!I86</f>
        <v>1</v>
      </c>
      <c r="K105" s="86">
        <f>'8. Afschrijvingen voor GAW'!AO100</f>
        <v>0</v>
      </c>
      <c r="L105" s="86">
        <f>'8. Afschrijvingen voor GAW'!AP100</f>
        <v>0</v>
      </c>
      <c r="M105" s="86">
        <f>'8. Afschrijvingen voor GAW'!AQ100</f>
        <v>0</v>
      </c>
      <c r="N105" s="86">
        <f>'8. Afschrijvingen voor GAW'!AR100</f>
        <v>42263.219871794863</v>
      </c>
      <c r="O105" s="86">
        <f>'8. Afschrijvingen voor GAW'!AS100</f>
        <v>85371.704141025621</v>
      </c>
      <c r="P105" s="86">
        <f>'8. Afschrijvingen voor GAW'!AT100</f>
        <v>86054.677774153839</v>
      </c>
      <c r="Q105" s="86">
        <f>'8. Afschrijvingen voor GAW'!AU100</f>
        <v>86226.787129702148</v>
      </c>
      <c r="R105" s="86">
        <f>'8. Afschrijvingen voor GAW'!AV100</f>
        <v>87433.962149517989</v>
      </c>
      <c r="S105" s="86">
        <f>'8. Afschrijvingen voor GAW'!AW100</f>
        <v>89270.075354657863</v>
      </c>
      <c r="T105" s="86">
        <f>'8. Afschrijvingen voor GAW'!AX100</f>
        <v>91769.637464588275</v>
      </c>
      <c r="U105" s="86">
        <f>'8. Afschrijvingen voor GAW'!AY100</f>
        <v>92412.024926840386</v>
      </c>
      <c r="V105" s="86">
        <f>'8. Afschrijvingen voor GAW'!AZ100</f>
        <v>110894.42991220846</v>
      </c>
      <c r="W105" s="86">
        <f>'8. Afschrijvingen voor GAW'!BA100</f>
        <v>106669.88020126717</v>
      </c>
      <c r="X105" s="86">
        <f>'8. Afschrijvingen voor GAW'!BB100</f>
        <v>102606.26571740936</v>
      </c>
      <c r="Y105" s="86">
        <f>'8. Afschrijvingen voor GAW'!BC100</f>
        <v>98697.455594841376</v>
      </c>
      <c r="Z105" s="86">
        <f>'8. Afschrijvingen voor GAW'!BD100</f>
        <v>94937.552524561717</v>
      </c>
      <c r="AB105" s="122"/>
      <c r="AC105" s="87">
        <f t="shared" si="22"/>
        <v>0</v>
      </c>
      <c r="AD105" s="87">
        <f t="shared" si="7"/>
        <v>0</v>
      </c>
      <c r="AE105" s="87">
        <f t="shared" si="8"/>
        <v>0</v>
      </c>
      <c r="AF105" s="87">
        <f t="shared" si="9"/>
        <v>3254267.9301282046</v>
      </c>
      <c r="AG105" s="87">
        <f t="shared" si="10"/>
        <v>3201438.9052884611</v>
      </c>
      <c r="AH105" s="87">
        <f t="shared" si="11"/>
        <v>3140995.7387566152</v>
      </c>
      <c r="AI105" s="87">
        <f t="shared" si="12"/>
        <v>3061050.9431044264</v>
      </c>
      <c r="AJ105" s="87">
        <f t="shared" si="13"/>
        <v>3016471.6941583701</v>
      </c>
      <c r="AK105" s="87">
        <f t="shared" si="14"/>
        <v>2990547.5243810373</v>
      </c>
      <c r="AL105" s="87">
        <f t="shared" si="15"/>
        <v>2982513.2175991181</v>
      </c>
      <c r="AM105" s="87">
        <f t="shared" si="16"/>
        <v>2910978.7851954713</v>
      </c>
      <c r="AN105" s="87">
        <f t="shared" si="17"/>
        <v>2800084.3552832627</v>
      </c>
      <c r="AO105" s="87">
        <f t="shared" si="18"/>
        <v>2693414.4750819956</v>
      </c>
      <c r="AP105" s="87">
        <f t="shared" si="19"/>
        <v>2590808.209364586</v>
      </c>
      <c r="AQ105" s="87">
        <f t="shared" si="20"/>
        <v>2492110.7537697447</v>
      </c>
      <c r="AR105" s="87">
        <f t="shared" si="21"/>
        <v>2397173.2012451831</v>
      </c>
    </row>
    <row r="106" spans="1:44" s="20" customFormat="1" x14ac:dyDescent="0.2">
      <c r="A106" s="40"/>
      <c r="B106" s="86">
        <f>'3. Investeringen'!B87</f>
        <v>73</v>
      </c>
      <c r="C106" s="86" t="str">
        <f>'3. Investeringen'!G87</f>
        <v>Nieuwe investeringen AD</v>
      </c>
      <c r="D106" s="86">
        <f>'3. Investeringen'!K87</f>
        <v>2014</v>
      </c>
      <c r="E106" s="121">
        <f>'3. Investeringen'!N87</f>
        <v>2014</v>
      </c>
      <c r="F106" s="86">
        <f>'3. Investeringen'!O87</f>
        <v>42447.4891701007</v>
      </c>
      <c r="G106" s="86">
        <f>'3. Investeringen'!P87</f>
        <v>0</v>
      </c>
      <c r="I106" s="86">
        <f>'6. Investeringen per jaar'!I87</f>
        <v>1</v>
      </c>
      <c r="K106" s="86">
        <f>'8. Afschrijvingen voor GAW'!AO101</f>
        <v>0</v>
      </c>
      <c r="L106" s="86">
        <f>'8. Afschrijvingen voor GAW'!AP101</f>
        <v>0</v>
      </c>
      <c r="M106" s="86">
        <f>'8. Afschrijvingen voor GAW'!AQ101</f>
        <v>0</v>
      </c>
      <c r="N106" s="86">
        <f>'8. Afschrijvingen voor GAW'!AR101</f>
        <v>544.19857910385508</v>
      </c>
      <c r="O106" s="86">
        <f>'8. Afschrijvingen voor GAW'!AS101</f>
        <v>1099.2811297897874</v>
      </c>
      <c r="P106" s="86">
        <f>'8. Afschrijvingen voor GAW'!AT101</f>
        <v>1108.0753788281058</v>
      </c>
      <c r="Q106" s="86">
        <f>'8. Afschrijvingen voor GAW'!AU101</f>
        <v>1110.2915295857622</v>
      </c>
      <c r="R106" s="86">
        <f>'8. Afschrijvingen voor GAW'!AV101</f>
        <v>1125.8356109999629</v>
      </c>
      <c r="S106" s="86">
        <f>'8. Afschrijvingen voor GAW'!AW101</f>
        <v>1149.4781588309622</v>
      </c>
      <c r="T106" s="86">
        <f>'8. Afschrijvingen voor GAW'!AX101</f>
        <v>1181.6635472782291</v>
      </c>
      <c r="U106" s="86">
        <f>'8. Afschrijvingen voor GAW'!AY101</f>
        <v>1189.9351921091763</v>
      </c>
      <c r="V106" s="86">
        <f>'8. Afschrijvingen voor GAW'!AZ101</f>
        <v>1427.9222305310113</v>
      </c>
      <c r="W106" s="86">
        <f>'8. Afschrijvingen voor GAW'!BA101</f>
        <v>1373.525193177449</v>
      </c>
      <c r="X106" s="86">
        <f>'8. Afschrijvingen voor GAW'!BB101</f>
        <v>1321.2004239135463</v>
      </c>
      <c r="Y106" s="86">
        <f>'8. Afschrijvingen voor GAW'!BC101</f>
        <v>1270.8689791930301</v>
      </c>
      <c r="Z106" s="86">
        <f>'8. Afschrijvingen voor GAW'!BD101</f>
        <v>1222.4549228428195</v>
      </c>
      <c r="AB106" s="122"/>
      <c r="AC106" s="87">
        <f t="shared" si="22"/>
        <v>0</v>
      </c>
      <c r="AD106" s="87">
        <f t="shared" si="7"/>
        <v>0</v>
      </c>
      <c r="AE106" s="87">
        <f t="shared" si="8"/>
        <v>0</v>
      </c>
      <c r="AF106" s="87">
        <f t="shared" si="9"/>
        <v>41903.290590996847</v>
      </c>
      <c r="AG106" s="87">
        <f t="shared" si="10"/>
        <v>41223.042367117028</v>
      </c>
      <c r="AH106" s="87">
        <f t="shared" si="11"/>
        <v>40444.751327225858</v>
      </c>
      <c r="AI106" s="87">
        <f t="shared" si="12"/>
        <v>39415.349300294547</v>
      </c>
      <c r="AJ106" s="87">
        <f t="shared" si="13"/>
        <v>38841.328579498702</v>
      </c>
      <c r="AK106" s="87">
        <f t="shared" si="14"/>
        <v>38507.518320837211</v>
      </c>
      <c r="AL106" s="87">
        <f t="shared" si="15"/>
        <v>38404.065286542427</v>
      </c>
      <c r="AM106" s="87">
        <f t="shared" si="16"/>
        <v>37482.958551439049</v>
      </c>
      <c r="AN106" s="87">
        <f t="shared" si="17"/>
        <v>36055.036320908039</v>
      </c>
      <c r="AO106" s="87">
        <f t="shared" si="18"/>
        <v>34681.511127730591</v>
      </c>
      <c r="AP106" s="87">
        <f t="shared" si="19"/>
        <v>33360.310703817042</v>
      </c>
      <c r="AQ106" s="87">
        <f t="shared" si="20"/>
        <v>32089.441724624012</v>
      </c>
      <c r="AR106" s="87">
        <f t="shared" si="21"/>
        <v>30866.986801781193</v>
      </c>
    </row>
    <row r="107" spans="1:44" s="20" customFormat="1" x14ac:dyDescent="0.2">
      <c r="A107" s="40"/>
      <c r="B107" s="86">
        <f>'3. Investeringen'!B88</f>
        <v>74</v>
      </c>
      <c r="C107" s="86" t="str">
        <f>'3. Investeringen'!G88</f>
        <v>Nieuwe investeringen AD</v>
      </c>
      <c r="D107" s="86">
        <f>'3. Investeringen'!K88</f>
        <v>2015</v>
      </c>
      <c r="E107" s="121">
        <f>'3. Investeringen'!N88</f>
        <v>2015</v>
      </c>
      <c r="F107" s="86">
        <f>'3. Investeringen'!O88</f>
        <v>1920621.3155826426</v>
      </c>
      <c r="G107" s="86">
        <f>'3. Investeringen'!P88</f>
        <v>0</v>
      </c>
      <c r="I107" s="86">
        <f>'6. Investeringen per jaar'!I88</f>
        <v>1</v>
      </c>
      <c r="K107" s="86">
        <f>'8. Afschrijvingen voor GAW'!AO102</f>
        <v>0</v>
      </c>
      <c r="L107" s="86">
        <f>'8. Afschrijvingen voor GAW'!AP102</f>
        <v>0</v>
      </c>
      <c r="M107" s="86">
        <f>'8. Afschrijvingen voor GAW'!AQ102</f>
        <v>0</v>
      </c>
      <c r="N107" s="86">
        <f>'8. Afschrijvingen voor GAW'!AR102</f>
        <v>0</v>
      </c>
      <c r="O107" s="86">
        <f>'8. Afschrijvingen voor GAW'!AS102</f>
        <v>24623.350199777469</v>
      </c>
      <c r="P107" s="86">
        <f>'8. Afschrijvingen voor GAW'!AT102</f>
        <v>49640.674002751381</v>
      </c>
      <c r="Q107" s="86">
        <f>'8. Afschrijvingen voor GAW'!AU102</f>
        <v>49739.955350756885</v>
      </c>
      <c r="R107" s="86">
        <f>'8. Afschrijvingen voor GAW'!AV102</f>
        <v>50436.314725667471</v>
      </c>
      <c r="S107" s="86">
        <f>'8. Afschrijvingen voor GAW'!AW102</f>
        <v>51495.477334906493</v>
      </c>
      <c r="T107" s="86">
        <f>'8. Afschrijvingen voor GAW'!AX102</f>
        <v>52937.350700283874</v>
      </c>
      <c r="U107" s="86">
        <f>'8. Afschrijvingen voor GAW'!AY102</f>
        <v>53307.912155185855</v>
      </c>
      <c r="V107" s="86">
        <f>'8. Afschrijvingen voor GAW'!AZ102</f>
        <v>63969.494586223016</v>
      </c>
      <c r="W107" s="86">
        <f>'8. Afschrijvingen voor GAW'!BA102</f>
        <v>61607.544016885549</v>
      </c>
      <c r="X107" s="86">
        <f>'8. Afschrijvingen voor GAW'!BB102</f>
        <v>59332.803930108239</v>
      </c>
      <c r="Y107" s="86">
        <f>'8. Afschrijvingen voor GAW'!BC102</f>
        <v>57142.054246535008</v>
      </c>
      <c r="Z107" s="86">
        <f>'8. Afschrijvingen voor GAW'!BD102</f>
        <v>55032.193782047558</v>
      </c>
      <c r="AB107" s="122"/>
      <c r="AC107" s="87">
        <f t="shared" si="22"/>
        <v>0</v>
      </c>
      <c r="AD107" s="87">
        <f t="shared" si="7"/>
        <v>0</v>
      </c>
      <c r="AE107" s="87">
        <f t="shared" si="8"/>
        <v>0</v>
      </c>
      <c r="AF107" s="87">
        <f t="shared" si="9"/>
        <v>0</v>
      </c>
      <c r="AG107" s="87">
        <f t="shared" si="10"/>
        <v>1895997.9653828652</v>
      </c>
      <c r="AH107" s="87">
        <f t="shared" si="11"/>
        <v>1861525.2751031767</v>
      </c>
      <c r="AI107" s="87">
        <f t="shared" si="12"/>
        <v>1815508.3703026262</v>
      </c>
      <c r="AJ107" s="87">
        <f t="shared" si="13"/>
        <v>1790489.1727611956</v>
      </c>
      <c r="AK107" s="87">
        <f t="shared" si="14"/>
        <v>1776593.9680542739</v>
      </c>
      <c r="AL107" s="87">
        <f t="shared" si="15"/>
        <v>1773401.2484595096</v>
      </c>
      <c r="AM107" s="87">
        <f t="shared" si="16"/>
        <v>1732507.14504354</v>
      </c>
      <c r="AN107" s="87">
        <f t="shared" si="17"/>
        <v>1668537.650457317</v>
      </c>
      <c r="AO107" s="87">
        <f t="shared" si="18"/>
        <v>1606930.1064404314</v>
      </c>
      <c r="AP107" s="87">
        <f t="shared" si="19"/>
        <v>1547597.3025103232</v>
      </c>
      <c r="AQ107" s="87">
        <f t="shared" si="20"/>
        <v>1490455.2482637882</v>
      </c>
      <c r="AR107" s="87">
        <f t="shared" si="21"/>
        <v>1435423.0544817406</v>
      </c>
    </row>
    <row r="108" spans="1:44" s="20" customFormat="1" x14ac:dyDescent="0.2">
      <c r="A108" s="40"/>
      <c r="B108" s="86">
        <f>'3. Investeringen'!B89</f>
        <v>75</v>
      </c>
      <c r="C108" s="86" t="str">
        <f>'3. Investeringen'!G89</f>
        <v>Nieuwe investeringen AD</v>
      </c>
      <c r="D108" s="86">
        <f>'3. Investeringen'!K89</f>
        <v>2015</v>
      </c>
      <c r="E108" s="121">
        <f>'3. Investeringen'!N89</f>
        <v>2015</v>
      </c>
      <c r="F108" s="86">
        <f>'3. Investeringen'!O89</f>
        <v>3825.8063715733006</v>
      </c>
      <c r="G108" s="86">
        <f>'3. Investeringen'!P89</f>
        <v>0</v>
      </c>
      <c r="I108" s="86">
        <f>'6. Investeringen per jaar'!I89</f>
        <v>1</v>
      </c>
      <c r="K108" s="86">
        <f>'8. Afschrijvingen voor GAW'!AO103</f>
        <v>0</v>
      </c>
      <c r="L108" s="86">
        <f>'8. Afschrijvingen voor GAW'!AP103</f>
        <v>0</v>
      </c>
      <c r="M108" s="86">
        <f>'8. Afschrijvingen voor GAW'!AQ103</f>
        <v>0</v>
      </c>
      <c r="N108" s="86">
        <f>'8. Afschrijvingen voor GAW'!AR103</f>
        <v>0</v>
      </c>
      <c r="O108" s="86">
        <f>'8. Afschrijvingen voor GAW'!AS103</f>
        <v>49.048799635555135</v>
      </c>
      <c r="P108" s="86">
        <f>'8. Afschrijvingen voor GAW'!AT103</f>
        <v>98.88238006527915</v>
      </c>
      <c r="Q108" s="86">
        <f>'8. Afschrijvingen voor GAW'!AU103</f>
        <v>99.080144825409718</v>
      </c>
      <c r="R108" s="86">
        <f>'8. Afschrijvingen voor GAW'!AV103</f>
        <v>100.46726685296544</v>
      </c>
      <c r="S108" s="86">
        <f>'8. Afschrijvingen voor GAW'!AW103</f>
        <v>102.57707945687771</v>
      </c>
      <c r="T108" s="86">
        <f>'8. Afschrijvingen voor GAW'!AX103</f>
        <v>105.44923768167028</v>
      </c>
      <c r="U108" s="86">
        <f>'8. Afschrijvingen voor GAW'!AY103</f>
        <v>106.18738234544197</v>
      </c>
      <c r="V108" s="86">
        <f>'8. Afschrijvingen voor GAW'!AZ103</f>
        <v>127.42485881453034</v>
      </c>
      <c r="W108" s="86">
        <f>'8. Afschrijvingen voor GAW'!BA103</f>
        <v>122.71994095060923</v>
      </c>
      <c r="X108" s="86">
        <f>'8. Afschrijvingen voor GAW'!BB103</f>
        <v>118.18874313089442</v>
      </c>
      <c r="Y108" s="86">
        <f>'8. Afschrijvingen voor GAW'!BC103</f>
        <v>113.82485107683061</v>
      </c>
      <c r="Z108" s="86">
        <f>'8. Afschrijvingen voor GAW'!BD103</f>
        <v>109.62208734476303</v>
      </c>
      <c r="AB108" s="122"/>
      <c r="AC108" s="87">
        <f t="shared" si="22"/>
        <v>0</v>
      </c>
      <c r="AD108" s="87">
        <f t="shared" si="7"/>
        <v>0</v>
      </c>
      <c r="AE108" s="87">
        <f t="shared" si="8"/>
        <v>0</v>
      </c>
      <c r="AF108" s="87">
        <f t="shared" si="9"/>
        <v>0</v>
      </c>
      <c r="AG108" s="87">
        <f t="shared" si="10"/>
        <v>3776.7575719377455</v>
      </c>
      <c r="AH108" s="87">
        <f t="shared" si="11"/>
        <v>3708.0892524479686</v>
      </c>
      <c r="AI108" s="87">
        <f t="shared" si="12"/>
        <v>3616.4252861274549</v>
      </c>
      <c r="AJ108" s="87">
        <f t="shared" si="13"/>
        <v>3566.5879732802737</v>
      </c>
      <c r="AK108" s="87">
        <f t="shared" si="14"/>
        <v>3538.9092412622817</v>
      </c>
      <c r="AL108" s="87">
        <f t="shared" si="15"/>
        <v>3532.5494623359555</v>
      </c>
      <c r="AM108" s="87">
        <f t="shared" si="16"/>
        <v>3451.0899262268649</v>
      </c>
      <c r="AN108" s="87">
        <f t="shared" si="17"/>
        <v>3323.6650674123348</v>
      </c>
      <c r="AO108" s="87">
        <f t="shared" si="18"/>
        <v>3200.9451264617255</v>
      </c>
      <c r="AP108" s="87">
        <f t="shared" si="19"/>
        <v>3082.7563833308309</v>
      </c>
      <c r="AQ108" s="87">
        <f t="shared" si="20"/>
        <v>2968.9315322540001</v>
      </c>
      <c r="AR108" s="87">
        <f t="shared" si="21"/>
        <v>2859.3094449092368</v>
      </c>
    </row>
    <row r="109" spans="1:44" s="20" customFormat="1" x14ac:dyDescent="0.2">
      <c r="A109" s="40"/>
      <c r="B109" s="86">
        <f>'3. Investeringen'!B90</f>
        <v>76</v>
      </c>
      <c r="C109" s="86" t="str">
        <f>'3. Investeringen'!G90</f>
        <v>Nieuwe investeringen AD</v>
      </c>
      <c r="D109" s="86">
        <f>'3. Investeringen'!K90</f>
        <v>2016</v>
      </c>
      <c r="E109" s="121">
        <f>'3. Investeringen'!N90</f>
        <v>2016</v>
      </c>
      <c r="F109" s="86">
        <f>'3. Investeringen'!O90</f>
        <v>2477710</v>
      </c>
      <c r="G109" s="86">
        <f>'3. Investeringen'!P90</f>
        <v>0</v>
      </c>
      <c r="I109" s="86">
        <f>'6. Investeringen per jaar'!I90</f>
        <v>1</v>
      </c>
      <c r="K109" s="86">
        <f>'8. Afschrijvingen voor GAW'!AO104</f>
        <v>0</v>
      </c>
      <c r="L109" s="86">
        <f>'8. Afschrijvingen voor GAW'!AP104</f>
        <v>0</v>
      </c>
      <c r="M109" s="86">
        <f>'8. Afschrijvingen voor GAW'!AQ104</f>
        <v>0</v>
      </c>
      <c r="N109" s="86">
        <f>'8. Afschrijvingen voor GAW'!AR104</f>
        <v>0</v>
      </c>
      <c r="O109" s="86">
        <f>'8. Afschrijvingen voor GAW'!AS104</f>
        <v>0</v>
      </c>
      <c r="P109" s="86">
        <f>'8. Afschrijvingen voor GAW'!AT104</f>
        <v>31765.51282051282</v>
      </c>
      <c r="Q109" s="86">
        <f>'8. Afschrijvingen voor GAW'!AU104</f>
        <v>63658.087692307687</v>
      </c>
      <c r="R109" s="86">
        <f>'8. Afschrijvingen voor GAW'!AV104</f>
        <v>64549.300919999987</v>
      </c>
      <c r="S109" s="86">
        <f>'8. Afschrijvingen voor GAW'!AW104</f>
        <v>65904.836239319979</v>
      </c>
      <c r="T109" s="86">
        <f>'8. Afschrijvingen voor GAW'!AX104</f>
        <v>67750.171654020931</v>
      </c>
      <c r="U109" s="86">
        <f>'8. Afschrijvingen voor GAW'!AY104</f>
        <v>68224.42285559907</v>
      </c>
      <c r="V109" s="86">
        <f>'8. Afschrijvingen voor GAW'!AZ104</f>
        <v>81869.307426718908</v>
      </c>
      <c r="W109" s="86">
        <f>'8. Afschrijvingen voor GAW'!BA104</f>
        <v>78936.67551889614</v>
      </c>
      <c r="X109" s="86">
        <f>'8. Afschrijvingen voor GAW'!BB104</f>
        <v>76109.093112249102</v>
      </c>
      <c r="Y109" s="86">
        <f>'8. Afschrijvingen voor GAW'!BC104</f>
        <v>73382.797239571519</v>
      </c>
      <c r="Z109" s="86">
        <f>'8. Afschrijvingen voor GAW'!BD104</f>
        <v>70754.15972651224</v>
      </c>
      <c r="AB109" s="122"/>
      <c r="AC109" s="87">
        <f t="shared" si="22"/>
        <v>0</v>
      </c>
      <c r="AD109" s="87">
        <f t="shared" si="7"/>
        <v>0</v>
      </c>
      <c r="AE109" s="87">
        <f t="shared" si="8"/>
        <v>0</v>
      </c>
      <c r="AF109" s="87">
        <f t="shared" si="9"/>
        <v>0</v>
      </c>
      <c r="AG109" s="87">
        <f t="shared" si="10"/>
        <v>0</v>
      </c>
      <c r="AH109" s="87">
        <f t="shared" si="11"/>
        <v>2445944.487179487</v>
      </c>
      <c r="AI109" s="87">
        <f t="shared" si="12"/>
        <v>2387178.288461538</v>
      </c>
      <c r="AJ109" s="87">
        <f t="shared" si="13"/>
        <v>2356049.4835799998</v>
      </c>
      <c r="AK109" s="87">
        <f t="shared" si="14"/>
        <v>2339621.6864958596</v>
      </c>
      <c r="AL109" s="87">
        <f t="shared" si="15"/>
        <v>2337380.9220637227</v>
      </c>
      <c r="AM109" s="87">
        <f t="shared" si="16"/>
        <v>2285518.1656625699</v>
      </c>
      <c r="AN109" s="87">
        <f t="shared" si="17"/>
        <v>2203648.8582358509</v>
      </c>
      <c r="AO109" s="87">
        <f t="shared" si="18"/>
        <v>2124712.182716955</v>
      </c>
      <c r="AP109" s="87">
        <f t="shared" si="19"/>
        <v>2048603.0896047058</v>
      </c>
      <c r="AQ109" s="87">
        <f t="shared" si="20"/>
        <v>1975220.2923651342</v>
      </c>
      <c r="AR109" s="87">
        <f t="shared" si="21"/>
        <v>1904466.1326386221</v>
      </c>
    </row>
    <row r="110" spans="1:44" s="20" customFormat="1" x14ac:dyDescent="0.2">
      <c r="A110" s="40"/>
      <c r="B110" s="86">
        <f>'3. Investeringen'!B91</f>
        <v>77</v>
      </c>
      <c r="C110" s="86" t="str">
        <f>'3. Investeringen'!G91</f>
        <v>Nieuwe investeringen AD</v>
      </c>
      <c r="D110" s="86">
        <f>'3. Investeringen'!K91</f>
        <v>2016</v>
      </c>
      <c r="E110" s="121">
        <f>'3. Investeringen'!N91</f>
        <v>2016</v>
      </c>
      <c r="F110" s="86">
        <f>'3. Investeringen'!O91</f>
        <v>-68681</v>
      </c>
      <c r="G110" s="86">
        <f>'3. Investeringen'!P91</f>
        <v>0</v>
      </c>
      <c r="I110" s="86">
        <f>'6. Investeringen per jaar'!I91</f>
        <v>1</v>
      </c>
      <c r="K110" s="86">
        <f>'8. Afschrijvingen voor GAW'!AO105</f>
        <v>0</v>
      </c>
      <c r="L110" s="86">
        <f>'8. Afschrijvingen voor GAW'!AP105</f>
        <v>0</v>
      </c>
      <c r="M110" s="86">
        <f>'8. Afschrijvingen voor GAW'!AQ105</f>
        <v>0</v>
      </c>
      <c r="N110" s="86">
        <f>'8. Afschrijvingen voor GAW'!AR105</f>
        <v>0</v>
      </c>
      <c r="O110" s="86">
        <f>'8. Afschrijvingen voor GAW'!AS105</f>
        <v>0</v>
      </c>
      <c r="P110" s="86">
        <f>'8. Afschrijvingen voor GAW'!AT105</f>
        <v>-880.52564102564099</v>
      </c>
      <c r="Q110" s="86">
        <f>'8. Afschrijvingen voor GAW'!AU105</f>
        <v>-1764.5733846153846</v>
      </c>
      <c r="R110" s="86">
        <f>'8. Afschrijvingen voor GAW'!AV105</f>
        <v>-1789.2774119999999</v>
      </c>
      <c r="S110" s="86">
        <f>'8. Afschrijvingen voor GAW'!AW105</f>
        <v>-1826.8522376519995</v>
      </c>
      <c r="T110" s="86">
        <f>'8. Afschrijvingen voor GAW'!AX105</f>
        <v>-1878.0041003062554</v>
      </c>
      <c r="U110" s="86">
        <f>'8. Afschrijvingen voor GAW'!AY105</f>
        <v>-1891.1501290083988</v>
      </c>
      <c r="V110" s="86">
        <f>'8. Afschrijvingen voor GAW'!AZ105</f>
        <v>-2269.3801548100791</v>
      </c>
      <c r="W110" s="86">
        <f>'8. Afschrijvingen voor GAW'!BA105</f>
        <v>-2188.0889253840464</v>
      </c>
      <c r="X110" s="86">
        <f>'8. Afschrijvingen voor GAW'!BB105</f>
        <v>-2109.7096205941698</v>
      </c>
      <c r="Y110" s="86">
        <f>'8. Afschrijvingen voor GAW'!BC105</f>
        <v>-2034.137932692289</v>
      </c>
      <c r="Z110" s="86">
        <f>'8. Afschrijvingen voor GAW'!BD105</f>
        <v>-1961.2732903271922</v>
      </c>
      <c r="AB110" s="122"/>
      <c r="AC110" s="87">
        <f t="shared" si="22"/>
        <v>0</v>
      </c>
      <c r="AD110" s="87">
        <f t="shared" si="7"/>
        <v>0</v>
      </c>
      <c r="AE110" s="87">
        <f t="shared" si="8"/>
        <v>0</v>
      </c>
      <c r="AF110" s="87">
        <f t="shared" si="9"/>
        <v>0</v>
      </c>
      <c r="AG110" s="87">
        <f t="shared" si="10"/>
        <v>0</v>
      </c>
      <c r="AH110" s="87">
        <f t="shared" si="11"/>
        <v>-67800.474358974359</v>
      </c>
      <c r="AI110" s="87">
        <f t="shared" si="12"/>
        <v>-66171.501923076925</v>
      </c>
      <c r="AJ110" s="87">
        <f t="shared" si="13"/>
        <v>-65308.625538</v>
      </c>
      <c r="AK110" s="87">
        <f t="shared" si="14"/>
        <v>-64853.254436645992</v>
      </c>
      <c r="AL110" s="87">
        <f t="shared" si="15"/>
        <v>-64791.141460565828</v>
      </c>
      <c r="AM110" s="87">
        <f t="shared" si="16"/>
        <v>-63353.529321781381</v>
      </c>
      <c r="AN110" s="87">
        <f t="shared" si="17"/>
        <v>-61084.1491669713</v>
      </c>
      <c r="AO110" s="87">
        <f t="shared" si="18"/>
        <v>-58896.060241587256</v>
      </c>
      <c r="AP110" s="87">
        <f t="shared" si="19"/>
        <v>-56786.350620993086</v>
      </c>
      <c r="AQ110" s="87">
        <f t="shared" si="20"/>
        <v>-54752.212688300795</v>
      </c>
      <c r="AR110" s="87">
        <f t="shared" si="21"/>
        <v>-52790.939397973605</v>
      </c>
    </row>
    <row r="111" spans="1:44" s="20" customFormat="1" x14ac:dyDescent="0.2">
      <c r="A111" s="40"/>
      <c r="B111" s="86">
        <f>'3. Investeringen'!B92</f>
        <v>78</v>
      </c>
      <c r="C111" s="86" t="str">
        <f>'3. Investeringen'!G92</f>
        <v>Nieuwe investeringen AD</v>
      </c>
      <c r="D111" s="86">
        <f>'3. Investeringen'!K92</f>
        <v>2017</v>
      </c>
      <c r="E111" s="121">
        <f>'3. Investeringen'!N92</f>
        <v>2017</v>
      </c>
      <c r="F111" s="86">
        <f>'3. Investeringen'!O92</f>
        <v>2598641.4784339541</v>
      </c>
      <c r="G111" s="86">
        <f>'3. Investeringen'!P92</f>
        <v>0</v>
      </c>
      <c r="I111" s="86">
        <f>'6. Investeringen per jaar'!I92</f>
        <v>1</v>
      </c>
      <c r="K111" s="86">
        <f>'8. Afschrijvingen voor GAW'!AO106</f>
        <v>0</v>
      </c>
      <c r="L111" s="86">
        <f>'8. Afschrijvingen voor GAW'!AP106</f>
        <v>0</v>
      </c>
      <c r="M111" s="86">
        <f>'8. Afschrijvingen voor GAW'!AQ106</f>
        <v>0</v>
      </c>
      <c r="N111" s="86">
        <f>'8. Afschrijvingen voor GAW'!AR106</f>
        <v>0</v>
      </c>
      <c r="O111" s="86">
        <f>'8. Afschrijvingen voor GAW'!AS106</f>
        <v>0</v>
      </c>
      <c r="P111" s="86">
        <f>'8. Afschrijvingen voor GAW'!AT106</f>
        <v>0</v>
      </c>
      <c r="Q111" s="86">
        <f>'8. Afschrijvingen voor GAW'!AU106</f>
        <v>33315.9163901789</v>
      </c>
      <c r="R111" s="86">
        <f>'8. Afschrijvingen voor GAW'!AV106</f>
        <v>67564.678439282812</v>
      </c>
      <c r="S111" s="86">
        <f>'8. Afschrijvingen voor GAW'!AW106</f>
        <v>68983.536686507738</v>
      </c>
      <c r="T111" s="86">
        <f>'8. Afschrijvingen voor GAW'!AX106</f>
        <v>70915.075713729966</v>
      </c>
      <c r="U111" s="86">
        <f>'8. Afschrijvingen voor GAW'!AY106</f>
        <v>71411.48124372607</v>
      </c>
      <c r="V111" s="86">
        <f>'8. Afschrijvingen voor GAW'!AZ106</f>
        <v>85693.777492471287</v>
      </c>
      <c r="W111" s="86">
        <f>'8. Afschrijvingen voor GAW'!BA106</f>
        <v>82713.124362298375</v>
      </c>
      <c r="X111" s="86">
        <f>'8. Afschrijvingen voor GAW'!BB106</f>
        <v>79836.146123609738</v>
      </c>
      <c r="Y111" s="86">
        <f>'8. Afschrijvingen voor GAW'!BC106</f>
        <v>77059.236693223313</v>
      </c>
      <c r="Z111" s="86">
        <f>'8. Afschrijvingen voor GAW'!BD106</f>
        <v>74378.915416937278</v>
      </c>
      <c r="AB111" s="122"/>
      <c r="AC111" s="87">
        <f t="shared" si="22"/>
        <v>0</v>
      </c>
      <c r="AD111" s="87">
        <f t="shared" si="7"/>
        <v>0</v>
      </c>
      <c r="AE111" s="87">
        <f t="shared" si="8"/>
        <v>0</v>
      </c>
      <c r="AF111" s="87">
        <f t="shared" si="9"/>
        <v>0</v>
      </c>
      <c r="AG111" s="87">
        <f t="shared" si="10"/>
        <v>0</v>
      </c>
      <c r="AH111" s="87">
        <f t="shared" si="11"/>
        <v>0</v>
      </c>
      <c r="AI111" s="87">
        <f t="shared" si="12"/>
        <v>2565325.5620437753</v>
      </c>
      <c r="AJ111" s="87">
        <f t="shared" si="13"/>
        <v>2533675.4414731055</v>
      </c>
      <c r="AK111" s="87">
        <f t="shared" si="14"/>
        <v>2517899.0890575331</v>
      </c>
      <c r="AL111" s="87">
        <f t="shared" si="15"/>
        <v>2517485.187837414</v>
      </c>
      <c r="AM111" s="87">
        <f t="shared" si="16"/>
        <v>2463696.1029085498</v>
      </c>
      <c r="AN111" s="87">
        <f t="shared" si="17"/>
        <v>2378002.3254160783</v>
      </c>
      <c r="AO111" s="87">
        <f t="shared" si="18"/>
        <v>2295289.20105378</v>
      </c>
      <c r="AP111" s="87">
        <f t="shared" si="19"/>
        <v>2215453.0549301701</v>
      </c>
      <c r="AQ111" s="87">
        <f t="shared" si="20"/>
        <v>2138393.8182369466</v>
      </c>
      <c r="AR111" s="87">
        <f t="shared" si="21"/>
        <v>2064014.9028200093</v>
      </c>
    </row>
    <row r="112" spans="1:44" s="20" customFormat="1" x14ac:dyDescent="0.2">
      <c r="A112" s="40"/>
      <c r="B112" s="86">
        <f>'3. Investeringen'!B93</f>
        <v>79</v>
      </c>
      <c r="C112" s="86" t="str">
        <f>'3. Investeringen'!G93</f>
        <v>Nieuwe investeringen AD</v>
      </c>
      <c r="D112" s="86">
        <f>'3. Investeringen'!K93</f>
        <v>2017</v>
      </c>
      <c r="E112" s="121">
        <f>'3. Investeringen'!N93</f>
        <v>2017</v>
      </c>
      <c r="F112" s="86">
        <f>'3. Investeringen'!O93</f>
        <v>-13717.061059312629</v>
      </c>
      <c r="G112" s="86">
        <f>'3. Investeringen'!P93</f>
        <v>0</v>
      </c>
      <c r="I112" s="86">
        <f>'6. Investeringen per jaar'!I93</f>
        <v>1</v>
      </c>
      <c r="K112" s="86">
        <f>'8. Afschrijvingen voor GAW'!AO107</f>
        <v>0</v>
      </c>
      <c r="L112" s="86">
        <f>'8. Afschrijvingen voor GAW'!AP107</f>
        <v>0</v>
      </c>
      <c r="M112" s="86">
        <f>'8. Afschrijvingen voor GAW'!AQ107</f>
        <v>0</v>
      </c>
      <c r="N112" s="86">
        <f>'8. Afschrijvingen voor GAW'!AR107</f>
        <v>0</v>
      </c>
      <c r="O112" s="86">
        <f>'8. Afschrijvingen voor GAW'!AS107</f>
        <v>0</v>
      </c>
      <c r="P112" s="86">
        <f>'8. Afschrijvingen voor GAW'!AT107</f>
        <v>0</v>
      </c>
      <c r="Q112" s="86">
        <f>'8. Afschrijvingen voor GAW'!AU107</f>
        <v>-175.85975717067473</v>
      </c>
      <c r="R112" s="86">
        <f>'8. Afschrijvingen voor GAW'!AV107</f>
        <v>-356.64358754212839</v>
      </c>
      <c r="S112" s="86">
        <f>'8. Afschrijvingen voor GAW'!AW107</f>
        <v>-364.13310288051309</v>
      </c>
      <c r="T112" s="86">
        <f>'8. Afschrijvingen voor GAW'!AX107</f>
        <v>-374.32882976116747</v>
      </c>
      <c r="U112" s="86">
        <f>'8. Afschrijvingen voor GAW'!AY107</f>
        <v>-376.94913156949559</v>
      </c>
      <c r="V112" s="86">
        <f>'8. Afschrijvingen voor GAW'!AZ107</f>
        <v>-452.3389578833947</v>
      </c>
      <c r="W112" s="86">
        <f>'8. Afschrijvingen voor GAW'!BA107</f>
        <v>-436.60542891353748</v>
      </c>
      <c r="X112" s="86">
        <f>'8. Afschrijvingen voor GAW'!BB107</f>
        <v>-421.41915312524048</v>
      </c>
      <c r="Y112" s="86">
        <f>'8. Afschrijvingen voor GAW'!BC107</f>
        <v>-406.76109562523214</v>
      </c>
      <c r="Z112" s="86">
        <f>'8. Afschrijvingen voor GAW'!BD107</f>
        <v>-392.61288360348487</v>
      </c>
      <c r="AB112" s="122"/>
      <c r="AC112" s="87">
        <f t="shared" si="22"/>
        <v>0</v>
      </c>
      <c r="AD112" s="87">
        <f t="shared" si="7"/>
        <v>0</v>
      </c>
      <c r="AE112" s="87">
        <f t="shared" si="8"/>
        <v>0</v>
      </c>
      <c r="AF112" s="87">
        <f t="shared" si="9"/>
        <v>0</v>
      </c>
      <c r="AG112" s="87">
        <f t="shared" si="10"/>
        <v>0</v>
      </c>
      <c r="AH112" s="87">
        <f t="shared" si="11"/>
        <v>0</v>
      </c>
      <c r="AI112" s="87">
        <f t="shared" si="12"/>
        <v>-13541.201302141955</v>
      </c>
      <c r="AJ112" s="87">
        <f t="shared" si="13"/>
        <v>-13374.134532829814</v>
      </c>
      <c r="AK112" s="87">
        <f t="shared" si="14"/>
        <v>-13290.858255138726</v>
      </c>
      <c r="AL112" s="87">
        <f t="shared" si="15"/>
        <v>-13288.673456521445</v>
      </c>
      <c r="AM112" s="87">
        <f t="shared" si="16"/>
        <v>-13004.745039147598</v>
      </c>
      <c r="AN112" s="87">
        <f t="shared" si="17"/>
        <v>-12552.406081264204</v>
      </c>
      <c r="AO112" s="87">
        <f t="shared" si="18"/>
        <v>-12115.800652350666</v>
      </c>
      <c r="AP112" s="87">
        <f t="shared" si="19"/>
        <v>-11694.381499225427</v>
      </c>
      <c r="AQ112" s="87">
        <f t="shared" si="20"/>
        <v>-11287.620403600195</v>
      </c>
      <c r="AR112" s="87">
        <f t="shared" si="21"/>
        <v>-10895.00751999671</v>
      </c>
    </row>
    <row r="113" spans="1:44" s="20" customFormat="1" x14ac:dyDescent="0.2">
      <c r="A113" s="40"/>
      <c r="B113" s="86">
        <f>'3. Investeringen'!B94</f>
        <v>80</v>
      </c>
      <c r="C113" s="86" t="str">
        <f>'3. Investeringen'!G94</f>
        <v>Nieuwe investeringen AD</v>
      </c>
      <c r="D113" s="86">
        <f>'3. Investeringen'!K94</f>
        <v>2018</v>
      </c>
      <c r="E113" s="121">
        <f>'3. Investeringen'!N94</f>
        <v>2018</v>
      </c>
      <c r="F113" s="86">
        <f>'3. Investeringen'!O94</f>
        <v>2386624.1762919999</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0</v>
      </c>
      <c r="O113" s="86">
        <f>'8. Afschrijvingen voor GAW'!AS108</f>
        <v>0</v>
      </c>
      <c r="P113" s="86">
        <f>'8. Afschrijvingen voor GAW'!AT108</f>
        <v>0</v>
      </c>
      <c r="Q113" s="86">
        <f>'8. Afschrijvingen voor GAW'!AU108</f>
        <v>0</v>
      </c>
      <c r="R113" s="86">
        <f>'8. Afschrijvingen voor GAW'!AV108</f>
        <v>30597.745849897434</v>
      </c>
      <c r="S113" s="86">
        <f>'8. Afschrijvingen voor GAW'!AW108</f>
        <v>62480.597025490548</v>
      </c>
      <c r="T113" s="86">
        <f>'8. Afschrijvingen voor GAW'!AX108</f>
        <v>64230.053742204283</v>
      </c>
      <c r="U113" s="86">
        <f>'8. Afschrijvingen voor GAW'!AY108</f>
        <v>64679.664118399705</v>
      </c>
      <c r="V113" s="86">
        <f>'8. Afschrijvingen voor GAW'!AZ108</f>
        <v>77615.596942079646</v>
      </c>
      <c r="W113" s="86">
        <f>'8. Afschrijvingen voor GAW'!BA108</f>
        <v>74991.971129953017</v>
      </c>
      <c r="X113" s="86">
        <f>'8. Afschrijvingen voor GAW'!BB108</f>
        <v>72457.031260771502</v>
      </c>
      <c r="Y113" s="86">
        <f>'8. Afschrijvingen voor GAW'!BC108</f>
        <v>70007.779499844022</v>
      </c>
      <c r="Z113" s="86">
        <f>'8. Afschrijvingen voor GAW'!BD108</f>
        <v>67641.319347736615</v>
      </c>
      <c r="AB113" s="122"/>
      <c r="AC113" s="87">
        <f t="shared" si="22"/>
        <v>0</v>
      </c>
      <c r="AD113" s="87">
        <f t="shared" si="7"/>
        <v>0</v>
      </c>
      <c r="AE113" s="87">
        <f t="shared" si="8"/>
        <v>0</v>
      </c>
      <c r="AF113" s="87">
        <f t="shared" si="9"/>
        <v>0</v>
      </c>
      <c r="AG113" s="87">
        <f t="shared" si="10"/>
        <v>0</v>
      </c>
      <c r="AH113" s="87">
        <f t="shared" si="11"/>
        <v>0</v>
      </c>
      <c r="AI113" s="87">
        <f t="shared" si="12"/>
        <v>0</v>
      </c>
      <c r="AJ113" s="87">
        <f t="shared" si="13"/>
        <v>2356026.4304421023</v>
      </c>
      <c r="AK113" s="87">
        <f t="shared" si="14"/>
        <v>2343022.3884558957</v>
      </c>
      <c r="AL113" s="87">
        <f t="shared" si="15"/>
        <v>2344396.9615904563</v>
      </c>
      <c r="AM113" s="87">
        <f t="shared" si="16"/>
        <v>2296128.0762031893</v>
      </c>
      <c r="AN113" s="87">
        <f t="shared" si="17"/>
        <v>2218512.4792611096</v>
      </c>
      <c r="AO113" s="87">
        <f t="shared" si="18"/>
        <v>2143520.5081311567</v>
      </c>
      <c r="AP113" s="87">
        <f t="shared" si="19"/>
        <v>2071063.4768703852</v>
      </c>
      <c r="AQ113" s="87">
        <f t="shared" si="20"/>
        <v>2001055.6973705413</v>
      </c>
      <c r="AR113" s="87">
        <f t="shared" si="21"/>
        <v>1933414.3780228046</v>
      </c>
    </row>
    <row r="114" spans="1:44" s="20" customFormat="1" x14ac:dyDescent="0.2">
      <c r="A114" s="40"/>
      <c r="B114" s="86">
        <f>'3. Investeringen'!B95</f>
        <v>81</v>
      </c>
      <c r="C114" s="86" t="str">
        <f>'3. Investeringen'!G95</f>
        <v>Nieuwe investeringen AD</v>
      </c>
      <c r="D114" s="86">
        <f>'3. Investeringen'!K95</f>
        <v>2018</v>
      </c>
      <c r="E114" s="121">
        <f>'3. Investeringen'!N95</f>
        <v>2018</v>
      </c>
      <c r="F114" s="86">
        <f>'3. Investeringen'!O95</f>
        <v>-11610.691859013241</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0</v>
      </c>
      <c r="O114" s="86">
        <f>'8. Afschrijvingen voor GAW'!AS109</f>
        <v>0</v>
      </c>
      <c r="P114" s="86">
        <f>'8. Afschrijvingen voor GAW'!AT109</f>
        <v>0</v>
      </c>
      <c r="Q114" s="86">
        <f>'8. Afschrijvingen voor GAW'!AU109</f>
        <v>0</v>
      </c>
      <c r="R114" s="86">
        <f>'8. Afschrijvingen voor GAW'!AV109</f>
        <v>-148.85502383350308</v>
      </c>
      <c r="S114" s="86">
        <f>'8. Afschrijvingen voor GAW'!AW109</f>
        <v>-303.96195866801327</v>
      </c>
      <c r="T114" s="86">
        <f>'8. Afschrijvingen voor GAW'!AX109</f>
        <v>-312.47289351071765</v>
      </c>
      <c r="U114" s="86">
        <f>'8. Afschrijvingen voor GAW'!AY109</f>
        <v>-314.66020376529264</v>
      </c>
      <c r="V114" s="86">
        <f>'8. Afschrijvingen voor GAW'!AZ109</f>
        <v>-377.59224451835109</v>
      </c>
      <c r="W114" s="86">
        <f>'8. Afschrijvingen voor GAW'!BA109</f>
        <v>-364.82856301350546</v>
      </c>
      <c r="X114" s="86">
        <f>'8. Afschrijvingen voor GAW'!BB109</f>
        <v>-352.49632989755594</v>
      </c>
      <c r="Y114" s="86">
        <f>'8. Afschrijvingen voor GAW'!BC109</f>
        <v>-340.58096099961045</v>
      </c>
      <c r="Z114" s="86">
        <f>'8. Afschrijvingen voor GAW'!BD109</f>
        <v>-329.06836513483483</v>
      </c>
      <c r="AB114" s="122"/>
      <c r="AC114" s="87">
        <f t="shared" si="22"/>
        <v>0</v>
      </c>
      <c r="AD114" s="87">
        <f t="shared" ref="AD114:AD115" si="23">$I114*IF($D114&lt;2011,IF(AD$33=$E114,$G114*L$28-L114,
AC114*L$28-L114),
IF(AD$33=$E114,$F114-L114,
AC114*L$28-L114))</f>
        <v>0</v>
      </c>
      <c r="AE114" s="87">
        <f t="shared" ref="AE114:AE115" si="24">$I114*IF($D114&lt;2011,IF(AE$33=$E114,$G114*M$28-M114,
AD114*M$28-M114),
IF(AE$33=$E114,$F114-M114,
AD114*M$28-M114))</f>
        <v>0</v>
      </c>
      <c r="AF114" s="87">
        <f t="shared" ref="AF114:AF115" si="25">$I114*IF($D114&lt;2011,IF(AF$33=$E114,$G114*N$28-N114,
AE114*N$28-N114),
IF(AF$33=$E114,$F114-N114,
AE114*N$28-N114))</f>
        <v>0</v>
      </c>
      <c r="AG114" s="87">
        <f t="shared" ref="AG114:AG115" si="26">$I114*IF($D114&lt;2011,IF(AG$33=$E114,$G114*O$28-O114,
AF114*O$28-O114),
IF(AG$33=$E114,$F114-O114,
AF114*O$28-O114))</f>
        <v>0</v>
      </c>
      <c r="AH114" s="87">
        <f t="shared" ref="AH114:AH115" si="27">$I114*IF($D114&lt;2011,IF(AH$33=$E114,$G114*P$28-P114,
AG114*P$28-P114),
IF(AH$33=$E114,$F114-P114,
AG114*P$28-P114))</f>
        <v>0</v>
      </c>
      <c r="AI114" s="87">
        <f t="shared" ref="AI114:AI115" si="28">$I114*IF($D114&lt;2011,IF(AI$33=$E114,$G114*Q$28-Q114,
AH114*Q$28-Q114),
IF(AI$33=$E114,$F114-Q114,
AH114*Q$28-Q114))</f>
        <v>0</v>
      </c>
      <c r="AJ114" s="87">
        <f t="shared" ref="AJ114:AJ115" si="29">$I114*IF($D114&lt;2011,IF(AJ$33=$E114,$G114*R$28-R114,
AI114*R$28-R114),
IF(AJ$33=$E114,$F114-R114,
AI114*R$28-R114))</f>
        <v>-11461.836835179738</v>
      </c>
      <c r="AK114" s="87">
        <f t="shared" ref="AK114:AK115" si="30">$I114*IF($D114&lt;2011,IF(AK$33=$E114,$G114*S$28-S114,
AJ114*S$28-S114),
IF(AK$33=$E114,$F114-S114,
AJ114*S$28-S114))</f>
        <v>-11398.573450050499</v>
      </c>
      <c r="AL114" s="87">
        <f t="shared" ref="AL114:AL115" si="31">$I114*IF($D114&lt;2011,IF(AL$33=$E114,$G114*T$28-T114,
AK114*T$28-T114),
IF(AL$33=$E114,$F114-T114,
AK114*T$28-T114))</f>
        <v>-11405.260613141196</v>
      </c>
      <c r="AM114" s="87">
        <f t="shared" ref="AM114:AM115" si="32">$I114*IF($D114&lt;2011,IF(AM$33=$E114,$G114*U$28-U114,
AL114*U$28-U114),
IF(AM$33=$E114,$F114-U114,
AL114*U$28-U114))</f>
        <v>-11170.437233667892</v>
      </c>
      <c r="AN114" s="87">
        <f t="shared" ref="AN114:AN115" si="33">$I114*IF($D114&lt;2011,IF(AN$33=$E114,$G114*V$28-V114,
AM114*V$28-V114),
IF(AN$33=$E114,$F114-V114,
AM114*V$28-V114))</f>
        <v>-10792.84498914954</v>
      </c>
      <c r="AO114" s="87">
        <f t="shared" ref="AO114:AO115" si="34">$I114*IF($D114&lt;2011,IF(AO$33=$E114,$G114*W$28-W114,
AN114*W$28-W114),
IF(AO$33=$E114,$F114-W114,
AN114*W$28-W114))</f>
        <v>-10428.016426136035</v>
      </c>
      <c r="AP114" s="87">
        <f t="shared" ref="AP114:AP115" si="35">$I114*IF($D114&lt;2011,IF(AP$33=$E114,$G114*X$28-X114,
AO114*X$28-X114),
IF(AP$33=$E114,$F114-X114,
AO114*X$28-X114))</f>
        <v>-10075.520096238479</v>
      </c>
      <c r="AQ114" s="87">
        <f t="shared" ref="AQ114:AQ115" si="36">$I114*IF($D114&lt;2011,IF(AQ$33=$E114,$G114*Y$28-Y114,
AP114*Y$28-Y114),
IF(AQ$33=$E114,$F114-Y114,
AP114*Y$28-Y114))</f>
        <v>-9734.9391352388684</v>
      </c>
      <c r="AR114" s="87">
        <f t="shared" ref="AR114:AR115" si="37">$I114*IF($D114&lt;2011,IF(AR$33=$E114,$G114*Z$28-Z114,
AQ114*Z$28-Z114),
IF(AR$33=$E114,$F114-Z114,
AQ114*Z$28-Z114))</f>
        <v>-9405.870770104033</v>
      </c>
    </row>
    <row r="115" spans="1:44" s="20" customFormat="1" x14ac:dyDescent="0.2">
      <c r="A115" s="40"/>
      <c r="B115" s="86">
        <f>'3. Investeringen'!B96</f>
        <v>82</v>
      </c>
      <c r="C115" s="86" t="str">
        <f>'3. Investeringen'!G96</f>
        <v>Nieuwe investeringen AD</v>
      </c>
      <c r="D115" s="86">
        <f>'3. Investeringen'!K96</f>
        <v>2019</v>
      </c>
      <c r="E115" s="121">
        <f>'3. Investeringen'!N96</f>
        <v>2019</v>
      </c>
      <c r="F115" s="86">
        <f>'3. Investeringen'!O96</f>
        <v>2295027.3485794542</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0</v>
      </c>
      <c r="P115" s="86">
        <f>'8. Afschrijvingen voor GAW'!AT110</f>
        <v>0</v>
      </c>
      <c r="Q115" s="86">
        <f>'8. Afschrijvingen voor GAW'!AU110</f>
        <v>0</v>
      </c>
      <c r="R115" s="86">
        <f>'8. Afschrijvingen voor GAW'!AV110</f>
        <v>0</v>
      </c>
      <c r="S115" s="86">
        <f>'8. Afschrijvingen voor GAW'!AW110</f>
        <v>29423.427545890438</v>
      </c>
      <c r="T115" s="86">
        <f>'8. Afschrijvingen voor GAW'!AX110</f>
        <v>60494.567034350752</v>
      </c>
      <c r="U115" s="86">
        <f>'8. Afschrijvingen voor GAW'!AY110</f>
        <v>60918.029003591204</v>
      </c>
      <c r="V115" s="86">
        <f>'8. Afschrijvingen voor GAW'!AZ110</f>
        <v>73101.634804309433</v>
      </c>
      <c r="W115" s="86">
        <f>'8. Afschrijvingen voor GAW'!BA110</f>
        <v>70698.293386085556</v>
      </c>
      <c r="X115" s="86">
        <f>'8. Afschrijvingen voor GAW'!BB110</f>
        <v>68373.965932296443</v>
      </c>
      <c r="Y115" s="86">
        <f>'8. Afschrijvingen voor GAW'!BC110</f>
        <v>66126.054723563415</v>
      </c>
      <c r="Z115" s="86">
        <f>'8. Afschrijvingen voor GAW'!BD110</f>
        <v>63952.047444980512</v>
      </c>
      <c r="AB115" s="122"/>
      <c r="AC115" s="87">
        <f t="shared" si="22"/>
        <v>0</v>
      </c>
      <c r="AD115" s="87">
        <f t="shared" si="23"/>
        <v>0</v>
      </c>
      <c r="AE115" s="87">
        <f t="shared" si="24"/>
        <v>0</v>
      </c>
      <c r="AF115" s="87">
        <f t="shared" si="25"/>
        <v>0</v>
      </c>
      <c r="AG115" s="87">
        <f t="shared" si="26"/>
        <v>0</v>
      </c>
      <c r="AH115" s="87">
        <f t="shared" si="27"/>
        <v>0</v>
      </c>
      <c r="AI115" s="87">
        <f t="shared" si="28"/>
        <v>0</v>
      </c>
      <c r="AJ115" s="87">
        <f t="shared" si="29"/>
        <v>0</v>
      </c>
      <c r="AK115" s="87">
        <f t="shared" si="30"/>
        <v>2265603.921033564</v>
      </c>
      <c r="AL115" s="87">
        <f t="shared" si="31"/>
        <v>2268546.263788153</v>
      </c>
      <c r="AM115" s="87">
        <f t="shared" si="32"/>
        <v>2223508.0586310783</v>
      </c>
      <c r="AN115" s="87">
        <f t="shared" si="33"/>
        <v>2150406.423826769</v>
      </c>
      <c r="AO115" s="87">
        <f t="shared" si="34"/>
        <v>2079708.1304406833</v>
      </c>
      <c r="AP115" s="87">
        <f t="shared" si="35"/>
        <v>2011334.164508387</v>
      </c>
      <c r="AQ115" s="87">
        <f t="shared" si="36"/>
        <v>1945208.1097848236</v>
      </c>
      <c r="AR115" s="87">
        <f t="shared" si="37"/>
        <v>1881256.062339843</v>
      </c>
    </row>
    <row r="116" spans="1:44" x14ac:dyDescent="0.2">
      <c r="B116" s="86">
        <f>'3. Investeringen'!B97</f>
        <v>83</v>
      </c>
      <c r="C116" s="86" t="str">
        <f>'3. Investeringen'!G97</f>
        <v>Nieuwe investeringen AD</v>
      </c>
      <c r="D116" s="86">
        <f>'3. Investeringen'!K97</f>
        <v>2019</v>
      </c>
      <c r="E116" s="121">
        <f>'3. Investeringen'!N97</f>
        <v>2019</v>
      </c>
      <c r="F116" s="86">
        <f>'3. Investeringen'!O97</f>
        <v>-21513</v>
      </c>
      <c r="G116" s="86">
        <f>'3. Investeringen'!P97</f>
        <v>0</v>
      </c>
      <c r="I116" s="86">
        <f>'6. Investeringen per jaar'!I97</f>
        <v>1</v>
      </c>
      <c r="J116" s="20"/>
      <c r="K116" s="86">
        <f>'8. Afschrijvingen voor GAW'!AO111</f>
        <v>0</v>
      </c>
      <c r="L116" s="86">
        <f>'8. Afschrijvingen voor GAW'!AP111</f>
        <v>0</v>
      </c>
      <c r="M116" s="86">
        <f>'8. Afschrijvingen voor GAW'!AQ111</f>
        <v>0</v>
      </c>
      <c r="N116" s="86">
        <f>'8. Afschrijvingen voor GAW'!AR111</f>
        <v>0</v>
      </c>
      <c r="O116" s="86">
        <f>'8. Afschrijvingen voor GAW'!AS111</f>
        <v>0</v>
      </c>
      <c r="P116" s="86">
        <f>'8. Afschrijvingen voor GAW'!AT111</f>
        <v>0</v>
      </c>
      <c r="Q116" s="86">
        <f>'8. Afschrijvingen voor GAW'!AU111</f>
        <v>0</v>
      </c>
      <c r="R116" s="86">
        <f>'8. Afschrijvingen voor GAW'!AV111</f>
        <v>0</v>
      </c>
      <c r="S116" s="86">
        <f>'8. Afschrijvingen voor GAW'!AW111</f>
        <v>-275.80769230769232</v>
      </c>
      <c r="T116" s="86">
        <f>'8. Afschrijvingen voor GAW'!AX111</f>
        <v>-567.0606153846154</v>
      </c>
      <c r="U116" s="86">
        <f>'8. Afschrijvingen voor GAW'!AY111</f>
        <v>-571.0300396923077</v>
      </c>
      <c r="V116" s="86">
        <f>'8. Afschrijvingen voor GAW'!AZ111</f>
        <v>-685.23604763076924</v>
      </c>
      <c r="W116" s="86">
        <f>'8. Afschrijvingen voor GAW'!BA111</f>
        <v>-662.70773921551097</v>
      </c>
      <c r="X116" s="86">
        <f>'8. Afschrijvingen voor GAW'!BB111</f>
        <v>-640.9200875152751</v>
      </c>
      <c r="Y116" s="86">
        <f>'8. Afschrijvingen voor GAW'!BC111</f>
        <v>-619.84874217230708</v>
      </c>
      <c r="Z116" s="86">
        <f>'8. Afschrijvingen voor GAW'!BD111</f>
        <v>-599.47015338855988</v>
      </c>
      <c r="AA116" s="20"/>
      <c r="AB116" s="122"/>
      <c r="AC116" s="87">
        <f t="shared" ref="AC116" si="38">$I116*IF($D116&lt;2011,IF(AC$33=$E116,$G116*K$28-K116,
AB116*K$28-K116),
IF(AC$33=$E116,$F116-K116,
AB116*K$28-K116))</f>
        <v>0</v>
      </c>
      <c r="AD116" s="87">
        <f t="shared" ref="AD116" si="39">$I116*IF($D116&lt;2011,IF(AD$33=$E116,$G116*L$28-L116,
AC116*L$28-L116),
IF(AD$33=$E116,$F116-L116,
AC116*L$28-L116))</f>
        <v>0</v>
      </c>
      <c r="AE116" s="87">
        <f t="shared" ref="AE116" si="40">$I116*IF($D116&lt;2011,IF(AE$33=$E116,$G116*M$28-M116,
AD116*M$28-M116),
IF(AE$33=$E116,$F116-M116,
AD116*M$28-M116))</f>
        <v>0</v>
      </c>
      <c r="AF116" s="87">
        <f t="shared" ref="AF116" si="41">$I116*IF($D116&lt;2011,IF(AF$33=$E116,$G116*N$28-N116,
AE116*N$28-N116),
IF(AF$33=$E116,$F116-N116,
AE116*N$28-N116))</f>
        <v>0</v>
      </c>
      <c r="AG116" s="87">
        <f t="shared" ref="AG116" si="42">$I116*IF($D116&lt;2011,IF(AG$33=$E116,$G116*O$28-O116,
AF116*O$28-O116),
IF(AG$33=$E116,$F116-O116,
AF116*O$28-O116))</f>
        <v>0</v>
      </c>
      <c r="AH116" s="87">
        <f t="shared" ref="AH116" si="43">$I116*IF($D116&lt;2011,IF(AH$33=$E116,$G116*P$28-P116,
AG116*P$28-P116),
IF(AH$33=$E116,$F116-P116,
AG116*P$28-P116))</f>
        <v>0</v>
      </c>
      <c r="AI116" s="87">
        <f t="shared" ref="AI116" si="44">$I116*IF($D116&lt;2011,IF(AI$33=$E116,$G116*Q$28-Q116,
AH116*Q$28-Q116),
IF(AI$33=$E116,$F116-Q116,
AH116*Q$28-Q116))</f>
        <v>0</v>
      </c>
      <c r="AJ116" s="87">
        <f t="shared" ref="AJ116" si="45">$I116*IF($D116&lt;2011,IF(AJ$33=$E116,$G116*R$28-R116,
AI116*R$28-R116),
IF(AJ$33=$E116,$F116-R116,
AI116*R$28-R116))</f>
        <v>0</v>
      </c>
      <c r="AK116" s="87">
        <f t="shared" ref="AK116" si="46">$I116*IF($D116&lt;2011,IF(AK$33=$E116,$G116*S$28-S116,
AJ116*S$28-S116),
IF(AK$33=$E116,$F116-S116,
AJ116*S$28-S116))</f>
        <v>-21237.192307692309</v>
      </c>
      <c r="AL116" s="87">
        <f t="shared" ref="AL116" si="47">$I116*IF($D116&lt;2011,IF(AL$33=$E116,$G116*T$28-T116,
AK116*T$28-T116),
IF(AL$33=$E116,$F116-T116,
AK116*T$28-T116))</f>
        <v>-21264.773076923077</v>
      </c>
      <c r="AM116" s="87">
        <f t="shared" ref="AM116" si="48">$I116*IF($D116&lt;2011,IF(AM$33=$E116,$G116*U$28-U116,
AL116*U$28-U116),
IF(AM$33=$E116,$F116-U116,
AL116*U$28-U116))</f>
        <v>-20842.596448769229</v>
      </c>
      <c r="AN116" s="87">
        <f t="shared" ref="AN116" si="49">$I116*IF($D116&lt;2011,IF(AN$33=$E116,$G116*V$28-V116,
AM116*V$28-V116),
IF(AN$33=$E116,$F116-V116,
AM116*V$28-V116))</f>
        <v>-20157.36040113846</v>
      </c>
      <c r="AO116" s="87">
        <f t="shared" ref="AO116" si="50">$I116*IF($D116&lt;2011,IF(AO$33=$E116,$G116*W$28-W116,
AN116*W$28-W116),
IF(AO$33=$E116,$F116-W116,
AN116*W$28-W116))</f>
        <v>-19494.652661922948</v>
      </c>
      <c r="AP116" s="87">
        <f t="shared" ref="AP116" si="51">$I116*IF($D116&lt;2011,IF(AP$33=$E116,$G116*X$28-X116,
AO116*X$28-X116),
IF(AP$33=$E116,$F116-X116,
AO116*X$28-X116))</f>
        <v>-18853.732574407673</v>
      </c>
      <c r="AQ116" s="87">
        <f t="shared" ref="AQ116" si="52">$I116*IF($D116&lt;2011,IF(AQ$33=$E116,$G116*Y$28-Y116,
AP116*Y$28-Y116),
IF(AQ$33=$E116,$F116-Y116,
AP116*Y$28-Y116))</f>
        <v>-18233.883832235366</v>
      </c>
      <c r="AR116" s="87">
        <f t="shared" ref="AR116" si="53">$I116*IF($D116&lt;2011,IF(AR$33=$E116,$G116*Z$28-Z116,
AQ116*Z$28-Z116),
IF(AR$33=$E116,$F116-Z116,
AQ116*Z$28-Z116))</f>
        <v>-17634.413678846806</v>
      </c>
    </row>
    <row r="117" spans="1:44" x14ac:dyDescent="0.2">
      <c r="B117" s="86">
        <f>'3. Investeringen'!B98</f>
        <v>84</v>
      </c>
      <c r="C117" s="86" t="str">
        <f>'3. Investeringen'!G98</f>
        <v>Nieuwe investeringen TD</v>
      </c>
      <c r="D117" s="86">
        <f>'3. Investeringen'!K98</f>
        <v>2020</v>
      </c>
      <c r="E117" s="121">
        <f>'3. Investeringen'!N98</f>
        <v>2020</v>
      </c>
      <c r="F117" s="86">
        <f>'3. Investeringen'!O98</f>
        <v>217064</v>
      </c>
      <c r="G117" s="86">
        <f>'3. Investeringen'!P98</f>
        <v>0</v>
      </c>
      <c r="I117" s="86">
        <f>'6. Investeringen per jaar'!I98</f>
        <v>1</v>
      </c>
      <c r="J117" s="20"/>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0</v>
      </c>
      <c r="Q117" s="86">
        <f>'8. Afschrijvingen voor GAW'!AU112</f>
        <v>0</v>
      </c>
      <c r="R117" s="86">
        <f>'8. Afschrijvingen voor GAW'!AV112</f>
        <v>0</v>
      </c>
      <c r="S117" s="86">
        <f>'8. Afschrijvingen voor GAW'!AW112</f>
        <v>0</v>
      </c>
      <c r="T117" s="86">
        <f>'8. Afschrijvingen voor GAW'!AX112</f>
        <v>1973.3090909090909</v>
      </c>
      <c r="U117" s="86">
        <f>'8. Afschrijvingen voor GAW'!AY112</f>
        <v>3974.2445090909091</v>
      </c>
      <c r="V117" s="86">
        <f>'8. Afschrijvingen voor GAW'!AZ112</f>
        <v>4769.0934109090895</v>
      </c>
      <c r="W117" s="86">
        <f>'8. Afschrijvingen voor GAW'!BA112</f>
        <v>4662.1230914120642</v>
      </c>
      <c r="X117" s="86">
        <f>'8. Afschrijvingen voor GAW'!BB112</f>
        <v>4557.55210618413</v>
      </c>
      <c r="Y117" s="86">
        <f>'8. Afschrijvingen voor GAW'!BC112</f>
        <v>4455.3266383818691</v>
      </c>
      <c r="Z117" s="86">
        <f>'8. Afschrijvingen voor GAW'!BD112</f>
        <v>4355.3940782686313</v>
      </c>
      <c r="AA117" s="20"/>
      <c r="AB117" s="122"/>
      <c r="AC117" s="87">
        <f t="shared" ref="AC117:AC122" si="54">$I117*IF($D117&lt;2011,IF(AC$33=$E117,$G117*K$28-K117,
AB117*K$28-K117),
IF(AC$33=$E117,$F117-K117,
AB117*K$28-K117))</f>
        <v>0</v>
      </c>
      <c r="AD117" s="87">
        <f t="shared" ref="AD117:AD122" si="55">$I117*IF($D117&lt;2011,IF(AD$33=$E117,$G117*L$28-L117,
AC117*L$28-L117),
IF(AD$33=$E117,$F117-L117,
AC117*L$28-L117))</f>
        <v>0</v>
      </c>
      <c r="AE117" s="87">
        <f t="shared" ref="AE117:AE122" si="56">$I117*IF($D117&lt;2011,IF(AE$33=$E117,$G117*M$28-M117,
AD117*M$28-M117),
IF(AE$33=$E117,$F117-M117,
AD117*M$28-M117))</f>
        <v>0</v>
      </c>
      <c r="AF117" s="87">
        <f t="shared" ref="AF117:AF122" si="57">$I117*IF($D117&lt;2011,IF(AF$33=$E117,$G117*N$28-N117,
AE117*N$28-N117),
IF(AF$33=$E117,$F117-N117,
AE117*N$28-N117))</f>
        <v>0</v>
      </c>
      <c r="AG117" s="87">
        <f t="shared" ref="AG117:AG122" si="58">$I117*IF($D117&lt;2011,IF(AG$33=$E117,$G117*O$28-O117,
AF117*O$28-O117),
IF(AG$33=$E117,$F117-O117,
AF117*O$28-O117))</f>
        <v>0</v>
      </c>
      <c r="AH117" s="87">
        <f t="shared" ref="AH117:AH122" si="59">$I117*IF($D117&lt;2011,IF(AH$33=$E117,$G117*P$28-P117,
AG117*P$28-P117),
IF(AH$33=$E117,$F117-P117,
AG117*P$28-P117))</f>
        <v>0</v>
      </c>
      <c r="AI117" s="87">
        <f t="shared" ref="AI117:AI122" si="60">$I117*IF($D117&lt;2011,IF(AI$33=$E117,$G117*Q$28-Q117,
AH117*Q$28-Q117),
IF(AI$33=$E117,$F117-Q117,
AH117*Q$28-Q117))</f>
        <v>0</v>
      </c>
      <c r="AJ117" s="87">
        <f t="shared" ref="AJ117:AJ122" si="61">$I117*IF($D117&lt;2011,IF(AJ$33=$E117,$G117*R$28-R117,
AI117*R$28-R117),
IF(AJ$33=$E117,$F117-R117,
AI117*R$28-R117))</f>
        <v>0</v>
      </c>
      <c r="AK117" s="87">
        <f t="shared" ref="AK117:AK122" si="62">$I117*IF($D117&lt;2011,IF(AK$33=$E117,$G117*S$28-S117,
AJ117*S$28-S117),
IF(AK$33=$E117,$F117-S117,
AJ117*S$28-S117))</f>
        <v>0</v>
      </c>
      <c r="AL117" s="87">
        <f t="shared" ref="AL117:AL122" si="63">$I117*IF($D117&lt;2011,IF(AL$33=$E117,$G117*T$28-T117,
AK117*T$28-T117),
IF(AL$33=$E117,$F117-T117,
AK117*T$28-T117))</f>
        <v>215090.69090909092</v>
      </c>
      <c r="AM117" s="87">
        <f t="shared" ref="AM117:AM122" si="64">$I117*IF($D117&lt;2011,IF(AM$33=$E117,$G117*U$28-U117,
AL117*U$28-U117),
IF(AM$33=$E117,$F117-U117,
AL117*U$28-U117))</f>
        <v>212622.08123636362</v>
      </c>
      <c r="AN117" s="87">
        <f t="shared" ref="AN117:AN122" si="65">$I117*IF($D117&lt;2011,IF(AN$33=$E117,$G117*V$28-V117,
AM117*V$28-V117),
IF(AN$33=$E117,$F117-V117,
AM117*V$28-V117))</f>
        <v>207852.98782545453</v>
      </c>
      <c r="AO117" s="87">
        <f t="shared" ref="AO117:AO122" si="66">$I117*IF($D117&lt;2011,IF(AO$33=$E117,$G117*W$28-W117,
AN117*W$28-W117),
IF(AO$33=$E117,$F117-W117,
AN117*W$28-W117))</f>
        <v>203190.86473404246</v>
      </c>
      <c r="AP117" s="87">
        <f t="shared" ref="AP117:AP122" si="67">$I117*IF($D117&lt;2011,IF(AP$33=$E117,$G117*X$28-X117,
AO117*X$28-X117),
IF(AP$33=$E117,$F117-X117,
AO117*X$28-X117))</f>
        <v>198633.31262785834</v>
      </c>
      <c r="AQ117" s="87">
        <f t="shared" ref="AQ117:AQ122" si="68">$I117*IF($D117&lt;2011,IF(AQ$33=$E117,$G117*Y$28-Y117,
AP117*Y$28-Y117),
IF(AQ$33=$E117,$F117-Y117,
AP117*Y$28-Y117))</f>
        <v>194177.98598947647</v>
      </c>
      <c r="AR117" s="87">
        <f t="shared" ref="AR117:AR122" si="69">$I117*IF($D117&lt;2011,IF(AR$33=$E117,$G117*Z$28-Z117,
AQ117*Z$28-Z117),
IF(AR$33=$E117,$F117-Z117,
AQ117*Z$28-Z117))</f>
        <v>189822.59191120783</v>
      </c>
    </row>
    <row r="118" spans="1:44" x14ac:dyDescent="0.2">
      <c r="B118" s="86">
        <f>'3. Investeringen'!B99</f>
        <v>85</v>
      </c>
      <c r="C118" s="86" t="str">
        <f>'3. Investeringen'!G99</f>
        <v>Nieuwe investeringen TD</v>
      </c>
      <c r="D118" s="86">
        <f>'3. Investeringen'!K99</f>
        <v>2020</v>
      </c>
      <c r="E118" s="121">
        <f>'3. Investeringen'!N99</f>
        <v>2020</v>
      </c>
      <c r="F118" s="86">
        <f>'3. Investeringen'!O99</f>
        <v>797242</v>
      </c>
      <c r="G118" s="86">
        <f>'3. Investeringen'!P99</f>
        <v>0</v>
      </c>
      <c r="I118" s="86">
        <f>'6. Investeringen per jaar'!I99</f>
        <v>1</v>
      </c>
      <c r="J118" s="20"/>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0</v>
      </c>
      <c r="Q118" s="86">
        <f>'8. Afschrijvingen voor GAW'!AU113</f>
        <v>0</v>
      </c>
      <c r="R118" s="86">
        <f>'8. Afschrijvingen voor GAW'!AV113</f>
        <v>0</v>
      </c>
      <c r="S118" s="86">
        <f>'8. Afschrijvingen voor GAW'!AW113</f>
        <v>0</v>
      </c>
      <c r="T118" s="86">
        <f>'8. Afschrijvingen voor GAW'!AX113</f>
        <v>8858.2444444444445</v>
      </c>
      <c r="U118" s="86">
        <f>'8. Afschrijvingen voor GAW'!AY113</f>
        <v>17840.504311111108</v>
      </c>
      <c r="V118" s="86">
        <f>'8. Afschrijvingen voor GAW'!AZ113</f>
        <v>21408.60517333333</v>
      </c>
      <c r="W118" s="86">
        <f>'8. Afschrijvingen voor GAW'!BA113</f>
        <v>20818.022961655173</v>
      </c>
      <c r="X118" s="86">
        <f>'8. Afschrijvingen voor GAW'!BB113</f>
        <v>20243.732673057788</v>
      </c>
      <c r="Y118" s="86">
        <f>'8. Afschrijvingen voor GAW'!BC113</f>
        <v>19685.284875180336</v>
      </c>
      <c r="Z118" s="86">
        <f>'8. Afschrijvingen voor GAW'!BD113</f>
        <v>19142.242533796049</v>
      </c>
      <c r="AA118" s="20"/>
      <c r="AB118" s="122"/>
      <c r="AC118" s="87">
        <f t="shared" si="54"/>
        <v>0</v>
      </c>
      <c r="AD118" s="87">
        <f t="shared" si="55"/>
        <v>0</v>
      </c>
      <c r="AE118" s="87">
        <f t="shared" si="56"/>
        <v>0</v>
      </c>
      <c r="AF118" s="87">
        <f t="shared" si="57"/>
        <v>0</v>
      </c>
      <c r="AG118" s="87">
        <f t="shared" si="58"/>
        <v>0</v>
      </c>
      <c r="AH118" s="87">
        <f t="shared" si="59"/>
        <v>0</v>
      </c>
      <c r="AI118" s="87">
        <f t="shared" si="60"/>
        <v>0</v>
      </c>
      <c r="AJ118" s="87">
        <f t="shared" si="61"/>
        <v>0</v>
      </c>
      <c r="AK118" s="87">
        <f t="shared" si="62"/>
        <v>0</v>
      </c>
      <c r="AL118" s="87">
        <f t="shared" si="63"/>
        <v>788383.75555555557</v>
      </c>
      <c r="AM118" s="87">
        <f t="shared" si="64"/>
        <v>776061.93753333332</v>
      </c>
      <c r="AN118" s="87">
        <f t="shared" si="65"/>
        <v>754653.33236</v>
      </c>
      <c r="AO118" s="87">
        <f t="shared" si="66"/>
        <v>733835.30939834483</v>
      </c>
      <c r="AP118" s="87">
        <f t="shared" si="67"/>
        <v>713591.57672528701</v>
      </c>
      <c r="AQ118" s="87">
        <f t="shared" si="68"/>
        <v>693906.29185010667</v>
      </c>
      <c r="AR118" s="87">
        <f t="shared" si="69"/>
        <v>674764.04931631067</v>
      </c>
    </row>
    <row r="119" spans="1:44" x14ac:dyDescent="0.2">
      <c r="B119" s="86">
        <f>'3. Investeringen'!B100</f>
        <v>86</v>
      </c>
      <c r="C119" s="86" t="str">
        <f>'3. Investeringen'!G100</f>
        <v>Nieuwe investeringen TD</v>
      </c>
      <c r="D119" s="86">
        <f>'3. Investeringen'!K100</f>
        <v>2020</v>
      </c>
      <c r="E119" s="121">
        <f>'3. Investeringen'!N100</f>
        <v>2020</v>
      </c>
      <c r="F119" s="86">
        <f>'3. Investeringen'!O100</f>
        <v>46889</v>
      </c>
      <c r="G119" s="86">
        <f>'3. Investeringen'!P100</f>
        <v>0</v>
      </c>
      <c r="I119" s="86">
        <f>'6. Investeringen per jaar'!I100</f>
        <v>1</v>
      </c>
      <c r="J119" s="20"/>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0</v>
      </c>
      <c r="R119" s="86">
        <f>'8. Afschrijvingen voor GAW'!AV114</f>
        <v>0</v>
      </c>
      <c r="S119" s="86">
        <f>'8. Afschrijvingen voor GAW'!AW114</f>
        <v>0</v>
      </c>
      <c r="T119" s="86">
        <f>'8. Afschrijvingen voor GAW'!AX114</f>
        <v>781.48333333333335</v>
      </c>
      <c r="U119" s="86">
        <f>'8. Afschrijvingen voor GAW'!AY114</f>
        <v>1573.9074333333333</v>
      </c>
      <c r="V119" s="86">
        <f>'8. Afschrijvingen voor GAW'!AZ114</f>
        <v>1888.6889200000001</v>
      </c>
      <c r="W119" s="86">
        <f>'8. Afschrijvingen voor GAW'!BA114</f>
        <v>1809.165176</v>
      </c>
      <c r="X119" s="86">
        <f>'8. Afschrijvingen voor GAW'!BB114</f>
        <v>1732.9898001684212</v>
      </c>
      <c r="Y119" s="86">
        <f>'8. Afschrijvingen voor GAW'!BC114</f>
        <v>1660.0218085823824</v>
      </c>
      <c r="Z119" s="86">
        <f>'8. Afschrijvingen voor GAW'!BD114</f>
        <v>1590.1261534841767</v>
      </c>
      <c r="AA119" s="20"/>
      <c r="AB119" s="122"/>
      <c r="AC119" s="87">
        <f t="shared" si="54"/>
        <v>0</v>
      </c>
      <c r="AD119" s="87">
        <f t="shared" si="55"/>
        <v>0</v>
      </c>
      <c r="AE119" s="87">
        <f t="shared" si="56"/>
        <v>0</v>
      </c>
      <c r="AF119" s="87">
        <f t="shared" si="57"/>
        <v>0</v>
      </c>
      <c r="AG119" s="87">
        <f t="shared" si="58"/>
        <v>0</v>
      </c>
      <c r="AH119" s="87">
        <f t="shared" si="59"/>
        <v>0</v>
      </c>
      <c r="AI119" s="87">
        <f t="shared" si="60"/>
        <v>0</v>
      </c>
      <c r="AJ119" s="87">
        <f t="shared" si="61"/>
        <v>0</v>
      </c>
      <c r="AK119" s="87">
        <f t="shared" si="62"/>
        <v>0</v>
      </c>
      <c r="AL119" s="87">
        <f t="shared" si="63"/>
        <v>46107.51666666667</v>
      </c>
      <c r="AM119" s="87">
        <f t="shared" si="64"/>
        <v>44856.361850000001</v>
      </c>
      <c r="AN119" s="87">
        <f t="shared" si="65"/>
        <v>42967.672930000001</v>
      </c>
      <c r="AO119" s="87">
        <f t="shared" si="66"/>
        <v>41158.507753999998</v>
      </c>
      <c r="AP119" s="87">
        <f t="shared" si="67"/>
        <v>39425.517953831579</v>
      </c>
      <c r="AQ119" s="87">
        <f t="shared" si="68"/>
        <v>37765.496145249199</v>
      </c>
      <c r="AR119" s="87">
        <f t="shared" si="69"/>
        <v>36175.369991765023</v>
      </c>
    </row>
    <row r="120" spans="1:44" x14ac:dyDescent="0.2">
      <c r="B120" s="86">
        <f>'3. Investeringen'!B101</f>
        <v>87</v>
      </c>
      <c r="C120" s="86" t="str">
        <f>'3. Investeringen'!G101</f>
        <v>Nieuwe investeringen TD</v>
      </c>
      <c r="D120" s="86">
        <f>'3. Investeringen'!K101</f>
        <v>2020</v>
      </c>
      <c r="E120" s="121">
        <f>'3. Investeringen'!N101</f>
        <v>2020</v>
      </c>
      <c r="F120" s="86">
        <f>'3. Investeringen'!O101</f>
        <v>41150</v>
      </c>
      <c r="G120" s="86">
        <f>'3. Investeringen'!P101</f>
        <v>0</v>
      </c>
      <c r="I120" s="86">
        <f>'6. Investeringen per jaar'!I101</f>
        <v>1</v>
      </c>
      <c r="J120" s="20"/>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0</v>
      </c>
      <c r="R120" s="86">
        <f>'8. Afschrijvingen voor GAW'!AV115</f>
        <v>0</v>
      </c>
      <c r="S120" s="86">
        <f>'8. Afschrijvingen voor GAW'!AW115</f>
        <v>0</v>
      </c>
      <c r="T120" s="86">
        <f>'8. Afschrijvingen voor GAW'!AX115</f>
        <v>4115</v>
      </c>
      <c r="U120" s="86">
        <f>'8. Afschrijvingen voor GAW'!AY115</f>
        <v>8287.6099999999988</v>
      </c>
      <c r="V120" s="86">
        <f>'8. Afschrijvingen voor GAW'!AZ115</f>
        <v>9945.1319999999996</v>
      </c>
      <c r="W120" s="86">
        <f>'8. Afschrijvingen voor GAW'!BA115</f>
        <v>7624.6011999999992</v>
      </c>
      <c r="X120" s="86">
        <f>'8. Afschrijvingen voor GAW'!BB115</f>
        <v>7624.6011999999992</v>
      </c>
      <c r="Y120" s="86">
        <f>'8. Afschrijvingen voor GAW'!BC115</f>
        <v>3812.3005999999996</v>
      </c>
      <c r="Z120" s="86">
        <f>'8. Afschrijvingen voor GAW'!BD115</f>
        <v>0</v>
      </c>
      <c r="AA120" s="20"/>
      <c r="AB120" s="122"/>
      <c r="AC120" s="87">
        <f t="shared" si="54"/>
        <v>0</v>
      </c>
      <c r="AD120" s="87">
        <f t="shared" si="55"/>
        <v>0</v>
      </c>
      <c r="AE120" s="87">
        <f t="shared" si="56"/>
        <v>0</v>
      </c>
      <c r="AF120" s="87">
        <f t="shared" si="57"/>
        <v>0</v>
      </c>
      <c r="AG120" s="87">
        <f t="shared" si="58"/>
        <v>0</v>
      </c>
      <c r="AH120" s="87">
        <f t="shared" si="59"/>
        <v>0</v>
      </c>
      <c r="AI120" s="87">
        <f t="shared" si="60"/>
        <v>0</v>
      </c>
      <c r="AJ120" s="87">
        <f t="shared" si="61"/>
        <v>0</v>
      </c>
      <c r="AK120" s="87">
        <f t="shared" si="62"/>
        <v>0</v>
      </c>
      <c r="AL120" s="87">
        <f t="shared" si="63"/>
        <v>37035</v>
      </c>
      <c r="AM120" s="87">
        <f t="shared" si="64"/>
        <v>29006.634999999995</v>
      </c>
      <c r="AN120" s="87">
        <f t="shared" si="65"/>
        <v>19061.502999999997</v>
      </c>
      <c r="AO120" s="87">
        <f t="shared" si="66"/>
        <v>11436.901799999998</v>
      </c>
      <c r="AP120" s="87">
        <f t="shared" si="67"/>
        <v>3812.3005999999987</v>
      </c>
      <c r="AQ120" s="87">
        <f t="shared" si="68"/>
        <v>-9.0949470177292824E-13</v>
      </c>
      <c r="AR120" s="87">
        <f t="shared" si="69"/>
        <v>-9.0949470177292824E-13</v>
      </c>
    </row>
    <row r="121" spans="1:44" x14ac:dyDescent="0.2">
      <c r="B121" s="86">
        <f>'3. Investeringen'!B102</f>
        <v>88</v>
      </c>
      <c r="C121" s="86" t="str">
        <f>'3. Investeringen'!G102</f>
        <v>Nieuwe investeringen AD</v>
      </c>
      <c r="D121" s="86">
        <f>'3. Investeringen'!K102</f>
        <v>2020</v>
      </c>
      <c r="E121" s="121">
        <f>'3. Investeringen'!N102</f>
        <v>2020</v>
      </c>
      <c r="F121" s="86">
        <f>'3. Investeringen'!O102</f>
        <v>1660348</v>
      </c>
      <c r="G121" s="86">
        <f>'3. Investeringen'!P102</f>
        <v>0</v>
      </c>
      <c r="I121" s="86">
        <f>'6. Investeringen per jaar'!I102</f>
        <v>1</v>
      </c>
      <c r="J121" s="20"/>
      <c r="K121" s="86">
        <f>'8. Afschrijvingen voor GAW'!AO116</f>
        <v>0</v>
      </c>
      <c r="L121" s="86">
        <f>'8. Afschrijvingen voor GAW'!AP116</f>
        <v>0</v>
      </c>
      <c r="M121" s="86">
        <f>'8. Afschrijvingen voor GAW'!AQ116</f>
        <v>0</v>
      </c>
      <c r="N121" s="86">
        <f>'8. Afschrijvingen voor GAW'!AR116</f>
        <v>0</v>
      </c>
      <c r="O121" s="86">
        <f>'8. Afschrijvingen voor GAW'!AS116</f>
        <v>0</v>
      </c>
      <c r="P121" s="86">
        <f>'8. Afschrijvingen voor GAW'!AT116</f>
        <v>0</v>
      </c>
      <c r="Q121" s="86">
        <f>'8. Afschrijvingen voor GAW'!AU116</f>
        <v>0</v>
      </c>
      <c r="R121" s="86">
        <f>'8. Afschrijvingen voor GAW'!AV116</f>
        <v>0</v>
      </c>
      <c r="S121" s="86">
        <f>'8. Afschrijvingen voor GAW'!AW116</f>
        <v>0</v>
      </c>
      <c r="T121" s="86">
        <f>'8. Afschrijvingen voor GAW'!AX116</f>
        <v>21286.51282051282</v>
      </c>
      <c r="U121" s="86">
        <f>'8. Afschrijvingen voor GAW'!AY116</f>
        <v>42871.036820512818</v>
      </c>
      <c r="V121" s="86">
        <f>'8. Afschrijvingen voor GAW'!AZ116</f>
        <v>51445.244184615374</v>
      </c>
      <c r="W121" s="86">
        <f>'8. Afschrijvingen voor GAW'!BA116</f>
        <v>49798.996370707689</v>
      </c>
      <c r="X121" s="86">
        <f>'8. Afschrijvingen voor GAW'!BB116</f>
        <v>48205.428486845049</v>
      </c>
      <c r="Y121" s="86">
        <f>'8. Afschrijvingen voor GAW'!BC116</f>
        <v>46662.854775266009</v>
      </c>
      <c r="Z121" s="86">
        <f>'8. Afschrijvingen voor GAW'!BD116</f>
        <v>45169.643422457484</v>
      </c>
      <c r="AA121" s="20"/>
      <c r="AB121" s="122"/>
      <c r="AC121" s="87">
        <f t="shared" si="54"/>
        <v>0</v>
      </c>
      <c r="AD121" s="87">
        <f t="shared" si="55"/>
        <v>0</v>
      </c>
      <c r="AE121" s="87">
        <f t="shared" si="56"/>
        <v>0</v>
      </c>
      <c r="AF121" s="87">
        <f t="shared" si="57"/>
        <v>0</v>
      </c>
      <c r="AG121" s="87">
        <f t="shared" si="58"/>
        <v>0</v>
      </c>
      <c r="AH121" s="87">
        <f t="shared" si="59"/>
        <v>0</v>
      </c>
      <c r="AI121" s="87">
        <f t="shared" si="60"/>
        <v>0</v>
      </c>
      <c r="AJ121" s="87">
        <f t="shared" si="61"/>
        <v>0</v>
      </c>
      <c r="AK121" s="87">
        <f t="shared" si="62"/>
        <v>0</v>
      </c>
      <c r="AL121" s="87">
        <f t="shared" si="63"/>
        <v>1639061.4871794872</v>
      </c>
      <c r="AM121" s="87">
        <f t="shared" si="64"/>
        <v>1607663.8807692307</v>
      </c>
      <c r="AN121" s="87">
        <f t="shared" si="65"/>
        <v>1556218.6365846153</v>
      </c>
      <c r="AO121" s="87">
        <f t="shared" si="66"/>
        <v>1506419.6402139077</v>
      </c>
      <c r="AP121" s="87">
        <f t="shared" si="67"/>
        <v>1458214.2117270627</v>
      </c>
      <c r="AQ121" s="87">
        <f t="shared" si="68"/>
        <v>1411551.3569517967</v>
      </c>
      <c r="AR121" s="87">
        <f t="shared" si="69"/>
        <v>1366381.7135293393</v>
      </c>
    </row>
    <row r="122" spans="1:44" x14ac:dyDescent="0.2">
      <c r="B122" s="86">
        <f>'3. Investeringen'!B103</f>
        <v>89</v>
      </c>
      <c r="C122" s="86" t="str">
        <f>'3. Investeringen'!G103</f>
        <v>Nieuwe investeringen AD</v>
      </c>
      <c r="D122" s="86">
        <f>'3. Investeringen'!K103</f>
        <v>2020</v>
      </c>
      <c r="E122" s="121">
        <f>'3. Investeringen'!N103</f>
        <v>2020</v>
      </c>
      <c r="F122" s="86">
        <f>'3. Investeringen'!O103</f>
        <v>-21420</v>
      </c>
      <c r="G122" s="86">
        <f>'3. Investeringen'!P103</f>
        <v>0</v>
      </c>
      <c r="I122" s="86">
        <f>'6. Investeringen per jaar'!I103</f>
        <v>1</v>
      </c>
      <c r="J122" s="20"/>
      <c r="K122" s="86">
        <f>'8. Afschrijvingen voor GAW'!AO117</f>
        <v>0</v>
      </c>
      <c r="L122" s="86">
        <f>'8. Afschrijvingen voor GAW'!AP117</f>
        <v>0</v>
      </c>
      <c r="M122" s="86">
        <f>'8. Afschrijvingen voor GAW'!AQ117</f>
        <v>0</v>
      </c>
      <c r="N122" s="86">
        <f>'8. Afschrijvingen voor GAW'!AR117</f>
        <v>0</v>
      </c>
      <c r="O122" s="86">
        <f>'8. Afschrijvingen voor GAW'!AS117</f>
        <v>0</v>
      </c>
      <c r="P122" s="86">
        <f>'8. Afschrijvingen voor GAW'!AT117</f>
        <v>0</v>
      </c>
      <c r="Q122" s="86">
        <f>'8. Afschrijvingen voor GAW'!AU117</f>
        <v>0</v>
      </c>
      <c r="R122" s="86">
        <f>'8. Afschrijvingen voor GAW'!AV117</f>
        <v>0</v>
      </c>
      <c r="S122" s="86">
        <f>'8. Afschrijvingen voor GAW'!AW117</f>
        <v>0</v>
      </c>
      <c r="T122" s="86">
        <f>'8. Afschrijvingen voor GAW'!AX117</f>
        <v>-274.61538461538464</v>
      </c>
      <c r="U122" s="86">
        <f>'8. Afschrijvingen voor GAW'!AY117</f>
        <v>-553.07538461538456</v>
      </c>
      <c r="V122" s="86">
        <f>'8. Afschrijvingen voor GAW'!AZ117</f>
        <v>-663.69046153846148</v>
      </c>
      <c r="W122" s="86">
        <f>'8. Afschrijvingen voor GAW'!BA117</f>
        <v>-642.45236676923082</v>
      </c>
      <c r="X122" s="86">
        <f>'8. Afschrijvingen voor GAW'!BB117</f>
        <v>-621.89389103261544</v>
      </c>
      <c r="Y122" s="86">
        <f>'8. Afschrijvingen voor GAW'!BC117</f>
        <v>-601.99328651957183</v>
      </c>
      <c r="Z122" s="86">
        <f>'8. Afschrijvingen voor GAW'!BD117</f>
        <v>-582.7295013509455</v>
      </c>
      <c r="AA122" s="20"/>
      <c r="AB122" s="122"/>
      <c r="AC122" s="87">
        <f t="shared" si="54"/>
        <v>0</v>
      </c>
      <c r="AD122" s="87">
        <f t="shared" si="55"/>
        <v>0</v>
      </c>
      <c r="AE122" s="87">
        <f t="shared" si="56"/>
        <v>0</v>
      </c>
      <c r="AF122" s="87">
        <f t="shared" si="57"/>
        <v>0</v>
      </c>
      <c r="AG122" s="87">
        <f t="shared" si="58"/>
        <v>0</v>
      </c>
      <c r="AH122" s="87">
        <f t="shared" si="59"/>
        <v>0</v>
      </c>
      <c r="AI122" s="87">
        <f t="shared" si="60"/>
        <v>0</v>
      </c>
      <c r="AJ122" s="87">
        <f t="shared" si="61"/>
        <v>0</v>
      </c>
      <c r="AK122" s="87">
        <f t="shared" si="62"/>
        <v>0</v>
      </c>
      <c r="AL122" s="87">
        <f t="shared" si="63"/>
        <v>-21145.384615384617</v>
      </c>
      <c r="AM122" s="87">
        <f t="shared" si="64"/>
        <v>-20740.326923076922</v>
      </c>
      <c r="AN122" s="87">
        <f t="shared" si="65"/>
        <v>-20076.636461538459</v>
      </c>
      <c r="AO122" s="87">
        <f t="shared" si="66"/>
        <v>-19434.184094769229</v>
      </c>
      <c r="AP122" s="87">
        <f t="shared" si="67"/>
        <v>-18812.290203736615</v>
      </c>
      <c r="AQ122" s="87">
        <f t="shared" si="68"/>
        <v>-18210.296917217041</v>
      </c>
      <c r="AR122" s="87">
        <f t="shared" si="69"/>
        <v>-17627.567415866095</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3" t="s">
        <v>105</v>
      </c>
      <c r="C29" s="173"/>
      <c r="D29" s="173"/>
      <c r="E29" s="173"/>
      <c r="F29" s="173"/>
    </row>
    <row r="30" spans="2:30" s="65" customFormat="1" x14ac:dyDescent="0.2">
      <c r="B30" s="172" t="s">
        <v>223</v>
      </c>
    </row>
    <row r="31" spans="2:30" ht="165" customHeight="1" x14ac:dyDescent="0.2">
      <c r="B31" s="173" t="s">
        <v>213</v>
      </c>
      <c r="C31" s="173"/>
      <c r="D31" s="173"/>
      <c r="E31" s="173"/>
      <c r="F31" s="173"/>
      <c r="G31" s="173"/>
      <c r="H31" s="173"/>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5" t="s">
        <v>216</v>
      </c>
      <c r="C5" s="175"/>
      <c r="D5" s="175"/>
      <c r="E5" s="175"/>
      <c r="F5" s="175"/>
      <c r="M5" s="68"/>
      <c r="N5" s="68"/>
      <c r="O5" s="68"/>
    </row>
    <row r="6" spans="1:22" s="65" customFormat="1" x14ac:dyDescent="0.2"/>
    <row r="7" spans="1:22" s="65" customFormat="1" x14ac:dyDescent="0.2">
      <c r="B7" s="164" t="s">
        <v>27</v>
      </c>
    </row>
    <row r="8" spans="1:22" s="65" customFormat="1" ht="39" customHeight="1" x14ac:dyDescent="0.2">
      <c r="B8" s="173" t="s">
        <v>208</v>
      </c>
      <c r="C8" s="173"/>
      <c r="D8" s="173"/>
      <c r="E8" s="173"/>
      <c r="F8" s="173"/>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c r="C24" s="85">
        <v>0</v>
      </c>
      <c r="E24" s="52"/>
      <c r="F24" s="51"/>
      <c r="G24" s="54"/>
      <c r="H24" s="50"/>
      <c r="I24" s="55"/>
      <c r="J24" s="55"/>
      <c r="K24" s="52"/>
      <c r="L24" s="52"/>
      <c r="M24" s="44"/>
    </row>
    <row r="25" spans="2:13" s="39" customFormat="1" x14ac:dyDescent="0.2">
      <c r="B25" s="45"/>
      <c r="C25" s="85">
        <v>0</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Investeringen'!B15:B97,"&gt;0"))=(COUNTIF('9. GAW'!B34:B116,"&gt;0")),"CORRECT","NIET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3282237.4211407211</v>
      </c>
      <c r="J64" s="129">
        <f>INDEX('9. GAW'!$AC$16:$AR$16,1,B64-2010)</f>
        <v>75819684.428350419</v>
      </c>
      <c r="K64" s="2"/>
      <c r="L64" s="129">
        <f>INDEX('8. Afschrijvingen voor GAW'!$AO$16:$BD$16,  1, B64-2010)</f>
        <v>305265.02271475631</v>
      </c>
      <c r="M64" s="129">
        <f>INDEX('9. GAW'!$AC$17:$AR$17,1,B64-2010)</f>
        <v>13399982.757302746</v>
      </c>
      <c r="O64" s="88">
        <f>INDEX('8. Afschrijvingen voor GAW'!$AO$17:$BD$17,  1, B64-2010)</f>
        <v>0</v>
      </c>
      <c r="P64" s="88">
        <f>INDEX('9. GAW'!$AC$18:$AR$18,1,B64-2010)</f>
        <v>2.126907929778099E-9</v>
      </c>
      <c r="R64" s="88">
        <f>INDEX('8. Afschrijvingen voor GAW'!$AO$18:$BD$18,  1, B64-2010)</f>
        <v>0</v>
      </c>
      <c r="S64" s="88">
        <f>INDEX('9. GAW'!$AC$19:$AR$19,1,B64-2010)</f>
        <v>0</v>
      </c>
    </row>
    <row r="65" spans="2:19" x14ac:dyDescent="0.2">
      <c r="B65" s="56">
        <v>2012</v>
      </c>
      <c r="I65" s="129">
        <f>INDEX('8. Afschrijvingen voor GAW'!$AO$15:$BD$15,  1, B65-2010)</f>
        <v>3367575.5940903802</v>
      </c>
      <c r="J65" s="129">
        <f>INDEX('9. GAW'!$AC$16:$AR$16,1,B65-2010)</f>
        <v>74423420.629397139</v>
      </c>
      <c r="K65" s="2"/>
      <c r="L65" s="129">
        <f>INDEX('8. Afschrijvingen voor GAW'!$AO$16:$BD$16,  1, B65-2010)</f>
        <v>383916.61776680464</v>
      </c>
      <c r="M65" s="129">
        <f>INDEX('9. GAW'!$AC$17:$AR$17,1,B65-2010)</f>
        <v>16804580.691225816</v>
      </c>
      <c r="O65" s="88">
        <f>INDEX('8. Afschrijvingen voor GAW'!$AO$17:$BD$17,  1, B65-2010)</f>
        <v>0</v>
      </c>
      <c r="P65" s="88">
        <f>INDEX('9. GAW'!$AC$18:$AR$18,1,B65-2010)</f>
        <v>2.1822075359523297E-9</v>
      </c>
      <c r="R65" s="88">
        <f>INDEX('8. Afschrijvingen voor GAW'!$AO$18:$BD$18,  1, B65-2010)</f>
        <v>0</v>
      </c>
      <c r="S65" s="88">
        <f>INDEX('9. GAW'!$AC$19:$AR$19,1,B65-2010)</f>
        <v>0</v>
      </c>
    </row>
    <row r="66" spans="2:19" x14ac:dyDescent="0.2">
      <c r="B66" s="56">
        <v>2013</v>
      </c>
      <c r="I66" s="129">
        <f>INDEX('8. Afschrijvingen voor GAW'!$AO$15:$BD$15,  1, B66-2010)</f>
        <v>3445029.8327544583</v>
      </c>
      <c r="J66" s="129">
        <f>INDEX('9. GAW'!$AC$16:$AR$16,1,B66-2010)</f>
        <v>72690129.471118808</v>
      </c>
      <c r="K66" s="2"/>
      <c r="L66" s="129">
        <f>INDEX('8. Afschrijvingen voor GAW'!$AO$16:$BD$16,  1, B66-2010)</f>
        <v>489117.87502878607</v>
      </c>
      <c r="M66" s="129">
        <f>INDEX('9. GAW'!$AC$17:$AR$17,1,B66-2010)</f>
        <v>21851165.413694054</v>
      </c>
      <c r="O66" s="88">
        <f>INDEX('8. Afschrijvingen voor GAW'!$AO$17:$BD$17,  1, B66-2010)</f>
        <v>0</v>
      </c>
      <c r="P66" s="88">
        <f>INDEX('9. GAW'!$AC$18:$AR$18,1,B66-2010)</f>
        <v>2.2323983092792328E-9</v>
      </c>
      <c r="R66" s="88">
        <f>INDEX('8. Afschrijvingen voor GAW'!$AO$18:$BD$18,  1, B66-2010)</f>
        <v>0</v>
      </c>
      <c r="S66" s="88">
        <f>INDEX('9. GAW'!$AC$19:$AR$19,1,B66-2010)</f>
        <v>0</v>
      </c>
    </row>
    <row r="67" spans="2:19" x14ac:dyDescent="0.2">
      <c r="B67" s="56">
        <v>2014</v>
      </c>
      <c r="I67" s="129">
        <f>INDEX('8. Afschrijvingen voor GAW'!$AO$15:$BD$15,  1, B67-2010)</f>
        <v>3541490.6680715834</v>
      </c>
      <c r="J67" s="129">
        <f>INDEX('9. GAW'!$AC$16:$AR$16,1,B67-2010)</f>
        <v>71183962.428238556</v>
      </c>
      <c r="K67" s="2"/>
      <c r="L67" s="129">
        <f>INDEX('8. Afschrijvingen voor GAW'!$AO$16:$BD$16,  1, B67-2010)</f>
        <v>590717.90138615808</v>
      </c>
      <c r="M67" s="129">
        <f>INDEX('9. GAW'!$AC$17:$AR$17,1,B67-2010)</f>
        <v>24743634.793891329</v>
      </c>
      <c r="O67" s="88">
        <f>INDEX('8. Afschrijvingen voor GAW'!$AO$17:$BD$17,  1, B67-2010)</f>
        <v>0</v>
      </c>
      <c r="P67" s="88">
        <f>INDEX('9. GAW'!$AC$18:$AR$18,1,B67-2010)</f>
        <v>2.2949054619390515E-9</v>
      </c>
      <c r="R67" s="88">
        <f>INDEX('8. Afschrijvingen voor GAW'!$AO$18:$BD$18,  1, B67-2010)</f>
        <v>0</v>
      </c>
      <c r="S67" s="88">
        <f>INDEX('9. GAW'!$AC$19:$AR$19,1,B67-2010)</f>
        <v>0</v>
      </c>
    </row>
    <row r="68" spans="2:19" x14ac:dyDescent="0.2">
      <c r="B68" s="56">
        <v>2015</v>
      </c>
      <c r="I68" s="129">
        <f>INDEX('8. Afschrijvingen voor GAW'!$AO$15:$BD$15,  1, B68-2010)</f>
        <v>3576905.5747522991</v>
      </c>
      <c r="J68" s="129">
        <f>INDEX('9. GAW'!$AC$16:$AR$16,1,B68-2010)</f>
        <v>68318896.477768645</v>
      </c>
      <c r="K68" s="2"/>
      <c r="L68" s="129">
        <f>INDEX('8. Afschrijvingen voor GAW'!$AO$16:$BD$16,  1, B68-2010)</f>
        <v>654493.87498563074</v>
      </c>
      <c r="M68" s="129">
        <f>INDEX('9. GAW'!$AC$17:$AR$17,1,B68-2010)</f>
        <v>26807978.166741718</v>
      </c>
      <c r="O68" s="88">
        <f>INDEX('8. Afschrijvingen voor GAW'!$AO$17:$BD$17,  1, B68-2010)</f>
        <v>0</v>
      </c>
      <c r="P68" s="88">
        <f>INDEX('9. GAW'!$AC$18:$AR$18,1,B68-2010)</f>
        <v>2.3178545165584419E-9</v>
      </c>
      <c r="R68" s="88">
        <f>INDEX('8. Afschrijvingen voor GAW'!$AO$18:$BD$18,  1, B68-2010)</f>
        <v>0</v>
      </c>
      <c r="S68" s="88">
        <f>INDEX('9. GAW'!$AC$19:$AR$19,1,B68-2010)</f>
        <v>0</v>
      </c>
    </row>
    <row r="69" spans="2:19" x14ac:dyDescent="0.2">
      <c r="B69" s="56">
        <v>2016</v>
      </c>
      <c r="I69" s="129">
        <f>INDEX('8. Afschrijvingen voor GAW'!$AO$15:$BD$15,  1, B69-2010)</f>
        <v>3605520.8193503176</v>
      </c>
      <c r="J69" s="129">
        <f>INDEX('9. GAW'!$AC$16:$AR$16,1,B69-2010)</f>
        <v>65259926.830240473</v>
      </c>
      <c r="K69" s="2"/>
      <c r="L69" s="129">
        <f>INDEX('8. Afschrijvingen voor GAW'!$AO$16:$BD$16,  1, B69-2010)</f>
        <v>707425.20335576043</v>
      </c>
      <c r="M69" s="129">
        <f>INDEX('9. GAW'!$AC$17:$AR$17,1,B69-2010)</f>
        <v>27631673.788719889</v>
      </c>
      <c r="O69" s="88">
        <f>INDEX('8. Afschrijvingen voor GAW'!$AO$17:$BD$17,  1, B69-2010)</f>
        <v>0</v>
      </c>
      <c r="P69" s="88">
        <f>INDEX('9. GAW'!$AC$18:$AR$18,1,B69-2010)</f>
        <v>2.3363973526909094E-9</v>
      </c>
      <c r="R69" s="88">
        <f>INDEX('8. Afschrijvingen voor GAW'!$AO$18:$BD$18,  1, B69-2010)</f>
        <v>0</v>
      </c>
      <c r="S69" s="88">
        <f>INDEX('9. GAW'!$AC$19:$AR$19,1,B69-2010)</f>
        <v>0</v>
      </c>
    </row>
    <row r="70" spans="2:19" x14ac:dyDescent="0.2">
      <c r="B70" s="56">
        <v>2017</v>
      </c>
      <c r="I70" s="129">
        <f>INDEX('8. Afschrijvingen voor GAW'!$AO$15:$BD$15,  1, B70-2010)</f>
        <v>3612731.8609890183</v>
      </c>
      <c r="J70" s="129">
        <f>INDEX('9. GAW'!$AC$16:$AR$16,1,B70-2010)</f>
        <v>61777714.822911933</v>
      </c>
      <c r="K70" s="2"/>
      <c r="L70" s="129">
        <f>INDEX('8. Afschrijvingen voor GAW'!$AO$16:$BD$16,  1, B70-2010)</f>
        <v>753381.56857522624</v>
      </c>
      <c r="M70" s="129">
        <f>INDEX('9. GAW'!$AC$17:$AR$17,1,B70-2010)</f>
        <v>28475855.607866839</v>
      </c>
      <c r="O70" s="88">
        <f>INDEX('8. Afschrijvingen voor GAW'!$AO$17:$BD$17,  1, B70-2010)</f>
        <v>0</v>
      </c>
      <c r="P70" s="88">
        <f>INDEX('9. GAW'!$AC$18:$AR$18,1,B70-2010)</f>
        <v>2.3410701473962911E-9</v>
      </c>
      <c r="R70" s="88">
        <f>INDEX('8. Afschrijvingen voor GAW'!$AO$18:$BD$18,  1, B70-2010)</f>
        <v>0</v>
      </c>
      <c r="S70" s="88">
        <f>INDEX('9. GAW'!$AC$19:$AR$19,1,B70-2010)</f>
        <v>0</v>
      </c>
    </row>
    <row r="71" spans="2:19" x14ac:dyDescent="0.2">
      <c r="B71" s="56">
        <v>2018</v>
      </c>
      <c r="I71" s="129">
        <f>INDEX('8. Afschrijvingen voor GAW'!$AO$15:$BD$15,  1, B71-2010)</f>
        <v>3663310.1070428644</v>
      </c>
      <c r="J71" s="129">
        <f>INDEX('9. GAW'!$AC$16:$AR$16,1,B71-2010)</f>
        <v>58979292.723389834</v>
      </c>
      <c r="K71" s="2"/>
      <c r="L71" s="129">
        <f>INDEX('8. Afschrijvingen voor GAW'!$AO$16:$BD$16,  1, B71-2010)</f>
        <v>811162.82075616391</v>
      </c>
      <c r="M71" s="129">
        <f>INDEX('9. GAW'!$AC$17:$AR$17,1,B71-2010)</f>
        <v>29627165.716850836</v>
      </c>
      <c r="O71" s="88">
        <f>INDEX('8. Afschrijvingen voor GAW'!$AO$17:$BD$17,  1, B71-2010)</f>
        <v>0</v>
      </c>
      <c r="P71" s="88">
        <f>INDEX('9. GAW'!$AC$18:$AR$18,1,B71-2010)</f>
        <v>2.3738451294598391E-9</v>
      </c>
      <c r="R71" s="88">
        <f>INDEX('8. Afschrijvingen voor GAW'!$AO$18:$BD$18,  1, B71-2010)</f>
        <v>0</v>
      </c>
      <c r="S71" s="88">
        <f>INDEX('9. GAW'!$AC$19:$AR$19,1,B71-2010)</f>
        <v>0</v>
      </c>
    </row>
    <row r="72" spans="2:19" x14ac:dyDescent="0.2">
      <c r="B72" s="56">
        <v>2019</v>
      </c>
      <c r="I72" s="129">
        <f>INDEX('8. Afschrijvingen voor GAW'!$AO$15:$BD$15,  1, B72-2010)</f>
        <v>3740239.619290764</v>
      </c>
      <c r="J72" s="129">
        <f>INDEX('9. GAW'!$AC$16:$AR$16,1,B72-2010)</f>
        <v>56477618.251290254</v>
      </c>
      <c r="K72" s="2"/>
      <c r="L72" s="129">
        <f>INDEX('8. Afschrijvingen voor GAW'!$AO$16:$BD$16,  1, B72-2010)</f>
        <v>869511.12399825931</v>
      </c>
      <c r="M72" s="129">
        <f>INDEX('9. GAW'!$AC$17:$AR$17,1,B72-2010)</f>
        <v>30681800.072906423</v>
      </c>
      <c r="O72" s="88">
        <f>INDEX('8. Afschrijvingen voor GAW'!$AO$17:$BD$17,  1, B72-2010)</f>
        <v>0</v>
      </c>
      <c r="P72" s="88">
        <f>INDEX('9. GAW'!$AC$18:$AR$18,1,B72-2010)</f>
        <v>2.4236958771784957E-9</v>
      </c>
      <c r="R72" s="88">
        <f>INDEX('8. Afschrijvingen voor GAW'!$AO$18:$BD$18,  1, B72-2010)</f>
        <v>0</v>
      </c>
      <c r="S72" s="88">
        <f>INDEX('9. GAW'!$AC$19:$AR$19,1,B72-2010)</f>
        <v>0</v>
      </c>
    </row>
    <row r="73" spans="2:19" x14ac:dyDescent="0.2">
      <c r="B73" s="56">
        <v>2020</v>
      </c>
      <c r="I73" s="129">
        <f>INDEX('8. Afschrijvingen voor GAW'!$AO$15:$BD$15,  1, B73-2010)</f>
        <v>3844966.3286309056</v>
      </c>
      <c r="J73" s="129">
        <f>INDEX('9. GAW'!$AC$16:$AR$16,1,B73-2010)</f>
        <v>54214025.233695477</v>
      </c>
      <c r="K73" s="2"/>
      <c r="L73" s="129">
        <f>INDEX('8. Afschrijvingen voor GAW'!$AO$16:$BD$16,  1, B73-2010)</f>
        <v>927473.21697122091</v>
      </c>
      <c r="M73" s="129">
        <f>INDEX('9. GAW'!$AC$17:$AR$17,1,B73-2010)</f>
        <v>31715762.257976588</v>
      </c>
      <c r="O73" s="88">
        <f>INDEX('8. Afschrijvingen voor GAW'!$AO$17:$BD$17,  1, B73-2010)</f>
        <v>0</v>
      </c>
      <c r="P73" s="88">
        <f>INDEX('9. GAW'!$AC$18:$AR$18,1,B73-2010)</f>
        <v>2.4915593617394935E-9</v>
      </c>
      <c r="R73" s="88">
        <f>INDEX('8. Afschrijvingen voor GAW'!$AO$18:$BD$18,  1, B73-2010)</f>
        <v>0</v>
      </c>
      <c r="S73" s="88">
        <f>INDEX('9. GAW'!$AC$19:$AR$19,1,B73-2010)</f>
        <v>0</v>
      </c>
    </row>
    <row r="74" spans="2:19" x14ac:dyDescent="0.2">
      <c r="B74" s="56">
        <v>2021</v>
      </c>
      <c r="I74" s="129">
        <f>INDEX('8. Afschrijvingen voor GAW'!$AO$15:$BD$15,  1, B74-2010)</f>
        <v>3871881.0929313218</v>
      </c>
      <c r="J74" s="129">
        <f>INDEX('9. GAW'!$AC$16:$AR$16,1,B74-2010)</f>
        <v>50721642.317400016</v>
      </c>
      <c r="K74" s="2"/>
      <c r="L74" s="129">
        <f>INDEX('8. Afschrijvingen voor GAW'!$AO$16:$BD$16,  1, B74-2010)</f>
        <v>938584.15462553035</v>
      </c>
      <c r="M74" s="129">
        <f>INDEX('9. GAW'!$AC$17:$AR$17,1,B74-2010)</f>
        <v>30999188.439156905</v>
      </c>
      <c r="O74" s="88">
        <f>INDEX('8. Afschrijvingen voor GAW'!$AO$17:$BD$17,  1, B74-2010)</f>
        <v>0</v>
      </c>
      <c r="P74" s="88">
        <f>INDEX('9. GAW'!$AC$18:$AR$18,1,B74-2010)</f>
        <v>2.5090002772716696E-9</v>
      </c>
      <c r="R74" s="88">
        <f>INDEX('8. Afschrijvingen voor GAW'!$AO$18:$BD$18,  1, B74-2010)</f>
        <v>0</v>
      </c>
      <c r="S74" s="88">
        <f>INDEX('9. GAW'!$AC$19:$AR$19,1,B74-2010)</f>
        <v>0</v>
      </c>
    </row>
    <row r="75" spans="2:19" ht="13.5" customHeight="1" x14ac:dyDescent="0.2">
      <c r="B75" s="56">
        <v>2022</v>
      </c>
      <c r="I75" s="129">
        <f>INDEX('8. Afschrijvingen voor GAW'!$AO$15:$BD$15,  1, B75-2010)</f>
        <v>4646257.311517586</v>
      </c>
      <c r="J75" s="129">
        <f>INDEX('9. GAW'!$AC$16:$AR$16,1,B75-2010)</f>
        <v>46075385.005882427</v>
      </c>
      <c r="K75" s="2"/>
      <c r="L75" s="129">
        <f>INDEX('8. Afschrijvingen voor GAW'!$AO$16:$BD$16,  1, B75-2010)</f>
        <v>1102954.9110248033</v>
      </c>
      <c r="M75" s="129">
        <f>INDEX('9. GAW'!$AC$17:$AR$17,1,B75-2010)</f>
        <v>29896233.528132092</v>
      </c>
      <c r="O75" s="88">
        <f>INDEX('8. Afschrijvingen voor GAW'!$AO$17:$BD$17,  1, B75-2010)</f>
        <v>0</v>
      </c>
      <c r="P75" s="88">
        <f>INDEX('9. GAW'!$AC$18:$AR$18,1,B75-2010)</f>
        <v>2.5090002772716696E-9</v>
      </c>
      <c r="R75" s="88">
        <f>INDEX('8. Afschrijvingen voor GAW'!$AO$18:$BD$18,  1, B75-2010)</f>
        <v>0</v>
      </c>
      <c r="S75" s="88">
        <f>INDEX('9. GAW'!$AC$19:$AR$19,1,B75-2010)</f>
        <v>0</v>
      </c>
    </row>
    <row r="76" spans="2:19" x14ac:dyDescent="0.2">
      <c r="B76" s="56">
        <v>2023</v>
      </c>
      <c r="I76" s="129">
        <f>INDEX('8. Afschrijvingen voor GAW'!$AO$15:$BD$15,  1, B76-2010)</f>
        <v>4220645.9547373466</v>
      </c>
      <c r="J76" s="129">
        <f>INDEX('9. GAW'!$AC$16:$AR$16,1,B76-2010)</f>
        <v>41854739.051145077</v>
      </c>
      <c r="K76" s="2"/>
      <c r="L76" s="129">
        <f>INDEX('8. Afschrijvingen voor GAW'!$AO$16:$BD$16,  1, B76-2010)</f>
        <v>1042921.7152337746</v>
      </c>
      <c r="M76" s="129">
        <f>INDEX('9. GAW'!$AC$17:$AR$17,1,B76-2010)</f>
        <v>28853311.812898312</v>
      </c>
      <c r="O76" s="88">
        <f>INDEX('8. Afschrijvingen voor GAW'!$AO$17:$BD$17,  1, B76-2010)</f>
        <v>0</v>
      </c>
      <c r="P76" s="88">
        <f>INDEX('9. GAW'!$AC$18:$AR$18,1,B76-2010)</f>
        <v>2.5090002772716696E-9</v>
      </c>
      <c r="R76" s="88">
        <f>INDEX('8. Afschrijvingen voor GAW'!$AO$18:$BD$18,  1, B76-2010)</f>
        <v>0</v>
      </c>
      <c r="S76" s="88">
        <f>INDEX('9. GAW'!$AC$19:$AR$19,1,B76-2010)</f>
        <v>0</v>
      </c>
    </row>
    <row r="77" spans="2:19" x14ac:dyDescent="0.2">
      <c r="B77" s="56">
        <v>2024</v>
      </c>
      <c r="I77" s="129">
        <f>INDEX('8. Afschrijvingen voor GAW'!$AO$15:$BD$15,  1, B77-2010)</f>
        <v>3834021.8978148387</v>
      </c>
      <c r="J77" s="129">
        <f>INDEX('9. GAW'!$AC$16:$AR$16,1,B77-2010)</f>
        <v>38020717.153330237</v>
      </c>
      <c r="K77" s="2"/>
      <c r="L77" s="129">
        <f>INDEX('8. Afschrijvingen voor GAW'!$AO$16:$BD$16,  1, B77-2010)</f>
        <v>998903.72390338941</v>
      </c>
      <c r="M77" s="129">
        <f>INDEX('9. GAW'!$AC$17:$AR$17,1,B77-2010)</f>
        <v>27854408.088994928</v>
      </c>
      <c r="O77" s="88">
        <f>INDEX('8. Afschrijvingen voor GAW'!$AO$17:$BD$17,  1, B77-2010)</f>
        <v>0</v>
      </c>
      <c r="P77" s="88">
        <f>INDEX('9. GAW'!$AC$18:$AR$18,1,B77-2010)</f>
        <v>2.5090002772716696E-9</v>
      </c>
      <c r="R77" s="88">
        <f>INDEX('8. Afschrijvingen voor GAW'!$AO$18:$BD$18,  1, B77-2010)</f>
        <v>0</v>
      </c>
      <c r="S77" s="88">
        <f>INDEX('9. GAW'!$AC$19:$AR$19,1,B77-2010)</f>
        <v>0</v>
      </c>
    </row>
    <row r="78" spans="2:19" x14ac:dyDescent="0.2">
      <c r="B78" s="56">
        <v>2025</v>
      </c>
      <c r="I78" s="129">
        <f>INDEX('8. Afschrijvingen voor GAW'!$AO$15:$BD$15,  1, B78-2010)</f>
        <v>3764427.4409238151</v>
      </c>
      <c r="J78" s="129">
        <f>INDEX('9. GAW'!$AC$16:$AR$16,1,B78-2010)</f>
        <v>34256289.712406419</v>
      </c>
      <c r="K78" s="2"/>
      <c r="L78" s="129">
        <f>INDEX('8. Afschrijvingen voor GAW'!$AO$16:$BD$16,  1, B78-2010)</f>
        <v>957740.68947136973</v>
      </c>
      <c r="M78" s="129">
        <f>INDEX('9. GAW'!$AC$17:$AR$17,1,B78-2010)</f>
        <v>26896667.399523549</v>
      </c>
      <c r="O78" s="88">
        <f>INDEX('8. Afschrijvingen voor GAW'!$AO$17:$BD$17,  1, B78-2010)</f>
        <v>0</v>
      </c>
      <c r="P78" s="88">
        <f>INDEX('9. GAW'!$AC$18:$AR$18,1,B78-2010)</f>
        <v>2.5090002772716696E-9</v>
      </c>
      <c r="R78" s="88">
        <f>INDEX('8. Afschrijvingen voor GAW'!$AO$18:$BD$18,  1, B78-2010)</f>
        <v>0</v>
      </c>
      <c r="S78" s="88">
        <f>INDEX('9. GAW'!$AC$19:$AR$19,1,B78-2010)</f>
        <v>0</v>
      </c>
    </row>
    <row r="79" spans="2:19" ht="12.75" customHeight="1" x14ac:dyDescent="0.2">
      <c r="B79" s="56">
        <v>2026</v>
      </c>
      <c r="I79" s="129">
        <f>INDEX('8. Afschrijvingen voor GAW'!$AO$15:$BD$15,  1, B79-2010)</f>
        <v>3764427.4409238151</v>
      </c>
      <c r="J79" s="129">
        <f>INDEX('9. GAW'!$AC$16:$AR$16,1,B79-2010)</f>
        <v>30491862.271482605</v>
      </c>
      <c r="K79" s="2"/>
      <c r="L79" s="129">
        <f>INDEX('8. Afschrijvingen voor GAW'!$AO$16:$BD$16,  1, B79-2010)</f>
        <v>925796.67552934028</v>
      </c>
      <c r="M79" s="129">
        <f>INDEX('9. GAW'!$AC$17:$AR$17,1,B79-2010)</f>
        <v>25970870.723994214</v>
      </c>
      <c r="O79" s="88">
        <f>INDEX('8. Afschrijvingen voor GAW'!$AO$17:$BD$17,  1, B79-2010)</f>
        <v>0</v>
      </c>
      <c r="P79" s="88">
        <f>INDEX('9. GAW'!$AC$18:$AR$18,1,B79-2010)</f>
        <v>2.5090002772716696E-9</v>
      </c>
      <c r="R79" s="88">
        <f>INDEX('8. Afschrijvingen voor GAW'!$AO$18:$BD$18,  1, B79-2010)</f>
        <v>0</v>
      </c>
      <c r="S79" s="88">
        <f>INDEX('9. GAW'!$AC$19:$AR$19,1,B79-2010)</f>
        <v>0</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393955.30697559274</v>
      </c>
      <c r="J85" s="88">
        <f>INDEX('9. GAW'!$AC$22:$AR$22,1,B85-2010)</f>
        <v>9060972.0604386348</v>
      </c>
      <c r="L85" s="88">
        <f>INDEX('8. Afschrijvingen voor GAW'!$AO$22:$BD$22,  1, B85-2010)</f>
        <v>143090.88179487176</v>
      </c>
      <c r="M85" s="88">
        <f>INDEX('9. GAW'!$AC$23:$AR$23,1,B85-2010)</f>
        <v>6138957.9623076916</v>
      </c>
      <c r="O85" s="88">
        <f>INDEX('8. Afschrijvingen voor GAW'!$AO$23:$BD$23,  1, B85-2010)</f>
        <v>0</v>
      </c>
      <c r="P85" s="88">
        <f>INDEX('9. GAW'!$AC$24:$AR$24,1,B85-2010)</f>
        <v>0</v>
      </c>
    </row>
    <row r="86" spans="2:16" x14ac:dyDescent="0.2">
      <c r="B86" s="56">
        <v>2012</v>
      </c>
      <c r="C86" s="128"/>
      <c r="D86" s="128"/>
      <c r="I86" s="88">
        <f>INDEX('8. Afschrijvingen voor GAW'!$AO$21:$BD$21,  1, B86-2010)</f>
        <v>404198.14495695819</v>
      </c>
      <c r="J86" s="88">
        <f>INDEX('9. GAW'!$AC$22:$AR$22,1,B86-2010)</f>
        <v>8892359.1890530828</v>
      </c>
      <c r="L86" s="88">
        <f>INDEX('8. Afschrijvingen voor GAW'!$AO$22:$BD$22,  1, B86-2010)</f>
        <v>198173.78303282047</v>
      </c>
      <c r="M86" s="88">
        <f>INDEX('9. GAW'!$AC$23:$AR$23,1,B86-2010)</f>
        <v>8434050.0862948727</v>
      </c>
      <c r="O86" s="88">
        <f>INDEX('8. Afschrijvingen voor GAW'!$AO$23:$BD$23,  1, B86-2010)</f>
        <v>0</v>
      </c>
      <c r="P86" s="88">
        <f>INDEX('9. GAW'!$AC$24:$AR$24,1,B86-2010)</f>
        <v>0</v>
      </c>
    </row>
    <row r="87" spans="2:16" x14ac:dyDescent="0.2">
      <c r="B87" s="56">
        <v>2013</v>
      </c>
      <c r="C87" s="128"/>
      <c r="D87" s="128"/>
      <c r="I87" s="88">
        <f>INDEX('8. Afschrijvingen voor GAW'!$AO$21:$BD$21,  1, B87-2010)</f>
        <v>413494.70229096815</v>
      </c>
      <c r="J87" s="88">
        <f>INDEX('9. GAW'!$AC$22:$AR$22,1,B87-2010)</f>
        <v>8683388.7481103335</v>
      </c>
      <c r="L87" s="88">
        <f>INDEX('8. Afschrijvingen voor GAW'!$AO$22:$BD$22,  1, B87-2010)</f>
        <v>288449.97048861894</v>
      </c>
      <c r="M87" s="88">
        <f>INDEX('9. GAW'!$AC$23:$AR$23,1,B87-2010)</f>
        <v>12638275.103582436</v>
      </c>
      <c r="O87" s="88">
        <f>INDEX('8. Afschrijvingen voor GAW'!$AO$23:$BD$23,  1, B87-2010)</f>
        <v>0</v>
      </c>
      <c r="P87" s="88">
        <f>INDEX('9. GAW'!$AC$24:$AR$24,1,B87-2010)</f>
        <v>0</v>
      </c>
    </row>
    <row r="88" spans="2:16" x14ac:dyDescent="0.2">
      <c r="B88" s="56">
        <v>2014</v>
      </c>
      <c r="C88" s="128"/>
      <c r="D88" s="128"/>
      <c r="I88" s="88">
        <f>INDEX('8. Afschrijvingen voor GAW'!$AO$21:$BD$21,  1, B88-2010)</f>
        <v>425072.55395511526</v>
      </c>
      <c r="J88" s="88">
        <f>INDEX('9. GAW'!$AC$22:$AR$22,1,B88-2010)</f>
        <v>8501451.0791023076</v>
      </c>
      <c r="L88" s="88">
        <f>INDEX('8. Afschrijvingen voor GAW'!$AO$22:$BD$22,  1, B88-2010)</f>
        <v>395988.542051578</v>
      </c>
      <c r="M88" s="88">
        <f>INDEX('9. GAW'!$AC$23:$AR$23,1,B88-2010)</f>
        <v>15935136.903601268</v>
      </c>
      <c r="O88" s="88">
        <f>INDEX('8. Afschrijvingen voor GAW'!$AO$23:$BD$23,  1, B88-2010)</f>
        <v>0</v>
      </c>
      <c r="P88" s="88">
        <f>INDEX('9. GAW'!$AC$24:$AR$24,1,B88-2010)</f>
        <v>0</v>
      </c>
    </row>
    <row r="89" spans="2:16" x14ac:dyDescent="0.2">
      <c r="B89" s="56">
        <v>2015</v>
      </c>
      <c r="C89" s="128"/>
      <c r="D89" s="128"/>
      <c r="I89" s="88">
        <f>INDEX('8. Afschrijvingen voor GAW'!$AO$21:$BD$21,  1, B89-2010)</f>
        <v>429323.27949466638</v>
      </c>
      <c r="J89" s="88">
        <f>INDEX('9. GAW'!$AC$22:$AR$22,1,B89-2010)</f>
        <v>8157142.3103986634</v>
      </c>
      <c r="L89" s="88">
        <f>INDEX('8. Afschrijvingen voor GAW'!$AO$22:$BD$22,  1, B89-2010)</f>
        <v>467856.31910691445</v>
      </c>
      <c r="M89" s="88">
        <f>INDEX('9. GAW'!$AC$23:$AR$23,1,B89-2010)</f>
        <v>17551079.075484581</v>
      </c>
      <c r="O89" s="88">
        <f>INDEX('8. Afschrijvingen voor GAW'!$AO$23:$BD$23,  1, B89-2010)</f>
        <v>0</v>
      </c>
      <c r="P89" s="88">
        <f>INDEX('9. GAW'!$AC$24:$AR$24,1,B89-2010)</f>
        <v>0</v>
      </c>
    </row>
    <row r="90" spans="2:16" x14ac:dyDescent="0.2">
      <c r="B90" s="56">
        <v>2016</v>
      </c>
      <c r="C90" s="128"/>
      <c r="D90" s="128"/>
      <c r="I90" s="88">
        <f>INDEX('8. Afschrijvingen voor GAW'!$AO$21:$BD$21,  1, B90-2010)</f>
        <v>432757.86573062371</v>
      </c>
      <c r="J90" s="88">
        <f>INDEX('9. GAW'!$AC$22:$AR$22,1,B90-2010)</f>
        <v>7789641.5831512287</v>
      </c>
      <c r="L90" s="88">
        <f>INDEX('8. Afschrijvingen voor GAW'!$AO$22:$BD$22,  1, B90-2010)</f>
        <v>527353.93503066537</v>
      </c>
      <c r="M90" s="88">
        <f>INDEX('9. GAW'!$AC$23:$AR$23,1,B90-2010)</f>
        <v>19573162.773057796</v>
      </c>
      <c r="O90" s="88">
        <f>INDEX('8. Afschrijvingen voor GAW'!$AO$23:$BD$23,  1, B90-2010)</f>
        <v>0</v>
      </c>
      <c r="P90" s="88">
        <f>INDEX('9. GAW'!$AC$24:$AR$24,1,B90-2010)</f>
        <v>0</v>
      </c>
    </row>
    <row r="91" spans="2:16" x14ac:dyDescent="0.2">
      <c r="B91" s="56">
        <v>2017</v>
      </c>
      <c r="C91" s="128"/>
      <c r="D91" s="128"/>
      <c r="I91" s="88">
        <f>INDEX('8. Afschrijvingen voor GAW'!$AO$21:$BD$21,  1, B91-2010)</f>
        <v>433623.381462085</v>
      </c>
      <c r="J91" s="88">
        <f>INDEX('9. GAW'!$AC$22:$AR$22,1,B91-2010)</f>
        <v>7371597.484855446</v>
      </c>
      <c r="L91" s="88">
        <f>INDEX('8. Afschrijvingen voor GAW'!$AO$22:$BD$22,  1, B91-2010)</f>
        <v>592495.45668758114</v>
      </c>
      <c r="M91" s="88">
        <f>INDEX('9. GAW'!$AC$23:$AR$23,1,B91-2010)</f>
        <v>21604738.059290972</v>
      </c>
      <c r="O91" s="88">
        <f>INDEX('8. Afschrijvingen voor GAW'!$AO$23:$BD$23,  1, B91-2010)</f>
        <v>0</v>
      </c>
      <c r="P91" s="88">
        <f>INDEX('9. GAW'!$AC$24:$AR$24,1,B91-2010)</f>
        <v>0</v>
      </c>
    </row>
    <row r="92" spans="2:16" x14ac:dyDescent="0.2">
      <c r="B92" s="56">
        <v>2018</v>
      </c>
      <c r="C92" s="128"/>
      <c r="D92" s="128"/>
      <c r="I92" s="88">
        <f>INDEX('8. Afschrijvingen voor GAW'!$AO$21:$BD$21,  1, B92-2010)</f>
        <v>439694.1088025542</v>
      </c>
      <c r="J92" s="88">
        <f>INDEX('9. GAW'!$AC$22:$AR$22,1,B92-2010)</f>
        <v>7035105.7408408681</v>
      </c>
      <c r="L92" s="88">
        <f>INDEX('8. Afschrijvingen voor GAW'!$AO$22:$BD$22,  1, B92-2010)</f>
        <v>664843.30133314151</v>
      </c>
      <c r="M92" s="88">
        <f>INDEX('9. GAW'!$AC$23:$AR$23,1,B92-2010)</f>
        <v>23617374.575220887</v>
      </c>
      <c r="O92" s="88">
        <f>INDEX('8. Afschrijvingen voor GAW'!$AO$23:$BD$23,  1, B92-2010)</f>
        <v>0</v>
      </c>
      <c r="P92" s="88">
        <f>INDEX('9. GAW'!$AC$24:$AR$24,1,B92-2010)</f>
        <v>0</v>
      </c>
    </row>
    <row r="93" spans="2:16" x14ac:dyDescent="0.2">
      <c r="B93" s="56">
        <v>2019</v>
      </c>
      <c r="C93" s="128"/>
      <c r="D93" s="128"/>
      <c r="I93" s="88">
        <f>INDEX('8. Afschrijvingen voor GAW'!$AO$21:$BD$21,  1, B93-2010)</f>
        <v>448927.68508740782</v>
      </c>
      <c r="J93" s="88">
        <f>INDEX('9. GAW'!$AC$22:$AR$22,1,B93-2010)</f>
        <v>6733915.2763111182</v>
      </c>
      <c r="L93" s="88">
        <f>INDEX('8. Afschrijvingen voor GAW'!$AO$22:$BD$22,  1, B93-2010)</f>
        <v>739040.94804813142</v>
      </c>
      <c r="M93" s="88">
        <f>INDEX('9. GAW'!$AC$23:$AR$23,1,B93-2010)</f>
        <v>25647812.841831855</v>
      </c>
      <c r="O93" s="88">
        <f>INDEX('8. Afschrijvingen voor GAW'!$AO$23:$BD$23,  1, B93-2010)</f>
        <v>0</v>
      </c>
      <c r="P93" s="88">
        <f>INDEX('9. GAW'!$AC$24:$AR$24,1,B93-2010)</f>
        <v>0</v>
      </c>
    </row>
    <row r="94" spans="2:16" x14ac:dyDescent="0.2">
      <c r="B94" s="56">
        <v>2020</v>
      </c>
      <c r="C94" s="128"/>
      <c r="D94" s="128"/>
      <c r="I94" s="88">
        <f>INDEX('8. Afschrijvingen voor GAW'!$AO$21:$BD$21,  1, B94-2010)</f>
        <v>461497.66026985529</v>
      </c>
      <c r="J94" s="88">
        <f>INDEX('9. GAW'!$AC$22:$AR$22,1,B94-2010)</f>
        <v>6460967.2437779745</v>
      </c>
      <c r="L94" s="88">
        <f>INDEX('8. Afschrijvingen voor GAW'!$AO$22:$BD$22,  1, B94-2010)</f>
        <v>810709.74523885956</v>
      </c>
      <c r="M94" s="88">
        <f>INDEX('9. GAW'!$AC$23:$AR$23,1,B94-2010)</f>
        <v>27194169.856164288</v>
      </c>
      <c r="O94" s="88">
        <f>INDEX('8. Afschrijvingen voor GAW'!$AO$23:$BD$23,  1, B94-2010)</f>
        <v>0</v>
      </c>
      <c r="P94" s="88">
        <f>INDEX('9. GAW'!$AC$24:$AR$24,1,B94-2010)</f>
        <v>0</v>
      </c>
    </row>
    <row r="95" spans="2:16" x14ac:dyDescent="0.2">
      <c r="B95" s="56">
        <v>2021</v>
      </c>
      <c r="C95" s="128"/>
      <c r="D95" s="128"/>
      <c r="I95" s="88">
        <f>INDEX('8. Afschrijvingen voor GAW'!$AO$21:$BD$21,  1, B95-2010)</f>
        <v>464728.1438917442</v>
      </c>
      <c r="J95" s="88">
        <f>INDEX('9. GAW'!$AC$22:$AR$22,1,B95-2010)</f>
        <v>6041465.8705926752</v>
      </c>
      <c r="L95" s="88">
        <f>INDEX('8. Afschrijvingen voor GAW'!$AO$22:$BD$22,  1, B95-2010)</f>
        <v>837543.69417348038</v>
      </c>
      <c r="M95" s="88">
        <f>INDEX('9. GAW'!$AC$23:$AR$23,1,B95-2010)</f>
        <v>26546985.350983948</v>
      </c>
      <c r="O95" s="88">
        <f>INDEX('8. Afschrijvingen voor GAW'!$AO$23:$BD$23,  1, B95-2010)</f>
        <v>0</v>
      </c>
      <c r="P95" s="88">
        <f>INDEX('9. GAW'!$AC$24:$AR$24,1,B95-2010)</f>
        <v>0</v>
      </c>
    </row>
    <row r="96" spans="2:16" x14ac:dyDescent="0.2">
      <c r="B96" s="56">
        <v>2022</v>
      </c>
      <c r="C96" s="128"/>
      <c r="D96" s="128"/>
      <c r="I96" s="88">
        <f>INDEX('8. Afschrijvingen voor GAW'!$AO$21:$BD$21,  1, B96-2010)</f>
        <v>557673.77267009276</v>
      </c>
      <c r="J96" s="88">
        <f>INDEX('9. GAW'!$AC$22:$AR$22,1,B96-2010)</f>
        <v>5483792.0979225822</v>
      </c>
      <c r="L96" s="88">
        <f>INDEX('8. Afschrijvingen voor GAW'!$AO$22:$BD$22,  1, B96-2010)</f>
        <v>1005052.4330081763</v>
      </c>
      <c r="M96" s="88">
        <f>INDEX('9. GAW'!$AC$23:$AR$23,1,B96-2010)</f>
        <v>25541932.917975772</v>
      </c>
      <c r="O96" s="88">
        <f>INDEX('8. Afschrijvingen voor GAW'!$AO$23:$BD$23,  1, B96-2010)</f>
        <v>0</v>
      </c>
      <c r="P96" s="88">
        <f>INDEX('9. GAW'!$AC$24:$AR$24,1,B96-2010)</f>
        <v>0</v>
      </c>
    </row>
    <row r="97" spans="2:16" x14ac:dyDescent="0.2">
      <c r="B97" s="56">
        <v>2023</v>
      </c>
      <c r="C97" s="128"/>
      <c r="D97" s="128"/>
      <c r="I97" s="88">
        <f>INDEX('8. Afschrijvingen voor GAW'!$AO$21:$BD$21,  1, B97-2010)</f>
        <v>506196.19365439186</v>
      </c>
      <c r="J97" s="88">
        <f>INDEX('9. GAW'!$AC$22:$AR$22,1,B97-2010)</f>
        <v>4977595.9042681903</v>
      </c>
      <c r="L97" s="88">
        <f>INDEX('8. Afschrijvingen voor GAW'!$AO$22:$BD$22,  1, B97-2010)</f>
        <v>966605.18339374103</v>
      </c>
      <c r="M97" s="88">
        <f>INDEX('9. GAW'!$AC$23:$AR$23,1,B97-2010)</f>
        <v>24575327.734582029</v>
      </c>
      <c r="O97" s="88">
        <f>INDEX('8. Afschrijvingen voor GAW'!$AO$23:$BD$23,  1, B97-2010)</f>
        <v>0</v>
      </c>
      <c r="P97" s="88">
        <f>INDEX('9. GAW'!$AC$24:$AR$24,1,B97-2010)</f>
        <v>0</v>
      </c>
    </row>
    <row r="98" spans="2:16" x14ac:dyDescent="0.2">
      <c r="B98" s="56">
        <v>2024</v>
      </c>
      <c r="C98" s="128"/>
      <c r="D98" s="128"/>
      <c r="I98" s="88">
        <f>INDEX('8. Afschrijvingen voor GAW'!$AO$21:$BD$21,  1, B98-2010)</f>
        <v>459470.39116321725</v>
      </c>
      <c r="J98" s="88">
        <f>INDEX('9. GAW'!$AC$22:$AR$22,1,B98-2010)</f>
        <v>4518125.5131049734</v>
      </c>
      <c r="L98" s="88">
        <f>INDEX('8. Afschrijvingen voor GAW'!$AO$22:$BD$22,  1, B98-2010)</f>
        <v>929643.9888930762</v>
      </c>
      <c r="M98" s="88">
        <f>INDEX('9. GAW'!$AC$23:$AR$23,1,B98-2010)</f>
        <v>23645683.745688956</v>
      </c>
      <c r="O98" s="88">
        <f>INDEX('8. Afschrijvingen voor GAW'!$AO$23:$BD$23,  1, B98-2010)</f>
        <v>0</v>
      </c>
      <c r="P98" s="88">
        <f>INDEX('9. GAW'!$AC$24:$AR$24,1,B98-2010)</f>
        <v>0</v>
      </c>
    </row>
    <row r="99" spans="2:16" x14ac:dyDescent="0.2">
      <c r="B99" s="56">
        <v>2025</v>
      </c>
      <c r="C99" s="128"/>
      <c r="D99" s="128"/>
      <c r="I99" s="88">
        <f>INDEX('8. Afschrijvingen voor GAW'!$AO$21:$BD$21,  1, B99-2010)</f>
        <v>451812.55131049705</v>
      </c>
      <c r="J99" s="88">
        <f>INDEX('9. GAW'!$AC$22:$AR$22,1,B99-2010)</f>
        <v>4066312.9617944765</v>
      </c>
      <c r="L99" s="88">
        <f>INDEX('8. Afschrijvingen voor GAW'!$AO$22:$BD$22,  1, B99-2010)</f>
        <v>894110.82121152349</v>
      </c>
      <c r="M99" s="88">
        <f>INDEX('9. GAW'!$AC$23:$AR$23,1,B99-2010)</f>
        <v>22751572.924477428</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451812.55131049705</v>
      </c>
      <c r="J100" s="88">
        <f>INDEX('9. GAW'!$AC$22:$AR$22,1,B100-2010)</f>
        <v>3614500.4104839796</v>
      </c>
      <c r="L100" s="88">
        <f>INDEX('8. Afschrijvingen voor GAW'!$AO$22:$BD$22,  1, B100-2010)</f>
        <v>859949.94069355458</v>
      </c>
      <c r="M100" s="88">
        <f>INDEX('9. GAW'!$AC$23:$AR$23,1,B100-2010)</f>
        <v>21891622.983783875</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5" t="s">
        <v>178</v>
      </c>
      <c r="C5" s="175"/>
      <c r="D5" s="175"/>
      <c r="E5" s="175"/>
      <c r="F5" s="175"/>
      <c r="G5" s="175"/>
      <c r="H5" s="43"/>
      <c r="I5" s="43"/>
      <c r="J5" s="43"/>
      <c r="K5" s="38"/>
      <c r="L5" s="38"/>
      <c r="O5" s="8"/>
    </row>
    <row r="6" spans="1:26" s="65" customFormat="1" x14ac:dyDescent="0.2">
      <c r="B6" s="175"/>
      <c r="C6" s="175"/>
      <c r="D6" s="175"/>
      <c r="E6" s="175"/>
      <c r="F6" s="175"/>
      <c r="G6" s="175"/>
      <c r="H6" s="43"/>
      <c r="I6" s="43"/>
      <c r="J6" s="43"/>
      <c r="K6" s="38"/>
      <c r="L6" s="38"/>
      <c r="O6" s="8"/>
    </row>
    <row r="7" spans="1:26" s="65" customFormat="1" ht="17.25" customHeight="1" x14ac:dyDescent="0.2">
      <c r="B7" s="175"/>
      <c r="C7" s="175"/>
      <c r="D7" s="175"/>
      <c r="E7" s="175"/>
      <c r="F7" s="175"/>
      <c r="G7" s="175"/>
      <c r="H7" s="43"/>
      <c r="I7" s="43"/>
      <c r="J7" s="43"/>
      <c r="K7" s="38"/>
      <c r="L7" s="38"/>
      <c r="O7" s="8"/>
    </row>
    <row r="8" spans="1:26" s="65" customFormat="1" x14ac:dyDescent="0.2">
      <c r="B8" s="142"/>
      <c r="C8" s="142"/>
      <c r="D8" s="142"/>
      <c r="E8" s="142"/>
      <c r="F8" s="142"/>
      <c r="G8" s="142"/>
      <c r="H8" s="43"/>
      <c r="I8" s="43"/>
      <c r="J8" s="43"/>
      <c r="K8" s="38"/>
      <c r="L8" s="38"/>
      <c r="O8" s="8"/>
    </row>
    <row r="9" spans="1:26" s="65" customFormat="1" x14ac:dyDescent="0.2">
      <c r="B9" s="90" t="s">
        <v>27</v>
      </c>
      <c r="C9" s="142"/>
      <c r="D9" s="142"/>
      <c r="E9" s="142"/>
      <c r="F9" s="142"/>
      <c r="G9" s="142"/>
      <c r="H9" s="43"/>
      <c r="I9" s="43"/>
      <c r="J9" s="43"/>
      <c r="K9" s="38"/>
      <c r="L9" s="38"/>
      <c r="O9" s="8"/>
    </row>
    <row r="10" spans="1:26" s="65" customFormat="1" ht="12.75" customHeight="1" x14ac:dyDescent="0.2">
      <c r="B10" s="176" t="s">
        <v>217</v>
      </c>
      <c r="C10" s="176"/>
      <c r="D10" s="176"/>
      <c r="E10" s="176"/>
      <c r="F10" s="176"/>
      <c r="G10" s="176"/>
      <c r="H10" s="43"/>
      <c r="I10" s="43"/>
      <c r="J10" s="43"/>
      <c r="K10" s="38"/>
      <c r="L10" s="38"/>
      <c r="O10" s="8"/>
    </row>
    <row r="11" spans="1:26" s="65" customFormat="1" ht="44.25" customHeight="1" x14ac:dyDescent="0.2">
      <c r="B11" s="176"/>
      <c r="C11" s="176"/>
      <c r="D11" s="176"/>
      <c r="E11" s="176"/>
      <c r="F11" s="176"/>
      <c r="G11" s="176"/>
      <c r="H11" s="43"/>
      <c r="I11" s="43"/>
      <c r="J11" s="43"/>
      <c r="K11" s="38"/>
      <c r="L11" s="38"/>
      <c r="O11" s="8"/>
    </row>
    <row r="12" spans="1:26" s="65" customFormat="1" x14ac:dyDescent="0.2">
      <c r="B12" s="142"/>
      <c r="C12" s="142"/>
      <c r="D12" s="142"/>
      <c r="E12" s="142"/>
      <c r="F12" s="142"/>
      <c r="G12" s="142"/>
      <c r="H12" s="43"/>
      <c r="I12" s="43"/>
      <c r="J12" s="43"/>
      <c r="K12" s="38"/>
      <c r="L12" s="38"/>
      <c r="O12" s="8"/>
    </row>
    <row r="13" spans="1:26" s="77" customFormat="1" x14ac:dyDescent="0.2">
      <c r="B13" s="77" t="s">
        <v>171</v>
      </c>
      <c r="G13" s="77" t="s">
        <v>172</v>
      </c>
    </row>
    <row r="14" spans="1:26" ht="12.75" customHeight="1" x14ac:dyDescent="0.2">
      <c r="A14" s="40"/>
      <c r="B14" s="57"/>
      <c r="C14" s="142"/>
      <c r="D14" s="57"/>
      <c r="E14" s="57"/>
      <c r="F14" s="57"/>
      <c r="G14" s="57"/>
      <c r="H14" s="43"/>
      <c r="I14" s="43"/>
      <c r="J14" s="43"/>
      <c r="K14" s="38"/>
      <c r="L14" s="38"/>
      <c r="O14" s="8"/>
      <c r="W14" s="40"/>
      <c r="X14" s="40"/>
      <c r="Y14" s="40"/>
      <c r="Z14" s="40"/>
    </row>
    <row r="15" spans="1:26" s="65" customFormat="1" ht="12.75" customHeight="1" x14ac:dyDescent="0.2">
      <c r="B15" s="142"/>
      <c r="C15" s="142"/>
      <c r="D15" s="142"/>
      <c r="E15" s="142"/>
      <c r="F15" s="142"/>
      <c r="G15" s="142"/>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3" t="s">
        <v>177</v>
      </c>
      <c r="H18" s="173"/>
      <c r="I18" s="173"/>
      <c r="W18" s="40"/>
      <c r="X18" s="40"/>
      <c r="Y18" s="40"/>
      <c r="Z18" s="40"/>
    </row>
    <row r="19" spans="1:26" x14ac:dyDescent="0.2">
      <c r="A19" s="40"/>
      <c r="B19" s="38" t="s">
        <v>131</v>
      </c>
      <c r="C19" s="38"/>
      <c r="D19" s="85">
        <v>20</v>
      </c>
      <c r="E19" s="85" t="s">
        <v>124</v>
      </c>
      <c r="G19" s="173"/>
      <c r="H19" s="173"/>
      <c r="I19" s="173"/>
      <c r="W19" s="40"/>
      <c r="X19" s="40"/>
      <c r="Y19" s="40"/>
      <c r="Z19" s="40"/>
    </row>
    <row r="20" spans="1:26" x14ac:dyDescent="0.2">
      <c r="A20" s="40"/>
      <c r="B20" s="38" t="s">
        <v>132</v>
      </c>
      <c r="C20" s="38"/>
      <c r="D20" s="85">
        <v>30</v>
      </c>
      <c r="E20" s="85" t="s">
        <v>124</v>
      </c>
      <c r="G20" s="173"/>
      <c r="H20" s="173"/>
      <c r="I20" s="173"/>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7"/>
      <c r="B34" s="38" t="s">
        <v>156</v>
      </c>
      <c r="C34" s="38"/>
      <c r="D34" s="146">
        <f>'3. Investeringen'!J16</f>
        <v>31.1</v>
      </c>
      <c r="E34" s="85" t="s">
        <v>124</v>
      </c>
      <c r="G34" s="162" t="s">
        <v>188</v>
      </c>
      <c r="H34" s="162"/>
      <c r="I34" s="162"/>
      <c r="W34" s="40"/>
      <c r="X34" s="40"/>
      <c r="Y34" s="40"/>
      <c r="Z34" s="40"/>
    </row>
    <row r="35" spans="1:28" x14ac:dyDescent="0.2">
      <c r="A35" s="147"/>
      <c r="B35" s="38" t="s">
        <v>157</v>
      </c>
      <c r="C35" s="38"/>
      <c r="D35" s="91">
        <f>'3. Investeringen'!J15</f>
        <v>26</v>
      </c>
      <c r="E35" s="85" t="s">
        <v>125</v>
      </c>
      <c r="G35" s="162"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7">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104"/>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5" t="s">
        <v>168</v>
      </c>
      <c r="C5" s="175"/>
      <c r="D5" s="175"/>
      <c r="E5" s="175"/>
      <c r="F5" s="175"/>
      <c r="G5" s="175"/>
      <c r="H5" s="43"/>
      <c r="I5" s="43"/>
      <c r="O5" s="8"/>
      <c r="P5" s="8"/>
    </row>
    <row r="6" spans="1:17" s="65" customFormat="1" x14ac:dyDescent="0.2"/>
    <row r="7" spans="1:17" s="65" customFormat="1" x14ac:dyDescent="0.2">
      <c r="B7" s="90" t="s">
        <v>27</v>
      </c>
    </row>
    <row r="8" spans="1:17" s="65" customFormat="1" ht="12.75" customHeight="1" x14ac:dyDescent="0.2">
      <c r="B8" s="176" t="s">
        <v>222</v>
      </c>
      <c r="C8" s="176"/>
      <c r="D8" s="176"/>
      <c r="E8" s="176"/>
      <c r="F8" s="176"/>
      <c r="G8" s="176"/>
      <c r="H8" s="165"/>
      <c r="I8" s="165"/>
    </row>
    <row r="9" spans="1:17" s="65" customFormat="1" ht="129" customHeight="1" x14ac:dyDescent="0.2">
      <c r="B9" s="176"/>
      <c r="C9" s="176"/>
      <c r="D9" s="176"/>
      <c r="E9" s="176"/>
      <c r="F9" s="176"/>
      <c r="G9" s="176"/>
      <c r="H9" s="165"/>
      <c r="I9" s="165"/>
    </row>
    <row r="11" spans="1:17" s="77" customFormat="1" x14ac:dyDescent="0.2"/>
    <row r="12" spans="1:17" s="65" customFormat="1" x14ac:dyDescent="0.2"/>
    <row r="13" spans="1:17" s="149" customFormat="1" x14ac:dyDescent="0.2">
      <c r="B13" s="148" t="s">
        <v>99</v>
      </c>
      <c r="C13" s="148"/>
      <c r="D13" s="148"/>
      <c r="E13" s="148"/>
      <c r="F13" s="148"/>
      <c r="G13" s="148"/>
      <c r="H13" s="150" t="s">
        <v>103</v>
      </c>
      <c r="I13" s="148"/>
      <c r="J13" s="148"/>
      <c r="K13" s="148"/>
      <c r="L13" s="148"/>
      <c r="M13" s="148"/>
      <c r="N13" s="148"/>
      <c r="O13" s="148"/>
      <c r="P13" s="148"/>
      <c r="Q13" s="148"/>
    </row>
    <row r="14" spans="1:17" s="149" customFormat="1" ht="39.75" customHeight="1" x14ac:dyDescent="0.2">
      <c r="B14" s="151" t="s">
        <v>80</v>
      </c>
      <c r="C14" s="151" t="s">
        <v>126</v>
      </c>
      <c r="D14" s="151" t="s">
        <v>69</v>
      </c>
      <c r="E14" s="151" t="s">
        <v>159</v>
      </c>
      <c r="F14" s="151" t="s">
        <v>101</v>
      </c>
      <c r="G14" s="152" t="s">
        <v>149</v>
      </c>
      <c r="H14" s="151" t="s">
        <v>124</v>
      </c>
      <c r="I14" s="151" t="s">
        <v>125</v>
      </c>
      <c r="J14" s="151" t="s">
        <v>84</v>
      </c>
      <c r="K14" s="152" t="s">
        <v>179</v>
      </c>
      <c r="L14" s="152" t="s">
        <v>153</v>
      </c>
      <c r="M14" s="152" t="s">
        <v>189</v>
      </c>
      <c r="N14" s="152" t="s">
        <v>190</v>
      </c>
      <c r="O14" s="152" t="s">
        <v>218</v>
      </c>
      <c r="P14" s="152" t="s">
        <v>200</v>
      </c>
      <c r="Q14" s="151"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26</v>
      </c>
      <c r="K15" s="114">
        <v>2008</v>
      </c>
      <c r="L15" s="117">
        <f>INDEX('2. Reguleringsparameters'!$D$46:$E$50,MATCH('3. Investeringen'!C15,'2. Reguleringsparameters'!$B$46:$B$50,0),MATCH('3. Investeringen'!F15,'2. Reguleringsparameters'!$D$43:$E$43,0))</f>
        <v>1</v>
      </c>
      <c r="M15" s="117">
        <f t="shared" ref="M15:M79" si="1">IF(OR(J15=0,J15+K15+L15&lt;2011),0,MIN(J15,J15+L15+K15-2011))</f>
        <v>24</v>
      </c>
      <c r="N15" s="170">
        <f t="shared" ref="N15:N79" si="2">MAX(2011,K15)</f>
        <v>2011</v>
      </c>
      <c r="O15" s="85">
        <v>9315199.376762785</v>
      </c>
      <c r="P15" s="85">
        <v>9315199.376762785</v>
      </c>
      <c r="Q15" s="73" t="s">
        <v>163</v>
      </c>
    </row>
    <row r="16" spans="1:17" x14ac:dyDescent="0.2">
      <c r="B16" s="85">
        <v>2</v>
      </c>
      <c r="C16" s="85" t="s">
        <v>154</v>
      </c>
      <c r="D16" s="85" t="s">
        <v>156</v>
      </c>
      <c r="E16" s="85"/>
      <c r="F16" s="85" t="s">
        <v>124</v>
      </c>
      <c r="G16" s="87" t="str">
        <f t="shared" ref="G16:G80" si="3">C16&amp;" "&amp;F16</f>
        <v>Start-GAW excl. bijzonderheden TD</v>
      </c>
      <c r="H16" s="87">
        <f t="shared" si="0"/>
        <v>1</v>
      </c>
      <c r="I16" s="87">
        <f t="shared" si="0"/>
        <v>0</v>
      </c>
      <c r="J16" s="85">
        <v>31.1</v>
      </c>
      <c r="K16" s="114">
        <v>2004</v>
      </c>
      <c r="L16" s="117">
        <f>INDEX('2. Reguleringsparameters'!$D$46:$E$50,MATCH('3. Investeringen'!C16,'2. Reguleringsparameters'!$B$46:$B$50,0),MATCH('3. Investeringen'!F16,'2. Reguleringsparameters'!$D$43:$E$43,0))</f>
        <v>0</v>
      </c>
      <c r="M16" s="117">
        <f t="shared" si="1"/>
        <v>24.099999999999909</v>
      </c>
      <c r="N16" s="170">
        <f t="shared" si="2"/>
        <v>2011</v>
      </c>
      <c r="O16" s="85">
        <v>71359585.453376204</v>
      </c>
      <c r="P16" s="85">
        <v>77932927.930533141</v>
      </c>
      <c r="Q16" s="115">
        <v>37987</v>
      </c>
    </row>
    <row r="17" spans="2:17" x14ac:dyDescent="0.2">
      <c r="B17" s="85">
        <v>3</v>
      </c>
      <c r="C17" s="85" t="s">
        <v>127</v>
      </c>
      <c r="D17" s="85" t="s">
        <v>155</v>
      </c>
      <c r="E17" s="85"/>
      <c r="F17" s="85" t="s">
        <v>124</v>
      </c>
      <c r="G17" s="87" t="str">
        <f t="shared" si="3"/>
        <v>Precario TD</v>
      </c>
      <c r="H17" s="87">
        <f t="shared" si="0"/>
        <v>1</v>
      </c>
      <c r="I17" s="87">
        <f t="shared" si="0"/>
        <v>0</v>
      </c>
      <c r="J17" s="85">
        <v>7.0000000000000009</v>
      </c>
      <c r="K17" s="114">
        <v>2004</v>
      </c>
      <c r="L17" s="117">
        <f>INDEX('2. Reguleringsparameters'!$D$46:$E$50,MATCH('3. Investeringen'!C17,'2. Reguleringsparameters'!$B$46:$B$50,0),MATCH('3. Investeringen'!F17,'2. Reguleringsparameters'!$D$43:$E$43,0))</f>
        <v>0</v>
      </c>
      <c r="M17" s="117">
        <f t="shared" si="1"/>
        <v>0</v>
      </c>
      <c r="N17" s="170">
        <f t="shared" si="2"/>
        <v>2011</v>
      </c>
      <c r="O17" s="85">
        <v>0</v>
      </c>
      <c r="P17" s="85">
        <v>2.0954757928848267E-9</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55</v>
      </c>
      <c r="K18" s="114">
        <v>2004</v>
      </c>
      <c r="L18" s="117">
        <f>INDEX('2. Reguleringsparameters'!$D$46:$E$50,MATCH('3. Investeringen'!C18,'2. Reguleringsparameters'!$B$46:$B$50,0),MATCH('3. Investeringen'!F18,'2. Reguleringsparameters'!$D$43:$E$43,0))</f>
        <v>0.5</v>
      </c>
      <c r="M18" s="117">
        <f t="shared" si="1"/>
        <v>48.5</v>
      </c>
      <c r="N18" s="170">
        <f t="shared" si="2"/>
        <v>2011</v>
      </c>
      <c r="O18" s="85">
        <v>210188.30228571428</v>
      </c>
      <c r="P18" s="85">
        <v>229549.95758174872</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45</v>
      </c>
      <c r="K19" s="114">
        <v>2004</v>
      </c>
      <c r="L19" s="117">
        <f>INDEX('2. Reguleringsparameters'!$D$46:$E$50,MATCH('3. Investeringen'!C19,'2. Reguleringsparameters'!$B$46:$B$50,0),MATCH('3. Investeringen'!F19,'2. Reguleringsparameters'!$D$43:$E$43,0))</f>
        <v>0.5</v>
      </c>
      <c r="M19" s="117">
        <f t="shared" si="1"/>
        <v>38.5</v>
      </c>
      <c r="N19" s="170">
        <f t="shared" si="2"/>
        <v>2011</v>
      </c>
      <c r="O19" s="85">
        <v>604827.50835294113</v>
      </c>
      <c r="P19" s="85">
        <v>660541.65420664684</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30</v>
      </c>
      <c r="K20" s="114">
        <v>2004</v>
      </c>
      <c r="L20" s="117">
        <f>INDEX('2. Reguleringsparameters'!$D$46:$E$50,MATCH('3. Investeringen'!C20,'2. Reguleringsparameters'!$B$46:$B$50,0),MATCH('3. Investeringen'!F20,'2. Reguleringsparameters'!$D$43:$E$43,0))</f>
        <v>0.5</v>
      </c>
      <c r="M20" s="117">
        <f t="shared" si="1"/>
        <v>23.5</v>
      </c>
      <c r="N20" s="170">
        <f t="shared" si="2"/>
        <v>2011</v>
      </c>
      <c r="O20" s="85">
        <v>344398.99454545451</v>
      </c>
      <c r="P20" s="85">
        <v>376123.56981523242</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55</v>
      </c>
      <c r="K21" s="114">
        <v>2005</v>
      </c>
      <c r="L21" s="117">
        <f>INDEX('2. Reguleringsparameters'!$D$46:$E$50,MATCH('3. Investeringen'!C21,'2. Reguleringsparameters'!$B$46:$B$50,0),MATCH('3. Investeringen'!F21,'2. Reguleringsparameters'!$D$43:$E$43,0))</f>
        <v>0.5</v>
      </c>
      <c r="M21" s="117">
        <f t="shared" si="1"/>
        <v>49.5</v>
      </c>
      <c r="N21" s="170">
        <f t="shared" si="2"/>
        <v>2011</v>
      </c>
      <c r="O21" s="85">
        <v>-15728.971962616823</v>
      </c>
      <c r="P21" s="85">
        <v>-16990.957641491568</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45</v>
      </c>
      <c r="K22" s="114">
        <v>2005</v>
      </c>
      <c r="L22" s="117">
        <f>INDEX('2. Reguleringsparameters'!$D$46:$E$50,MATCH('3. Investeringen'!C22,'2. Reguleringsparameters'!$B$46:$B$50,0),MATCH('3. Investeringen'!F22,'2. Reguleringsparameters'!$D$43:$E$43,0))</f>
        <v>0.5</v>
      </c>
      <c r="M22" s="117">
        <f t="shared" si="1"/>
        <v>39.5</v>
      </c>
      <c r="N22" s="170">
        <f t="shared" si="2"/>
        <v>2011</v>
      </c>
      <c r="O22" s="85">
        <v>335068.96551724139</v>
      </c>
      <c r="P22" s="85">
        <v>361952.61925654061</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30</v>
      </c>
      <c r="K23" s="114">
        <v>2005</v>
      </c>
      <c r="L23" s="117">
        <f>INDEX('2. Reguleringsparameters'!$D$46:$E$50,MATCH('3. Investeringen'!C23,'2. Reguleringsparameters'!$B$46:$B$50,0),MATCH('3. Investeringen'!F23,'2. Reguleringsparameters'!$D$43:$E$43,0))</f>
        <v>0.5</v>
      </c>
      <c r="M23" s="117">
        <f t="shared" si="1"/>
        <v>24.5</v>
      </c>
      <c r="N23" s="170">
        <f t="shared" si="2"/>
        <v>2011</v>
      </c>
      <c r="O23" s="85">
        <v>90263.15789473684</v>
      </c>
      <c r="P23" s="85">
        <v>97505.2594678022</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55</v>
      </c>
      <c r="K24" s="114">
        <v>2006</v>
      </c>
      <c r="L24" s="117">
        <f>INDEX('2. Reguleringsparameters'!$D$46:$E$50,MATCH('3. Investeringen'!C24,'2. Reguleringsparameters'!$B$46:$B$50,0),MATCH('3. Investeringen'!F24,'2. Reguleringsparameters'!$D$43:$E$43,0))</f>
        <v>0.5</v>
      </c>
      <c r="M24" s="117">
        <f t="shared" si="1"/>
        <v>50.5</v>
      </c>
      <c r="N24" s="170">
        <f t="shared" si="2"/>
        <v>2011</v>
      </c>
      <c r="O24" s="85">
        <v>-108412.84403669725</v>
      </c>
      <c r="P24" s="85">
        <v>-115040.42526727088</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45</v>
      </c>
      <c r="K25" s="114">
        <v>2006</v>
      </c>
      <c r="L25" s="117">
        <f>INDEX('2. Reguleringsparameters'!$D$46:$E$50,MATCH('3. Investeringen'!C25,'2. Reguleringsparameters'!$B$46:$B$50,0),MATCH('3. Investeringen'!F25,'2. Reguleringsparameters'!$D$43:$E$43,0))</f>
        <v>0.5</v>
      </c>
      <c r="M25" s="117">
        <f t="shared" si="1"/>
        <v>40.5</v>
      </c>
      <c r="N25" s="170">
        <f t="shared" si="2"/>
        <v>2011</v>
      </c>
      <c r="O25" s="85">
        <v>344932.58426966291</v>
      </c>
      <c r="P25" s="85">
        <v>366019.28060746077</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30</v>
      </c>
      <c r="K26" s="114">
        <v>2006</v>
      </c>
      <c r="L26" s="117">
        <f>INDEX('2. Reguleringsparameters'!$D$46:$E$50,MATCH('3. Investeringen'!C26,'2. Reguleringsparameters'!$B$46:$B$50,0),MATCH('3. Investeringen'!F26,'2. Reguleringsparameters'!$D$43:$E$43,0))</f>
        <v>0.5</v>
      </c>
      <c r="M26" s="117">
        <f t="shared" si="1"/>
        <v>25.5</v>
      </c>
      <c r="N26" s="170">
        <f t="shared" si="2"/>
        <v>2011</v>
      </c>
      <c r="O26" s="85">
        <v>104593.22033898305</v>
      </c>
      <c r="P26" s="85">
        <v>110987.29725969597</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55</v>
      </c>
      <c r="K27" s="114">
        <v>2007</v>
      </c>
      <c r="L27" s="117">
        <f>INDEX('2. Reguleringsparameters'!$D$46:$E$50,MATCH('3. Investeringen'!C27,'2. Reguleringsparameters'!$B$46:$B$50,0),MATCH('3. Investeringen'!F27,'2. Reguleringsparameters'!$D$43:$E$43,0))</f>
        <v>0.5</v>
      </c>
      <c r="M27" s="117">
        <f t="shared" si="1"/>
        <v>51.5</v>
      </c>
      <c r="N27" s="170">
        <f t="shared" si="2"/>
        <v>2011</v>
      </c>
      <c r="O27" s="85">
        <v>618936.36363636365</v>
      </c>
      <c r="P27" s="85">
        <v>647705.79835134535</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45</v>
      </c>
      <c r="K28" s="114">
        <v>2007</v>
      </c>
      <c r="L28" s="117">
        <f>INDEX('2. Reguleringsparameters'!$D$46:$E$50,MATCH('3. Investeringen'!C28,'2. Reguleringsparameters'!$B$46:$B$50,0),MATCH('3. Investeringen'!F28,'2. Reguleringsparameters'!$D$43:$E$43,0))</f>
        <v>0.5</v>
      </c>
      <c r="M28" s="117">
        <f t="shared" si="1"/>
        <v>41.5</v>
      </c>
      <c r="N28" s="170">
        <f t="shared" si="2"/>
        <v>2011</v>
      </c>
      <c r="O28" s="85">
        <v>487855.55555555556</v>
      </c>
      <c r="P28" s="85">
        <v>510532.08480879996</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30</v>
      </c>
      <c r="K29" s="114">
        <v>2007</v>
      </c>
      <c r="L29" s="117">
        <f>INDEX('2. Reguleringsparameters'!$D$46:$E$50,MATCH('3. Investeringen'!C29,'2. Reguleringsparameters'!$B$46:$B$50,0),MATCH('3. Investeringen'!F29,'2. Reguleringsparameters'!$D$43:$E$43,0))</f>
        <v>0.5</v>
      </c>
      <c r="M29" s="117">
        <f t="shared" si="1"/>
        <v>26.5</v>
      </c>
      <c r="N29" s="170">
        <f t="shared" si="2"/>
        <v>2011</v>
      </c>
      <c r="O29" s="85">
        <v>130733.33333333333</v>
      </c>
      <c r="P29" s="85">
        <v>136810.08745439997</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55</v>
      </c>
      <c r="K30" s="114">
        <v>2008</v>
      </c>
      <c r="L30" s="117">
        <f>INDEX('2. Reguleringsparameters'!$D$46:$E$50,MATCH('3. Investeringen'!C30,'2. Reguleringsparameters'!$B$46:$B$50,0),MATCH('3. Investeringen'!F30,'2. Reguleringsparameters'!$D$43:$E$43,0))</f>
        <v>0.5</v>
      </c>
      <c r="M30" s="117">
        <f t="shared" si="1"/>
        <v>52.5</v>
      </c>
      <c r="N30" s="170">
        <f t="shared" si="2"/>
        <v>2011</v>
      </c>
      <c r="O30" s="85">
        <v>586090.90909090906</v>
      </c>
      <c r="P30" s="85">
        <v>606660.35563636362</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45</v>
      </c>
      <c r="K31" s="114">
        <v>2008</v>
      </c>
      <c r="L31" s="117">
        <f>INDEX('2. Reguleringsparameters'!$D$46:$E$50,MATCH('3. Investeringen'!C31,'2. Reguleringsparameters'!$B$46:$B$50,0),MATCH('3. Investeringen'!F31,'2. Reguleringsparameters'!$D$43:$E$43,0))</f>
        <v>0.5</v>
      </c>
      <c r="M31" s="117">
        <f t="shared" si="1"/>
        <v>42.5</v>
      </c>
      <c r="N31" s="170">
        <f t="shared" si="2"/>
        <v>2011</v>
      </c>
      <c r="O31" s="85">
        <v>1055888.888888889</v>
      </c>
      <c r="P31" s="85">
        <v>1092946.3653333334</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30</v>
      </c>
      <c r="K32" s="114">
        <v>2008</v>
      </c>
      <c r="L32" s="117">
        <f>INDEX('2. Reguleringsparameters'!$D$46:$E$50,MATCH('3. Investeringen'!C32,'2. Reguleringsparameters'!$B$46:$B$50,0),MATCH('3. Investeringen'!F32,'2. Reguleringsparameters'!$D$43:$E$43,0))</f>
        <v>0.5</v>
      </c>
      <c r="M32" s="117">
        <f t="shared" si="1"/>
        <v>27.5</v>
      </c>
      <c r="N32" s="170">
        <f t="shared" si="2"/>
        <v>2011</v>
      </c>
      <c r="O32" s="85">
        <v>419833.33333333331</v>
      </c>
      <c r="P32" s="85">
        <v>434567.80399999995</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55</v>
      </c>
      <c r="K33" s="114">
        <v>2009</v>
      </c>
      <c r="L33" s="117">
        <f>INDEX('2. Reguleringsparameters'!$D$46:$E$50,MATCH('3. Investeringen'!C33,'2. Reguleringsparameters'!$B$46:$B$50,0),MATCH('3. Investeringen'!F33,'2. Reguleringsparameters'!$D$43:$E$43,0))</f>
        <v>0.5</v>
      </c>
      <c r="M33" s="117">
        <f t="shared" si="1"/>
        <v>53.5</v>
      </c>
      <c r="N33" s="170">
        <f t="shared" si="2"/>
        <v>2011</v>
      </c>
      <c r="O33" s="85">
        <v>1079727.2727272727</v>
      </c>
      <c r="P33" s="85">
        <v>1082966.4545454544</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45</v>
      </c>
      <c r="K34" s="114">
        <v>2009</v>
      </c>
      <c r="L34" s="117">
        <f>INDEX('2. Reguleringsparameters'!$D$46:$E$50,MATCH('3. Investeringen'!C34,'2. Reguleringsparameters'!$B$46:$B$50,0),MATCH('3. Investeringen'!F34,'2. Reguleringsparameters'!$D$43:$E$43,0))</f>
        <v>0.5</v>
      </c>
      <c r="M34" s="117">
        <f t="shared" si="1"/>
        <v>43.5</v>
      </c>
      <c r="N34" s="170">
        <f t="shared" si="2"/>
        <v>2011</v>
      </c>
      <c r="O34" s="85">
        <v>1707133.3333333333</v>
      </c>
      <c r="P34" s="85">
        <v>1712254.7333333329</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30</v>
      </c>
      <c r="K35" s="114">
        <v>2009</v>
      </c>
      <c r="L35" s="117">
        <f>INDEX('2. Reguleringsparameters'!$D$46:$E$50,MATCH('3. Investeringen'!C35,'2. Reguleringsparameters'!$B$46:$B$50,0),MATCH('3. Investeringen'!F35,'2. Reguleringsparameters'!$D$43:$E$43,0))</f>
        <v>0.5</v>
      </c>
      <c r="M35" s="117">
        <f t="shared" si="1"/>
        <v>28.5</v>
      </c>
      <c r="N35" s="170">
        <f t="shared" si="2"/>
        <v>2011</v>
      </c>
      <c r="O35" s="85">
        <v>203300</v>
      </c>
      <c r="P35" s="85">
        <v>203909.9</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0</v>
      </c>
      <c r="K36" s="114">
        <v>2009</v>
      </c>
      <c r="L36" s="117">
        <f>INDEX('2. Reguleringsparameters'!$D$46:$E$50,MATCH('3. Investeringen'!C36,'2. Reguleringsparameters'!$B$46:$B$50,0),MATCH('3. Investeringen'!F36,'2. Reguleringsparameters'!$D$43:$E$43,0))</f>
        <v>0.5</v>
      </c>
      <c r="M36" s="117">
        <f t="shared" si="1"/>
        <v>0</v>
      </c>
      <c r="N36" s="170">
        <f t="shared" si="2"/>
        <v>2011</v>
      </c>
      <c r="O36" s="85">
        <v>25000</v>
      </c>
      <c r="P36" s="85">
        <v>25074.999999999996</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55</v>
      </c>
      <c r="K37" s="114">
        <v>2010</v>
      </c>
      <c r="L37" s="117">
        <f>INDEX('2. Reguleringsparameters'!$D$46:$E$50,MATCH('3. Investeringen'!C37,'2. Reguleringsparameters'!$B$46:$B$50,0),MATCH('3. Investeringen'!F37,'2. Reguleringsparameters'!$D$43:$E$43,0))</f>
        <v>0.5</v>
      </c>
      <c r="M37" s="117">
        <f t="shared" si="1"/>
        <v>54.5</v>
      </c>
      <c r="N37" s="170">
        <f t="shared" si="2"/>
        <v>2011</v>
      </c>
      <c r="O37" s="85">
        <v>516263.63636363635</v>
      </c>
      <c r="P37" s="85">
        <v>516263.63636363635</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45</v>
      </c>
      <c r="K38" s="114">
        <v>2010</v>
      </c>
      <c r="L38" s="117">
        <f>INDEX('2. Reguleringsparameters'!$D$46:$E$50,MATCH('3. Investeringen'!C38,'2. Reguleringsparameters'!$B$46:$B$50,0),MATCH('3. Investeringen'!F38,'2. Reguleringsparameters'!$D$43:$E$43,0))</f>
        <v>0.5</v>
      </c>
      <c r="M38" s="117">
        <f t="shared" si="1"/>
        <v>44.5</v>
      </c>
      <c r="N38" s="170">
        <f t="shared" si="2"/>
        <v>2011</v>
      </c>
      <c r="O38" s="85">
        <v>2019311.111111111</v>
      </c>
      <c r="P38" s="85">
        <v>2019311.111111111</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30</v>
      </c>
      <c r="K39" s="114">
        <v>2010</v>
      </c>
      <c r="L39" s="117">
        <f>INDEX('2. Reguleringsparameters'!$D$46:$E$50,MATCH('3. Investeringen'!C39,'2. Reguleringsparameters'!$B$46:$B$50,0),MATCH('3. Investeringen'!F39,'2. Reguleringsparameters'!$D$43:$E$43,0))</f>
        <v>0.5</v>
      </c>
      <c r="M39" s="117">
        <f t="shared" si="1"/>
        <v>29.5</v>
      </c>
      <c r="N39" s="170">
        <f t="shared" si="2"/>
        <v>2011</v>
      </c>
      <c r="O39" s="85">
        <v>144550</v>
      </c>
      <c r="P39" s="85">
        <v>144550</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0</v>
      </c>
      <c r="K40" s="114">
        <v>2010</v>
      </c>
      <c r="L40" s="117">
        <f>INDEX('2. Reguleringsparameters'!$D$46:$E$50,MATCH('3. Investeringen'!C40,'2. Reguleringsparameters'!$B$46:$B$50,0),MATCH('3. Investeringen'!F40,'2. Reguleringsparameters'!$D$43:$E$43,0))</f>
        <v>0.5</v>
      </c>
      <c r="M40" s="117">
        <f t="shared" si="1"/>
        <v>0</v>
      </c>
      <c r="N40" s="170">
        <f t="shared" si="2"/>
        <v>2011</v>
      </c>
      <c r="O40" s="85">
        <v>2000</v>
      </c>
      <c r="P40" s="85">
        <v>2000</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55</v>
      </c>
      <c r="K41" s="114">
        <v>2011</v>
      </c>
      <c r="L41" s="117">
        <f>INDEX('2. Reguleringsparameters'!$D$46:$E$50,MATCH('3. Investeringen'!C41,'2. Reguleringsparameters'!$B$46:$B$50,0),MATCH('3. Investeringen'!F41,'2. Reguleringsparameters'!$D$43:$E$43,0))</f>
        <v>0.5</v>
      </c>
      <c r="M41" s="117">
        <f t="shared" si="1"/>
        <v>55</v>
      </c>
      <c r="N41" s="170">
        <f t="shared" si="2"/>
        <v>2011</v>
      </c>
      <c r="O41" s="85">
        <v>650511.1</v>
      </c>
      <c r="P41" s="85">
        <v>0</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45</v>
      </c>
      <c r="K42" s="114">
        <v>2011</v>
      </c>
      <c r="L42" s="117">
        <f>INDEX('2. Reguleringsparameters'!$D$46:$E$50,MATCH('3. Investeringen'!C42,'2. Reguleringsparameters'!$B$46:$B$50,0),MATCH('3. Investeringen'!F42,'2. Reguleringsparameters'!$D$43:$E$43,0))</f>
        <v>0.5</v>
      </c>
      <c r="M42" s="117">
        <f t="shared" si="1"/>
        <v>45</v>
      </c>
      <c r="N42" s="170">
        <f t="shared" si="2"/>
        <v>2011</v>
      </c>
      <c r="O42" s="85">
        <v>1157907.06</v>
      </c>
      <c r="P42" s="85">
        <v>0</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30</v>
      </c>
      <c r="K43" s="114">
        <v>2011</v>
      </c>
      <c r="L43" s="117">
        <f>INDEX('2. Reguleringsparameters'!$D$46:$E$50,MATCH('3. Investeringen'!C43,'2. Reguleringsparameters'!$B$46:$B$50,0),MATCH('3. Investeringen'!F43,'2. Reguleringsparameters'!$D$43:$E$43,0))</f>
        <v>0.5</v>
      </c>
      <c r="M43" s="117">
        <f t="shared" si="1"/>
        <v>30</v>
      </c>
      <c r="N43" s="170">
        <f t="shared" si="2"/>
        <v>2011</v>
      </c>
      <c r="O43" s="85">
        <v>454353.01</v>
      </c>
      <c r="P43" s="85">
        <v>0</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10</v>
      </c>
      <c r="K44" s="114">
        <v>2011</v>
      </c>
      <c r="L44" s="117">
        <f>INDEX('2. Reguleringsparameters'!$D$46:$E$50,MATCH('3. Investeringen'!C44,'2. Reguleringsparameters'!$B$46:$B$50,0),MATCH('3. Investeringen'!F44,'2. Reguleringsparameters'!$D$43:$E$43,0))</f>
        <v>0.5</v>
      </c>
      <c r="M44" s="117">
        <f t="shared" si="1"/>
        <v>10</v>
      </c>
      <c r="N44" s="170">
        <f t="shared" si="2"/>
        <v>2011</v>
      </c>
      <c r="O44" s="85">
        <v>68182</v>
      </c>
      <c r="P44" s="85">
        <v>0</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55</v>
      </c>
      <c r="K45" s="114">
        <v>2012</v>
      </c>
      <c r="L45" s="117">
        <f>INDEX('2. Reguleringsparameters'!$D$46:$E$50,MATCH('3. Investeringen'!C45,'2. Reguleringsparameters'!$B$46:$B$50,0),MATCH('3. Investeringen'!F45,'2. Reguleringsparameters'!$D$43:$E$43,0))</f>
        <v>0.5</v>
      </c>
      <c r="M45" s="117">
        <f t="shared" si="1"/>
        <v>55</v>
      </c>
      <c r="N45" s="170">
        <f t="shared" si="2"/>
        <v>2012</v>
      </c>
      <c r="O45" s="85">
        <v>795354</v>
      </c>
      <c r="P45" s="85">
        <v>0</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45</v>
      </c>
      <c r="K46" s="114">
        <v>2012</v>
      </c>
      <c r="L46" s="117">
        <f>INDEX('2. Reguleringsparameters'!$D$46:$E$50,MATCH('3. Investeringen'!C46,'2. Reguleringsparameters'!$B$46:$B$50,0),MATCH('3. Investeringen'!F46,'2. Reguleringsparameters'!$D$43:$E$43,0))</f>
        <v>0.5</v>
      </c>
      <c r="M46" s="117">
        <f t="shared" si="1"/>
        <v>45</v>
      </c>
      <c r="N46" s="170">
        <f t="shared" si="2"/>
        <v>2012</v>
      </c>
      <c r="O46" s="85">
        <v>1974320</v>
      </c>
      <c r="P46" s="85">
        <v>0</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30</v>
      </c>
      <c r="K47" s="114">
        <v>2012</v>
      </c>
      <c r="L47" s="117">
        <f>INDEX('2. Reguleringsparameters'!$D$46:$E$50,MATCH('3. Investeringen'!C47,'2. Reguleringsparameters'!$B$46:$B$50,0),MATCH('3. Investeringen'!F47,'2. Reguleringsparameters'!$D$43:$E$43,0))</f>
        <v>0.5</v>
      </c>
      <c r="M47" s="117">
        <f t="shared" si="1"/>
        <v>30</v>
      </c>
      <c r="N47" s="170">
        <f t="shared" si="2"/>
        <v>2012</v>
      </c>
      <c r="O47" s="85">
        <v>660751</v>
      </c>
      <c r="P47" s="85">
        <v>0</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0</v>
      </c>
      <c r="K48" s="114">
        <v>2012</v>
      </c>
      <c r="L48" s="117">
        <f>INDEX('2. Reguleringsparameters'!$D$46:$E$50,MATCH('3. Investeringen'!C48,'2. Reguleringsparameters'!$B$46:$B$50,0),MATCH('3. Investeringen'!F48,'2. Reguleringsparameters'!$D$43:$E$43,0))</f>
        <v>0.5</v>
      </c>
      <c r="M48" s="117">
        <f t="shared" si="1"/>
        <v>0</v>
      </c>
      <c r="N48" s="170">
        <f t="shared" si="2"/>
        <v>2012</v>
      </c>
      <c r="O48" s="85">
        <v>9690</v>
      </c>
      <c r="P48" s="85">
        <v>0</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55</v>
      </c>
      <c r="K49" s="114">
        <v>2013</v>
      </c>
      <c r="L49" s="117">
        <f>INDEX('2. Reguleringsparameters'!$D$46:$E$50,MATCH('3. Investeringen'!C49,'2. Reguleringsparameters'!$B$46:$B$50,0),MATCH('3. Investeringen'!F49,'2. Reguleringsparameters'!$D$43:$E$43,0))</f>
        <v>0.5</v>
      </c>
      <c r="M49" s="117">
        <f t="shared" si="1"/>
        <v>55</v>
      </c>
      <c r="N49" s="170">
        <f t="shared" si="2"/>
        <v>2013</v>
      </c>
      <c r="O49" s="85">
        <v>2180458.8409251934</v>
      </c>
      <c r="P49" s="85">
        <v>0</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45</v>
      </c>
      <c r="K50" s="114">
        <v>2013</v>
      </c>
      <c r="L50" s="117">
        <f>INDEX('2. Reguleringsparameters'!$D$46:$E$50,MATCH('3. Investeringen'!C50,'2. Reguleringsparameters'!$B$46:$B$50,0),MATCH('3. Investeringen'!F50,'2. Reguleringsparameters'!$D$43:$E$43,0))</f>
        <v>0.5</v>
      </c>
      <c r="M50" s="117">
        <f t="shared" si="1"/>
        <v>45</v>
      </c>
      <c r="N50" s="170">
        <f t="shared" si="2"/>
        <v>2013</v>
      </c>
      <c r="O50" s="85">
        <v>2521531.4652964245</v>
      </c>
      <c r="P50" s="85">
        <v>0</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30</v>
      </c>
      <c r="K51" s="114">
        <v>2013</v>
      </c>
      <c r="L51" s="117">
        <f>INDEX('2. Reguleringsparameters'!$D$46:$E$50,MATCH('3. Investeringen'!C51,'2. Reguleringsparameters'!$B$46:$B$50,0),MATCH('3. Investeringen'!F51,'2. Reguleringsparameters'!$D$43:$E$43,0))</f>
        <v>0.5</v>
      </c>
      <c r="M51" s="117">
        <f t="shared" si="1"/>
        <v>30</v>
      </c>
      <c r="N51" s="170">
        <f t="shared" si="2"/>
        <v>2013</v>
      </c>
      <c r="O51" s="85">
        <v>445666.29537721572</v>
      </c>
      <c r="P51" s="85">
        <v>0</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0</v>
      </c>
      <c r="K52" s="114">
        <v>2013</v>
      </c>
      <c r="L52" s="117">
        <f>INDEX('2. Reguleringsparameters'!$D$46:$E$50,MATCH('3. Investeringen'!C52,'2. Reguleringsparameters'!$B$46:$B$50,0),MATCH('3. Investeringen'!F52,'2. Reguleringsparameters'!$D$43:$E$43,0))</f>
        <v>0.5</v>
      </c>
      <c r="M52" s="117">
        <f t="shared" si="1"/>
        <v>0</v>
      </c>
      <c r="N52" s="170">
        <f t="shared" si="2"/>
        <v>2013</v>
      </c>
      <c r="O52" s="85">
        <v>1540.64</v>
      </c>
      <c r="P52" s="85">
        <v>0</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55</v>
      </c>
      <c r="K53" s="114">
        <v>2014</v>
      </c>
      <c r="L53" s="117">
        <f>INDEX('2. Reguleringsparameters'!$D$46:$E$50,MATCH('3. Investeringen'!C53,'2. Reguleringsparameters'!$B$46:$B$50,0),MATCH('3. Investeringen'!F53,'2. Reguleringsparameters'!$D$43:$E$43,0))</f>
        <v>0.5</v>
      </c>
      <c r="M53" s="117">
        <f t="shared" si="1"/>
        <v>55</v>
      </c>
      <c r="N53" s="170">
        <f t="shared" si="2"/>
        <v>2014</v>
      </c>
      <c r="O53" s="85">
        <v>1192766.1100000001</v>
      </c>
      <c r="P53" s="85">
        <v>0</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45</v>
      </c>
      <c r="K54" s="114">
        <v>2014</v>
      </c>
      <c r="L54" s="117">
        <f>INDEX('2. Reguleringsparameters'!$D$46:$E$50,MATCH('3. Investeringen'!C54,'2. Reguleringsparameters'!$B$46:$B$50,0),MATCH('3. Investeringen'!F54,'2. Reguleringsparameters'!$D$43:$E$43,0))</f>
        <v>0.5</v>
      </c>
      <c r="M54" s="117">
        <f t="shared" si="1"/>
        <v>45</v>
      </c>
      <c r="N54" s="170">
        <f t="shared" si="2"/>
        <v>2014</v>
      </c>
      <c r="O54" s="85">
        <v>1391345.8199999998</v>
      </c>
      <c r="P54" s="85">
        <v>0</v>
      </c>
      <c r="Q54" s="105"/>
    </row>
    <row r="55" spans="2:17" x14ac:dyDescent="0.2">
      <c r="B55" s="85">
        <v>41</v>
      </c>
      <c r="C55" s="85" t="s">
        <v>146</v>
      </c>
      <c r="D55" s="85" t="s">
        <v>155</v>
      </c>
      <c r="E55" s="85"/>
      <c r="F55" s="85" t="s">
        <v>124</v>
      </c>
      <c r="G55" s="87" t="str">
        <f t="shared" si="3"/>
        <v>Nieuwe investeringen TD</v>
      </c>
      <c r="H55" s="87">
        <f t="shared" ref="H55:I75" si="5">IF($F55=H$14,1,0)</f>
        <v>1</v>
      </c>
      <c r="I55" s="87">
        <f t="shared" si="5"/>
        <v>0</v>
      </c>
      <c r="J55" s="85">
        <v>30</v>
      </c>
      <c r="K55" s="114">
        <v>2014</v>
      </c>
      <c r="L55" s="117">
        <f>INDEX('2. Reguleringsparameters'!$D$46:$E$50,MATCH('3. Investeringen'!C55,'2. Reguleringsparameters'!$B$46:$B$50,0),MATCH('3. Investeringen'!F55,'2. Reguleringsparameters'!$D$43:$E$43,0))</f>
        <v>0.5</v>
      </c>
      <c r="M55" s="117">
        <f t="shared" si="1"/>
        <v>30</v>
      </c>
      <c r="N55" s="170">
        <f t="shared" si="2"/>
        <v>2014</v>
      </c>
      <c r="O55" s="85">
        <v>287242.71999999997</v>
      </c>
      <c r="P55" s="85">
        <v>0</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55</v>
      </c>
      <c r="K56" s="114">
        <v>2015</v>
      </c>
      <c r="L56" s="117">
        <f>INDEX('2. Reguleringsparameters'!$D$46:$E$50,MATCH('3. Investeringen'!C56,'2. Reguleringsparameters'!$B$46:$B$50,0),MATCH('3. Investeringen'!F56,'2. Reguleringsparameters'!$D$43:$E$43,0))</f>
        <v>0.5</v>
      </c>
      <c r="M56" s="117">
        <f t="shared" si="1"/>
        <v>55</v>
      </c>
      <c r="N56" s="170">
        <f t="shared" si="2"/>
        <v>2015</v>
      </c>
      <c r="O56" s="85">
        <v>1040322.1958904852</v>
      </c>
      <c r="P56" s="85">
        <v>0</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45</v>
      </c>
      <c r="K57" s="114">
        <v>2015</v>
      </c>
      <c r="L57" s="117">
        <f>INDEX('2. Reguleringsparameters'!$D$46:$E$50,MATCH('3. Investeringen'!C57,'2. Reguleringsparameters'!$B$46:$B$50,0),MATCH('3. Investeringen'!F57,'2. Reguleringsparameters'!$D$43:$E$43,0))</f>
        <v>0.5</v>
      </c>
      <c r="M57" s="117">
        <f t="shared" si="1"/>
        <v>45</v>
      </c>
      <c r="N57" s="170">
        <f t="shared" si="2"/>
        <v>2015</v>
      </c>
      <c r="O57" s="85">
        <v>1231379.5760487644</v>
      </c>
      <c r="P57" s="85">
        <v>0</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30</v>
      </c>
      <c r="K58" s="114">
        <v>2015</v>
      </c>
      <c r="L58" s="117">
        <f>INDEX('2. Reguleringsparameters'!$D$46:$E$50,MATCH('3. Investeringen'!C58,'2. Reguleringsparameters'!$B$46:$B$50,0),MATCH('3. Investeringen'!F58,'2. Reguleringsparameters'!$D$43:$E$43,0))</f>
        <v>0.5</v>
      </c>
      <c r="M58" s="117">
        <f t="shared" si="1"/>
        <v>30</v>
      </c>
      <c r="N58" s="170">
        <f t="shared" si="2"/>
        <v>2015</v>
      </c>
      <c r="O58" s="85">
        <v>199699.12795785151</v>
      </c>
      <c r="P58" s="85">
        <v>0</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55</v>
      </c>
      <c r="K59" s="114">
        <v>2016</v>
      </c>
      <c r="L59" s="117">
        <f>INDEX('2. Reguleringsparameters'!$D$46:$E$50,MATCH('3. Investeringen'!C59,'2. Reguleringsparameters'!$B$46:$B$50,0),MATCH('3. Investeringen'!F59,'2. Reguleringsparameters'!$D$43:$E$43,0))</f>
        <v>0.5</v>
      </c>
      <c r="M59" s="117">
        <f t="shared" si="1"/>
        <v>55</v>
      </c>
      <c r="N59" s="170">
        <f t="shared" si="2"/>
        <v>2016</v>
      </c>
      <c r="O59" s="85">
        <v>208273</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45</v>
      </c>
      <c r="K60" s="114">
        <v>2016</v>
      </c>
      <c r="L60" s="117">
        <f>INDEX('2. Reguleringsparameters'!$D$46:$E$50,MATCH('3. Investeringen'!C60,'2. Reguleringsparameters'!$B$46:$B$50,0),MATCH('3. Investeringen'!F60,'2. Reguleringsparameters'!$D$43:$E$43,0))</f>
        <v>0.5</v>
      </c>
      <c r="M60" s="117">
        <f t="shared" si="1"/>
        <v>45</v>
      </c>
      <c r="N60" s="170">
        <f t="shared" si="2"/>
        <v>2016</v>
      </c>
      <c r="O60" s="85">
        <v>888530</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30</v>
      </c>
      <c r="K61" s="114">
        <v>2016</v>
      </c>
      <c r="L61" s="117">
        <f>INDEX('2. Reguleringsparameters'!$D$46:$E$50,MATCH('3. Investeringen'!C61,'2. Reguleringsparameters'!$B$46:$B$50,0),MATCH('3. Investeringen'!F61,'2. Reguleringsparameters'!$D$43:$E$43,0))</f>
        <v>0.5</v>
      </c>
      <c r="M61" s="117">
        <f t="shared" si="1"/>
        <v>30</v>
      </c>
      <c r="N61" s="170">
        <f t="shared" si="2"/>
        <v>2016</v>
      </c>
      <c r="O61" s="85">
        <v>152826</v>
      </c>
      <c r="P61" s="85">
        <v>0</v>
      </c>
      <c r="Q61" s="105"/>
    </row>
    <row r="62" spans="2:17" s="65" customFormat="1" x14ac:dyDescent="0.2">
      <c r="B62" s="85">
        <v>48</v>
      </c>
      <c r="C62" s="85" t="s">
        <v>146</v>
      </c>
      <c r="D62" s="85" t="s">
        <v>155</v>
      </c>
      <c r="E62" s="85"/>
      <c r="F62" s="85" t="s">
        <v>124</v>
      </c>
      <c r="G62" s="87" t="str">
        <f t="shared" ref="G62" si="6">C62&amp;" "&amp;F62</f>
        <v>Nieuwe investeringen TD</v>
      </c>
      <c r="H62" s="87">
        <f t="shared" si="5"/>
        <v>1</v>
      </c>
      <c r="I62" s="87">
        <f t="shared" si="5"/>
        <v>0</v>
      </c>
      <c r="J62" s="85">
        <v>5</v>
      </c>
      <c r="K62" s="114">
        <v>2016</v>
      </c>
      <c r="L62" s="117">
        <f>INDEX('2. Reguleringsparameters'!$D$46:$E$50,MATCH('3. Investeringen'!C62,'2. Reguleringsparameters'!$B$46:$B$50,0),MATCH('3. Investeringen'!F62,'2. Reguleringsparameters'!$D$43:$E$43,0))</f>
        <v>0.5</v>
      </c>
      <c r="M62" s="117">
        <f t="shared" si="1"/>
        <v>5</v>
      </c>
      <c r="N62" s="170">
        <f t="shared" si="2"/>
        <v>2016</v>
      </c>
      <c r="O62" s="85">
        <v>67028</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55</v>
      </c>
      <c r="K63" s="114">
        <v>2017</v>
      </c>
      <c r="L63" s="117">
        <f>INDEX('2. Reguleringsparameters'!$D$46:$E$50,MATCH('3. Investeringen'!C63,'2. Reguleringsparameters'!$B$46:$B$50,0),MATCH('3. Investeringen'!F63,'2. Reguleringsparameters'!$D$43:$E$43,0))</f>
        <v>0.5</v>
      </c>
      <c r="M63" s="117">
        <f t="shared" si="1"/>
        <v>55</v>
      </c>
      <c r="N63" s="170">
        <f t="shared" si="2"/>
        <v>2017</v>
      </c>
      <c r="O63" s="85">
        <v>266367.59098393598</v>
      </c>
      <c r="P63" s="85">
        <v>0</v>
      </c>
      <c r="Q63" s="105"/>
    </row>
    <row r="64" spans="2:17" x14ac:dyDescent="0.2">
      <c r="B64" s="85">
        <v>50</v>
      </c>
      <c r="C64" s="85" t="s">
        <v>146</v>
      </c>
      <c r="D64" s="85" t="s">
        <v>155</v>
      </c>
      <c r="E64" s="85"/>
      <c r="F64" s="85" t="s">
        <v>124</v>
      </c>
      <c r="G64" s="87" t="str">
        <f t="shared" si="3"/>
        <v>Nieuwe investeringen TD</v>
      </c>
      <c r="H64" s="87">
        <f t="shared" si="5"/>
        <v>1</v>
      </c>
      <c r="I64" s="87">
        <f t="shared" si="5"/>
        <v>0</v>
      </c>
      <c r="J64" s="85">
        <v>45</v>
      </c>
      <c r="K64" s="114">
        <v>2017</v>
      </c>
      <c r="L64" s="117">
        <f>INDEX('2. Reguleringsparameters'!$D$46:$E$50,MATCH('3. Investeringen'!C64,'2. Reguleringsparameters'!$B$46:$B$50,0),MATCH('3. Investeringen'!F64,'2. Reguleringsparameters'!$D$43:$E$43,0))</f>
        <v>0.5</v>
      </c>
      <c r="M64" s="117">
        <f t="shared" si="1"/>
        <v>45</v>
      </c>
      <c r="N64" s="170">
        <f t="shared" si="2"/>
        <v>2017</v>
      </c>
      <c r="O64" s="85">
        <v>1024603.49374221</v>
      </c>
      <c r="P64" s="85">
        <v>0</v>
      </c>
      <c r="Q64" s="105"/>
    </row>
    <row r="65" spans="2:17" s="40" customFormat="1" x14ac:dyDescent="0.2">
      <c r="B65" s="85">
        <v>51</v>
      </c>
      <c r="C65" s="85" t="s">
        <v>146</v>
      </c>
      <c r="D65" s="85" t="s">
        <v>155</v>
      </c>
      <c r="E65" s="85"/>
      <c r="F65" s="85" t="s">
        <v>124</v>
      </c>
      <c r="G65" s="87" t="str">
        <f t="shared" si="3"/>
        <v>Nieuwe investeringen TD</v>
      </c>
      <c r="H65" s="87">
        <f t="shared" si="5"/>
        <v>1</v>
      </c>
      <c r="I65" s="87">
        <f t="shared" si="5"/>
        <v>0</v>
      </c>
      <c r="J65" s="85">
        <v>30</v>
      </c>
      <c r="K65" s="114">
        <v>2017</v>
      </c>
      <c r="L65" s="117">
        <f>INDEX('2. Reguleringsparameters'!$D$46:$E$50,MATCH('3. Investeringen'!C65,'2. Reguleringsparameters'!$B$46:$B$50,0),MATCH('3. Investeringen'!F65,'2. Reguleringsparameters'!$D$43:$E$43,0))</f>
        <v>0.5</v>
      </c>
      <c r="M65" s="117">
        <f t="shared" si="1"/>
        <v>30</v>
      </c>
      <c r="N65" s="170">
        <f t="shared" si="2"/>
        <v>2017</v>
      </c>
      <c r="O65" s="85">
        <v>185463.18845860899</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5</v>
      </c>
      <c r="K66" s="114">
        <v>2017</v>
      </c>
      <c r="L66" s="117">
        <f>INDEX('2. Reguleringsparameters'!$D$46:$E$50,MATCH('3. Investeringen'!C66,'2. Reguleringsparameters'!$B$46:$B$50,0),MATCH('3. Investeringen'!F66,'2. Reguleringsparameters'!$D$43:$E$43,0))</f>
        <v>0.5</v>
      </c>
      <c r="M66" s="117">
        <f t="shared" si="1"/>
        <v>5</v>
      </c>
      <c r="N66" s="170">
        <f t="shared" si="2"/>
        <v>2017</v>
      </c>
      <c r="O66" s="85">
        <v>65865.766959999994</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55</v>
      </c>
      <c r="K67" s="114">
        <v>2018</v>
      </c>
      <c r="L67" s="117">
        <f>INDEX('2. Reguleringsparameters'!$D$46:$E$50,MATCH('3. Investeringen'!C67,'2. Reguleringsparameters'!$B$46:$B$50,0),MATCH('3. Investeringen'!F67,'2. Reguleringsparameters'!$D$43:$E$43,0))</f>
        <v>0.5</v>
      </c>
      <c r="M67" s="117">
        <f t="shared" si="1"/>
        <v>55</v>
      </c>
      <c r="N67" s="170">
        <f t="shared" si="2"/>
        <v>2018</v>
      </c>
      <c r="O67" s="85">
        <v>114778.93592</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45</v>
      </c>
      <c r="K68" s="114">
        <v>2018</v>
      </c>
      <c r="L68" s="117">
        <f>INDEX('2. Reguleringsparameters'!$D$46:$E$50,MATCH('3. Investeringen'!C68,'2. Reguleringsparameters'!$B$46:$B$50,0),MATCH('3. Investeringen'!F68,'2. Reguleringsparameters'!$D$43:$E$43,0))</f>
        <v>0.5</v>
      </c>
      <c r="M68" s="117">
        <f t="shared" si="1"/>
        <v>45</v>
      </c>
      <c r="N68" s="170">
        <f t="shared" si="2"/>
        <v>2018</v>
      </c>
      <c r="O68" s="85">
        <v>1202786.3403</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30</v>
      </c>
      <c r="K69" s="114">
        <v>2018</v>
      </c>
      <c r="L69" s="117">
        <f>INDEX('2. Reguleringsparameters'!$D$46:$E$50,MATCH('3. Investeringen'!C69,'2. Reguleringsparameters'!$B$46:$B$50,0),MATCH('3. Investeringen'!F69,'2. Reguleringsparameters'!$D$43:$E$43,0))</f>
        <v>0.5</v>
      </c>
      <c r="M69" s="117">
        <f t="shared" si="1"/>
        <v>30</v>
      </c>
      <c r="N69" s="170">
        <f t="shared" si="2"/>
        <v>2018</v>
      </c>
      <c r="O69" s="85">
        <v>147909.20222000001</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10</v>
      </c>
      <c r="K70" s="114">
        <v>2018</v>
      </c>
      <c r="L70" s="117">
        <f>INDEX('2. Reguleringsparameters'!$D$46:$E$50,MATCH('3. Investeringen'!C70,'2. Reguleringsparameters'!$B$46:$B$50,0),MATCH('3. Investeringen'!F70,'2. Reguleringsparameters'!$D$43:$E$43,0))</f>
        <v>0.5</v>
      </c>
      <c r="M70" s="117">
        <f t="shared" si="1"/>
        <v>10</v>
      </c>
      <c r="N70" s="170">
        <f t="shared" si="2"/>
        <v>2018</v>
      </c>
      <c r="O70" s="85">
        <v>65700.710776000007</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5</v>
      </c>
      <c r="K71" s="114">
        <v>2018</v>
      </c>
      <c r="L71" s="117">
        <f>INDEX('2. Reguleringsparameters'!$D$46:$E$50,MATCH('3. Investeringen'!C71,'2. Reguleringsparameters'!$B$46:$B$50,0),MATCH('3. Investeringen'!F71,'2. Reguleringsparameters'!$D$43:$E$43,0))</f>
        <v>0.5</v>
      </c>
      <c r="M71" s="117">
        <f t="shared" si="1"/>
        <v>5</v>
      </c>
      <c r="N71" s="170">
        <f t="shared" si="2"/>
        <v>2018</v>
      </c>
      <c r="O71" s="85">
        <v>32635.762014</v>
      </c>
      <c r="P71" s="85">
        <v>0</v>
      </c>
      <c r="Q71" s="105"/>
    </row>
    <row r="72" spans="2:17" x14ac:dyDescent="0.2">
      <c r="B72" s="85">
        <v>58</v>
      </c>
      <c r="C72" s="85" t="s">
        <v>146</v>
      </c>
      <c r="D72" s="85" t="s">
        <v>155</v>
      </c>
      <c r="E72" s="85"/>
      <c r="F72" s="85" t="s">
        <v>124</v>
      </c>
      <c r="G72" s="87" t="str">
        <f t="shared" si="3"/>
        <v>Nieuwe investeringen TD</v>
      </c>
      <c r="H72" s="87">
        <f t="shared" si="5"/>
        <v>1</v>
      </c>
      <c r="I72" s="87">
        <f t="shared" si="5"/>
        <v>0</v>
      </c>
      <c r="J72" s="85">
        <v>55</v>
      </c>
      <c r="K72" s="114">
        <v>2019</v>
      </c>
      <c r="L72" s="117">
        <f>INDEX('2. Reguleringsparameters'!$D$46:$E$50,MATCH('3. Investeringen'!C72,'2. Reguleringsparameters'!$B$46:$B$50,0),MATCH('3. Investeringen'!F72,'2. Reguleringsparameters'!$D$43:$E$43,0))</f>
        <v>0.5</v>
      </c>
      <c r="M72" s="117">
        <f t="shared" si="1"/>
        <v>55</v>
      </c>
      <c r="N72" s="170">
        <f t="shared" si="2"/>
        <v>2019</v>
      </c>
      <c r="O72" s="85">
        <v>213476</v>
      </c>
      <c r="P72" s="85">
        <v>0</v>
      </c>
      <c r="Q72" s="105"/>
    </row>
    <row r="73" spans="2:17" s="40" customFormat="1" x14ac:dyDescent="0.2">
      <c r="B73" s="85">
        <v>59</v>
      </c>
      <c r="C73" s="85" t="s">
        <v>146</v>
      </c>
      <c r="D73" s="85" t="s">
        <v>155</v>
      </c>
      <c r="E73" s="85"/>
      <c r="F73" s="85" t="s">
        <v>124</v>
      </c>
      <c r="G73" s="87" t="str">
        <f t="shared" si="3"/>
        <v>Nieuwe investeringen TD</v>
      </c>
      <c r="H73" s="87">
        <f t="shared" si="5"/>
        <v>1</v>
      </c>
      <c r="I73" s="87">
        <f t="shared" si="5"/>
        <v>0</v>
      </c>
      <c r="J73" s="85">
        <v>45</v>
      </c>
      <c r="K73" s="114">
        <v>2019</v>
      </c>
      <c r="L73" s="117">
        <f>INDEX('2. Reguleringsparameters'!$D$46:$E$50,MATCH('3. Investeringen'!C73,'2. Reguleringsparameters'!$B$46:$B$50,0),MATCH('3. Investeringen'!F73,'2. Reguleringsparameters'!$D$43:$E$43,0))</f>
        <v>0.5</v>
      </c>
      <c r="M73" s="117">
        <f t="shared" si="1"/>
        <v>45</v>
      </c>
      <c r="N73" s="170">
        <f t="shared" si="2"/>
        <v>2019</v>
      </c>
      <c r="O73" s="85">
        <v>999431</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30</v>
      </c>
      <c r="K74" s="114">
        <v>2019</v>
      </c>
      <c r="L74" s="117">
        <f>INDEX('2. Reguleringsparameters'!$D$46:$E$50,MATCH('3. Investeringen'!C74,'2. Reguleringsparameters'!$B$46:$B$50,0),MATCH('3. Investeringen'!F74,'2. Reguleringsparameters'!$D$43:$E$43,0))</f>
        <v>0.5</v>
      </c>
      <c r="M74" s="117">
        <f t="shared" si="1"/>
        <v>30</v>
      </c>
      <c r="N74" s="170">
        <f t="shared" si="2"/>
        <v>2019</v>
      </c>
      <c r="O74" s="85">
        <v>54621</v>
      </c>
      <c r="P74" s="85">
        <v>0</v>
      </c>
      <c r="Q74" s="105"/>
    </row>
    <row r="75" spans="2:17" x14ac:dyDescent="0.2">
      <c r="B75" s="85">
        <v>61</v>
      </c>
      <c r="C75" s="85" t="s">
        <v>146</v>
      </c>
      <c r="D75" s="85" t="s">
        <v>155</v>
      </c>
      <c r="E75" s="85"/>
      <c r="F75" s="85" t="s">
        <v>124</v>
      </c>
      <c r="G75" s="87" t="str">
        <f t="shared" si="3"/>
        <v>Nieuwe investeringen TD</v>
      </c>
      <c r="H75" s="87">
        <f t="shared" si="5"/>
        <v>1</v>
      </c>
      <c r="I75" s="87">
        <f t="shared" si="5"/>
        <v>0</v>
      </c>
      <c r="J75" s="85">
        <v>5</v>
      </c>
      <c r="K75" s="114">
        <v>2019</v>
      </c>
      <c r="L75" s="117">
        <f>INDEX('2. Reguleringsparameters'!$D$46:$E$50,MATCH('3. Investeringen'!C75,'2. Reguleringsparameters'!$B$46:$B$50,0),MATCH('3. Investeringen'!F75,'2. Reguleringsparameters'!$D$43:$E$43,0))</f>
        <v>0.5</v>
      </c>
      <c r="M75" s="117">
        <f t="shared" si="1"/>
        <v>5</v>
      </c>
      <c r="N75" s="170">
        <f t="shared" si="2"/>
        <v>2019</v>
      </c>
      <c r="O75" s="85">
        <v>34447</v>
      </c>
      <c r="P75" s="85">
        <v>0</v>
      </c>
      <c r="Q75" s="105"/>
    </row>
    <row r="76" spans="2:17" s="40" customFormat="1" x14ac:dyDescent="0.2">
      <c r="B76" s="85">
        <v>62</v>
      </c>
      <c r="C76" s="85" t="s">
        <v>146</v>
      </c>
      <c r="D76" s="85" t="s">
        <v>155</v>
      </c>
      <c r="E76" s="85"/>
      <c r="F76" s="85" t="s">
        <v>125</v>
      </c>
      <c r="G76" s="87" t="str">
        <f t="shared" si="3"/>
        <v>Nieuwe investeringen AD</v>
      </c>
      <c r="H76" s="87">
        <f t="shared" ref="H76:I98" si="7">IF($F76=H$14,1,0)</f>
        <v>0</v>
      </c>
      <c r="I76" s="87">
        <f t="shared" si="7"/>
        <v>1</v>
      </c>
      <c r="J76" s="85">
        <v>39</v>
      </c>
      <c r="K76" s="114">
        <v>2009</v>
      </c>
      <c r="L76" s="117">
        <f>INDEX('2. Reguleringsparameters'!$D$46:$E$50,MATCH('3. Investeringen'!C76,'2. Reguleringsparameters'!$B$46:$B$50,0),MATCH('3. Investeringen'!F76,'2. Reguleringsparameters'!$D$43:$E$43,0))</f>
        <v>0.5</v>
      </c>
      <c r="M76" s="117">
        <f t="shared" si="1"/>
        <v>37.5</v>
      </c>
      <c r="N76" s="170">
        <f t="shared" si="2"/>
        <v>2011</v>
      </c>
      <c r="O76" s="85">
        <v>1822115.3846153845</v>
      </c>
      <c r="P76" s="85">
        <v>1822115.3846153847</v>
      </c>
      <c r="Q76" s="105"/>
    </row>
    <row r="77" spans="2:17" x14ac:dyDescent="0.2">
      <c r="B77" s="85">
        <v>63</v>
      </c>
      <c r="C77" s="85" t="s">
        <v>146</v>
      </c>
      <c r="D77" s="85" t="s">
        <v>155</v>
      </c>
      <c r="E77" s="85"/>
      <c r="F77" s="85" t="s">
        <v>125</v>
      </c>
      <c r="G77" s="87" t="str">
        <f t="shared" si="3"/>
        <v>Nieuwe investeringen AD</v>
      </c>
      <c r="H77" s="87">
        <f t="shared" si="7"/>
        <v>0</v>
      </c>
      <c r="I77" s="87">
        <f t="shared" si="7"/>
        <v>1</v>
      </c>
      <c r="J77" s="85">
        <v>39</v>
      </c>
      <c r="K77" s="114">
        <v>2009</v>
      </c>
      <c r="L77" s="117">
        <f>INDEX('2. Reguleringsparameters'!$D$46:$E$50,MATCH('3. Investeringen'!C77,'2. Reguleringsparameters'!$B$46:$B$50,0),MATCH('3. Investeringen'!F77,'2. Reguleringsparameters'!$D$43:$E$43,0))</f>
        <v>0.5</v>
      </c>
      <c r="M77" s="117">
        <f t="shared" si="1"/>
        <v>37.5</v>
      </c>
      <c r="N77" s="170">
        <f t="shared" si="2"/>
        <v>2011</v>
      </c>
      <c r="O77" s="85">
        <v>118269.23076923077</v>
      </c>
      <c r="P77" s="85">
        <v>118269.23076923077</v>
      </c>
      <c r="Q77" s="105"/>
    </row>
    <row r="78" spans="2:17" x14ac:dyDescent="0.2">
      <c r="B78" s="85">
        <v>64</v>
      </c>
      <c r="C78" s="85" t="s">
        <v>146</v>
      </c>
      <c r="D78" s="85" t="s">
        <v>155</v>
      </c>
      <c r="E78" s="85"/>
      <c r="F78" s="85" t="s">
        <v>125</v>
      </c>
      <c r="G78" s="87" t="str">
        <f t="shared" si="3"/>
        <v>Nieuwe investeringen AD</v>
      </c>
      <c r="H78" s="87">
        <f t="shared" si="7"/>
        <v>0</v>
      </c>
      <c r="I78" s="87">
        <f t="shared" si="7"/>
        <v>1</v>
      </c>
      <c r="J78" s="85">
        <v>39</v>
      </c>
      <c r="K78" s="114">
        <v>2010</v>
      </c>
      <c r="L78" s="117">
        <f>INDEX('2. Reguleringsparameters'!$D$46:$E$50,MATCH('3. Investeringen'!C78,'2. Reguleringsparameters'!$B$46:$B$50,0),MATCH('3. Investeringen'!F78,'2. Reguleringsparameters'!$D$43:$E$43,0))</f>
        <v>0.5</v>
      </c>
      <c r="M78" s="117">
        <f t="shared" si="1"/>
        <v>38.5</v>
      </c>
      <c r="N78" s="170">
        <f t="shared" si="2"/>
        <v>2011</v>
      </c>
      <c r="O78" s="85">
        <v>2493615.3846153845</v>
      </c>
      <c r="P78" s="85">
        <v>2493615.3846153845</v>
      </c>
      <c r="Q78" s="105"/>
    </row>
    <row r="79" spans="2:17" x14ac:dyDescent="0.2">
      <c r="B79" s="85">
        <v>65</v>
      </c>
      <c r="C79" s="85" t="s">
        <v>146</v>
      </c>
      <c r="D79" s="85" t="s">
        <v>155</v>
      </c>
      <c r="E79" s="85"/>
      <c r="F79" s="85" t="s">
        <v>125</v>
      </c>
      <c r="G79" s="87" t="str">
        <f t="shared" si="3"/>
        <v>Nieuwe investeringen AD</v>
      </c>
      <c r="H79" s="87">
        <f t="shared" si="7"/>
        <v>0</v>
      </c>
      <c r="I79" s="87">
        <f t="shared" si="7"/>
        <v>1</v>
      </c>
      <c r="J79" s="85">
        <v>39</v>
      </c>
      <c r="K79" s="114">
        <v>2010</v>
      </c>
      <c r="L79" s="117">
        <f>INDEX('2. Reguleringsparameters'!$D$46:$E$50,MATCH('3. Investeringen'!C79,'2. Reguleringsparameters'!$B$46:$B$50,0),MATCH('3. Investeringen'!F79,'2. Reguleringsparameters'!$D$43:$E$43,0))</f>
        <v>0.5</v>
      </c>
      <c r="M79" s="117">
        <f t="shared" si="1"/>
        <v>38.5</v>
      </c>
      <c r="N79" s="170">
        <f t="shared" si="2"/>
        <v>2011</v>
      </c>
      <c r="O79" s="85">
        <v>149064.10256410256</v>
      </c>
      <c r="P79" s="85">
        <v>149064.10256410256</v>
      </c>
      <c r="Q79" s="105"/>
    </row>
    <row r="80" spans="2:17" x14ac:dyDescent="0.2">
      <c r="B80" s="85">
        <v>66</v>
      </c>
      <c r="C80" s="85" t="s">
        <v>146</v>
      </c>
      <c r="D80" s="85" t="s">
        <v>155</v>
      </c>
      <c r="E80" s="85"/>
      <c r="F80" s="85" t="s">
        <v>125</v>
      </c>
      <c r="G80" s="87" t="str">
        <f t="shared" si="3"/>
        <v>Nieuwe investeringen AD</v>
      </c>
      <c r="H80" s="87">
        <f t="shared" si="7"/>
        <v>0</v>
      </c>
      <c r="I80" s="87">
        <f t="shared" si="7"/>
        <v>1</v>
      </c>
      <c r="J80" s="85">
        <v>39</v>
      </c>
      <c r="K80" s="114">
        <v>2011</v>
      </c>
      <c r="L80" s="117">
        <f>INDEX('2. Reguleringsparameters'!$D$46:$E$50,MATCH('3. Investeringen'!C80,'2. Reguleringsparameters'!$B$46:$B$50,0),MATCH('3. Investeringen'!F80,'2. Reguleringsparameters'!$D$43:$E$43,0))</f>
        <v>0.5</v>
      </c>
      <c r="M80" s="117">
        <f t="shared" ref="M80:M97" si="8">IF(OR(J80=0,J80+K80+L80&lt;2011),0,MIN(J80,J80+L80+K80-2011))</f>
        <v>39</v>
      </c>
      <c r="N80" s="170">
        <f t="shared" ref="N80:N97" si="9">MAX(2011,K80)</f>
        <v>2011</v>
      </c>
      <c r="O80" s="85">
        <v>1585409.15</v>
      </c>
      <c r="P80" s="85">
        <v>0</v>
      </c>
      <c r="Q80" s="105"/>
    </row>
    <row r="81" spans="2:17" x14ac:dyDescent="0.2">
      <c r="B81" s="85">
        <v>67</v>
      </c>
      <c r="C81" s="85" t="s">
        <v>146</v>
      </c>
      <c r="D81" s="85" t="s">
        <v>155</v>
      </c>
      <c r="E81" s="85"/>
      <c r="F81" s="85" t="s">
        <v>125</v>
      </c>
      <c r="G81" s="87" t="str">
        <f t="shared" ref="G81:G97" si="10">C81&amp;" "&amp;F81</f>
        <v>Nieuwe investeringen AD</v>
      </c>
      <c r="H81" s="87">
        <f t="shared" si="7"/>
        <v>0</v>
      </c>
      <c r="I81" s="87">
        <f t="shared" si="7"/>
        <v>1</v>
      </c>
      <c r="J81" s="85">
        <v>39</v>
      </c>
      <c r="K81" s="114">
        <v>2011</v>
      </c>
      <c r="L81" s="117">
        <f>INDEX('2. Reguleringsparameters'!$D$46:$E$50,MATCH('3. Investeringen'!C81,'2. Reguleringsparameters'!$B$46:$B$50,0),MATCH('3. Investeringen'!F81,'2. Reguleringsparameters'!$D$43:$E$43,0))</f>
        <v>0.5</v>
      </c>
      <c r="M81" s="117">
        <f t="shared" si="8"/>
        <v>39</v>
      </c>
      <c r="N81" s="170">
        <f t="shared" si="9"/>
        <v>2011</v>
      </c>
      <c r="O81" s="85">
        <v>44829.630000000005</v>
      </c>
      <c r="P81" s="85">
        <v>0</v>
      </c>
      <c r="Q81" s="105"/>
    </row>
    <row r="82" spans="2:17" x14ac:dyDescent="0.2">
      <c r="B82" s="85">
        <v>68</v>
      </c>
      <c r="C82" s="85" t="s">
        <v>146</v>
      </c>
      <c r="D82" s="85" t="s">
        <v>155</v>
      </c>
      <c r="E82" s="85"/>
      <c r="F82" s="85" t="s">
        <v>125</v>
      </c>
      <c r="G82" s="87" t="str">
        <f t="shared" si="10"/>
        <v>Nieuwe investeringen AD</v>
      </c>
      <c r="H82" s="87">
        <f t="shared" si="7"/>
        <v>0</v>
      </c>
      <c r="I82" s="87">
        <f t="shared" si="7"/>
        <v>1</v>
      </c>
      <c r="J82" s="85">
        <v>39</v>
      </c>
      <c r="K82" s="114">
        <v>2012</v>
      </c>
      <c r="L82" s="117">
        <f>INDEX('2. Reguleringsparameters'!$D$46:$E$50,MATCH('3. Investeringen'!C82,'2. Reguleringsparameters'!$B$46:$B$50,0),MATCH('3. Investeringen'!F82,'2. Reguleringsparameters'!$D$43:$E$43,0))</f>
        <v>0.5</v>
      </c>
      <c r="M82" s="117">
        <f t="shared" si="8"/>
        <v>39</v>
      </c>
      <c r="N82" s="170">
        <f t="shared" si="9"/>
        <v>2012</v>
      </c>
      <c r="O82" s="85">
        <v>2308174</v>
      </c>
      <c r="P82" s="85">
        <v>0</v>
      </c>
      <c r="Q82" s="105"/>
    </row>
    <row r="83" spans="2:17" x14ac:dyDescent="0.2">
      <c r="B83" s="85">
        <v>69</v>
      </c>
      <c r="C83" s="85" t="s">
        <v>146</v>
      </c>
      <c r="D83" s="85" t="s">
        <v>155</v>
      </c>
      <c r="E83" s="85"/>
      <c r="F83" s="85" t="s">
        <v>125</v>
      </c>
      <c r="G83" s="87" t="str">
        <f t="shared" si="10"/>
        <v>Nieuwe investeringen AD</v>
      </c>
      <c r="H83" s="87">
        <f t="shared" si="7"/>
        <v>0</v>
      </c>
      <c r="I83" s="87">
        <f t="shared" si="7"/>
        <v>1</v>
      </c>
      <c r="J83" s="85">
        <v>39</v>
      </c>
      <c r="K83" s="114">
        <v>2012</v>
      </c>
      <c r="L83" s="117">
        <f>INDEX('2. Reguleringsparameters'!$D$46:$E$50,MATCH('3. Investeringen'!C83,'2. Reguleringsparameters'!$B$46:$B$50,0),MATCH('3. Investeringen'!F83,'2. Reguleringsparameters'!$D$43:$E$43,0))</f>
        <v>0.5</v>
      </c>
      <c r="M83" s="117">
        <f t="shared" si="8"/>
        <v>39</v>
      </c>
      <c r="N83" s="170">
        <f t="shared" si="9"/>
        <v>2012</v>
      </c>
      <c r="O83" s="85">
        <v>25479</v>
      </c>
      <c r="P83" s="85">
        <v>0</v>
      </c>
      <c r="Q83" s="105"/>
    </row>
    <row r="84" spans="2:17" s="40" customFormat="1" x14ac:dyDescent="0.2">
      <c r="B84" s="85">
        <v>70</v>
      </c>
      <c r="C84" s="85" t="s">
        <v>146</v>
      </c>
      <c r="D84" s="85" t="s">
        <v>155</v>
      </c>
      <c r="E84" s="85"/>
      <c r="F84" s="85" t="s">
        <v>125</v>
      </c>
      <c r="G84" s="87" t="str">
        <f t="shared" si="10"/>
        <v>Nieuwe investeringen AD</v>
      </c>
      <c r="H84" s="87">
        <f t="shared" si="7"/>
        <v>0</v>
      </c>
      <c r="I84" s="87">
        <f t="shared" si="7"/>
        <v>1</v>
      </c>
      <c r="J84" s="85">
        <v>39</v>
      </c>
      <c r="K84" s="114">
        <v>2013</v>
      </c>
      <c r="L84" s="117">
        <f>INDEX('2. Reguleringsparameters'!$D$46:$E$50,MATCH('3. Investeringen'!C84,'2. Reguleringsparameters'!$B$46:$B$50,0),MATCH('3. Investeringen'!F84,'2. Reguleringsparameters'!$D$43:$E$43,0))</f>
        <v>0.5</v>
      </c>
      <c r="M84" s="117">
        <f t="shared" si="8"/>
        <v>39</v>
      </c>
      <c r="N84" s="170">
        <f t="shared" si="9"/>
        <v>2013</v>
      </c>
      <c r="O84" s="85">
        <v>4283301.1557914019</v>
      </c>
      <c r="P84" s="85">
        <v>0</v>
      </c>
      <c r="Q84" s="105"/>
    </row>
    <row r="85" spans="2:17" x14ac:dyDescent="0.2">
      <c r="B85" s="85">
        <v>71</v>
      </c>
      <c r="C85" s="85" t="s">
        <v>146</v>
      </c>
      <c r="D85" s="85" t="s">
        <v>155</v>
      </c>
      <c r="E85" s="85"/>
      <c r="F85" s="85" t="s">
        <v>125</v>
      </c>
      <c r="G85" s="87" t="str">
        <f t="shared" si="10"/>
        <v>Nieuwe investeringen AD</v>
      </c>
      <c r="H85" s="87">
        <f t="shared" si="7"/>
        <v>0</v>
      </c>
      <c r="I85" s="87">
        <f t="shared" si="7"/>
        <v>1</v>
      </c>
      <c r="J85" s="85">
        <v>39</v>
      </c>
      <c r="K85" s="114">
        <v>2013</v>
      </c>
      <c r="L85" s="117">
        <f>INDEX('2. Reguleringsparameters'!$D$46:$E$50,MATCH('3. Investeringen'!C85,'2. Reguleringsparameters'!$B$46:$B$50,0),MATCH('3. Investeringen'!F85,'2. Reguleringsparameters'!$D$43:$E$43,0))</f>
        <v>0.5</v>
      </c>
      <c r="M85" s="117">
        <f t="shared" si="8"/>
        <v>39</v>
      </c>
      <c r="N85" s="170">
        <f t="shared" si="9"/>
        <v>2013</v>
      </c>
      <c r="O85" s="85">
        <v>15390.67999999994</v>
      </c>
      <c r="P85" s="85">
        <v>0</v>
      </c>
      <c r="Q85" s="105"/>
    </row>
    <row r="86" spans="2:17" x14ac:dyDescent="0.2">
      <c r="B86" s="85">
        <v>72</v>
      </c>
      <c r="C86" s="85" t="s">
        <v>146</v>
      </c>
      <c r="D86" s="85" t="s">
        <v>155</v>
      </c>
      <c r="E86" s="85"/>
      <c r="F86" s="85" t="s">
        <v>125</v>
      </c>
      <c r="G86" s="87" t="str">
        <f t="shared" si="10"/>
        <v>Nieuwe investeringen AD</v>
      </c>
      <c r="H86" s="87">
        <f t="shared" si="7"/>
        <v>0</v>
      </c>
      <c r="I86" s="87">
        <f t="shared" si="7"/>
        <v>1</v>
      </c>
      <c r="J86" s="85">
        <v>39</v>
      </c>
      <c r="K86" s="114">
        <v>2014</v>
      </c>
      <c r="L86" s="117">
        <f>INDEX('2. Reguleringsparameters'!$D$46:$E$50,MATCH('3. Investeringen'!C86,'2. Reguleringsparameters'!$B$46:$B$50,0),MATCH('3. Investeringen'!F86,'2. Reguleringsparameters'!$D$43:$E$43,0))</f>
        <v>0.5</v>
      </c>
      <c r="M86" s="117">
        <f t="shared" si="8"/>
        <v>39</v>
      </c>
      <c r="N86" s="170">
        <f t="shared" si="9"/>
        <v>2014</v>
      </c>
      <c r="O86" s="85">
        <v>3296531.1499999994</v>
      </c>
      <c r="P86" s="85">
        <v>0</v>
      </c>
      <c r="Q86" s="105"/>
    </row>
    <row r="87" spans="2:17" s="40" customFormat="1" x14ac:dyDescent="0.2">
      <c r="B87" s="85">
        <v>73</v>
      </c>
      <c r="C87" s="85" t="s">
        <v>146</v>
      </c>
      <c r="D87" s="85" t="s">
        <v>155</v>
      </c>
      <c r="E87" s="85"/>
      <c r="F87" s="85" t="s">
        <v>125</v>
      </c>
      <c r="G87" s="87" t="str">
        <f t="shared" si="10"/>
        <v>Nieuwe investeringen AD</v>
      </c>
      <c r="H87" s="87">
        <f t="shared" si="7"/>
        <v>0</v>
      </c>
      <c r="I87" s="87">
        <f t="shared" si="7"/>
        <v>1</v>
      </c>
      <c r="J87" s="85">
        <v>39</v>
      </c>
      <c r="K87" s="114">
        <v>2014</v>
      </c>
      <c r="L87" s="117">
        <f>INDEX('2. Reguleringsparameters'!$D$46:$E$50,MATCH('3. Investeringen'!C87,'2. Reguleringsparameters'!$B$46:$B$50,0),MATCH('3. Investeringen'!F87,'2. Reguleringsparameters'!$D$43:$E$43,0))</f>
        <v>0.5</v>
      </c>
      <c r="M87" s="117">
        <f t="shared" si="8"/>
        <v>39</v>
      </c>
      <c r="N87" s="170">
        <f t="shared" si="9"/>
        <v>2014</v>
      </c>
      <c r="O87" s="85">
        <v>42447.4891701007</v>
      </c>
      <c r="P87" s="85">
        <v>0</v>
      </c>
      <c r="Q87" s="105"/>
    </row>
    <row r="88" spans="2:17" x14ac:dyDescent="0.2">
      <c r="B88" s="85">
        <v>74</v>
      </c>
      <c r="C88" s="85" t="s">
        <v>146</v>
      </c>
      <c r="D88" s="85" t="s">
        <v>155</v>
      </c>
      <c r="E88" s="85"/>
      <c r="F88" s="85" t="s">
        <v>125</v>
      </c>
      <c r="G88" s="87" t="str">
        <f t="shared" si="10"/>
        <v>Nieuwe investeringen AD</v>
      </c>
      <c r="H88" s="87">
        <f t="shared" si="7"/>
        <v>0</v>
      </c>
      <c r="I88" s="87">
        <f t="shared" si="7"/>
        <v>1</v>
      </c>
      <c r="J88" s="85">
        <v>39</v>
      </c>
      <c r="K88" s="114">
        <v>2015</v>
      </c>
      <c r="L88" s="117">
        <f>INDEX('2. Reguleringsparameters'!$D$46:$E$50,MATCH('3. Investeringen'!C88,'2. Reguleringsparameters'!$B$46:$B$50,0),MATCH('3. Investeringen'!F88,'2. Reguleringsparameters'!$D$43:$E$43,0))</f>
        <v>0.5</v>
      </c>
      <c r="M88" s="117">
        <f t="shared" si="8"/>
        <v>39</v>
      </c>
      <c r="N88" s="170">
        <f t="shared" si="9"/>
        <v>2015</v>
      </c>
      <c r="O88" s="85">
        <v>1920621.3155826426</v>
      </c>
      <c r="P88" s="85">
        <v>0</v>
      </c>
      <c r="Q88" s="105"/>
    </row>
    <row r="89" spans="2:17" x14ac:dyDescent="0.2">
      <c r="B89" s="85">
        <v>75</v>
      </c>
      <c r="C89" s="85" t="s">
        <v>146</v>
      </c>
      <c r="D89" s="85" t="s">
        <v>155</v>
      </c>
      <c r="E89" s="85"/>
      <c r="F89" s="85" t="s">
        <v>125</v>
      </c>
      <c r="G89" s="87" t="str">
        <f t="shared" si="10"/>
        <v>Nieuwe investeringen AD</v>
      </c>
      <c r="H89" s="87">
        <f t="shared" si="7"/>
        <v>0</v>
      </c>
      <c r="I89" s="87">
        <f t="shared" si="7"/>
        <v>1</v>
      </c>
      <c r="J89" s="85">
        <v>39</v>
      </c>
      <c r="K89" s="114">
        <v>2015</v>
      </c>
      <c r="L89" s="117">
        <f>INDEX('2. Reguleringsparameters'!$D$46:$E$50,MATCH('3. Investeringen'!C89,'2. Reguleringsparameters'!$B$46:$B$50,0),MATCH('3. Investeringen'!F89,'2. Reguleringsparameters'!$D$43:$E$43,0))</f>
        <v>0.5</v>
      </c>
      <c r="M89" s="117">
        <f t="shared" si="8"/>
        <v>39</v>
      </c>
      <c r="N89" s="170">
        <f t="shared" si="9"/>
        <v>2015</v>
      </c>
      <c r="O89" s="85">
        <v>3825.8063715733006</v>
      </c>
      <c r="P89" s="85">
        <v>0</v>
      </c>
      <c r="Q89" s="105"/>
    </row>
    <row r="90" spans="2:17" x14ac:dyDescent="0.2">
      <c r="B90" s="85">
        <v>76</v>
      </c>
      <c r="C90" s="85" t="s">
        <v>146</v>
      </c>
      <c r="D90" s="85" t="s">
        <v>155</v>
      </c>
      <c r="E90" s="85"/>
      <c r="F90" s="85" t="s">
        <v>125</v>
      </c>
      <c r="G90" s="87" t="str">
        <f t="shared" si="10"/>
        <v>Nieuwe investeringen AD</v>
      </c>
      <c r="H90" s="87">
        <f t="shared" si="7"/>
        <v>0</v>
      </c>
      <c r="I90" s="87">
        <f t="shared" si="7"/>
        <v>1</v>
      </c>
      <c r="J90" s="85">
        <v>39</v>
      </c>
      <c r="K90" s="114">
        <v>2016</v>
      </c>
      <c r="L90" s="117">
        <f>INDEX('2. Reguleringsparameters'!$D$46:$E$50,MATCH('3. Investeringen'!C90,'2. Reguleringsparameters'!$B$46:$B$50,0),MATCH('3. Investeringen'!F90,'2. Reguleringsparameters'!$D$43:$E$43,0))</f>
        <v>0.5</v>
      </c>
      <c r="M90" s="117">
        <f t="shared" si="8"/>
        <v>39</v>
      </c>
      <c r="N90" s="170">
        <f t="shared" si="9"/>
        <v>2016</v>
      </c>
      <c r="O90" s="85">
        <v>2477710</v>
      </c>
      <c r="P90" s="85">
        <v>0</v>
      </c>
      <c r="Q90" s="105"/>
    </row>
    <row r="91" spans="2:17" x14ac:dyDescent="0.2">
      <c r="B91" s="85">
        <v>77</v>
      </c>
      <c r="C91" s="85" t="s">
        <v>146</v>
      </c>
      <c r="D91" s="85" t="s">
        <v>155</v>
      </c>
      <c r="E91" s="85"/>
      <c r="F91" s="85" t="s">
        <v>125</v>
      </c>
      <c r="G91" s="87" t="str">
        <f t="shared" si="10"/>
        <v>Nieuwe investeringen AD</v>
      </c>
      <c r="H91" s="87">
        <f t="shared" si="7"/>
        <v>0</v>
      </c>
      <c r="I91" s="87">
        <f t="shared" si="7"/>
        <v>1</v>
      </c>
      <c r="J91" s="85">
        <v>39</v>
      </c>
      <c r="K91" s="114">
        <v>2016</v>
      </c>
      <c r="L91" s="117">
        <f>INDEX('2. Reguleringsparameters'!$D$46:$E$50,MATCH('3. Investeringen'!C91,'2. Reguleringsparameters'!$B$46:$B$50,0),MATCH('3. Investeringen'!F91,'2. Reguleringsparameters'!$D$43:$E$43,0))</f>
        <v>0.5</v>
      </c>
      <c r="M91" s="117">
        <f t="shared" si="8"/>
        <v>39</v>
      </c>
      <c r="N91" s="170">
        <f t="shared" si="9"/>
        <v>2016</v>
      </c>
      <c r="O91" s="85">
        <v>-68681</v>
      </c>
      <c r="P91" s="85">
        <v>0</v>
      </c>
      <c r="Q91" s="105"/>
    </row>
    <row r="92" spans="2:17" x14ac:dyDescent="0.2">
      <c r="B92" s="85">
        <v>78</v>
      </c>
      <c r="C92" s="85" t="s">
        <v>146</v>
      </c>
      <c r="D92" s="85" t="s">
        <v>155</v>
      </c>
      <c r="E92" s="85"/>
      <c r="F92" s="85" t="s">
        <v>125</v>
      </c>
      <c r="G92" s="87" t="str">
        <f t="shared" si="10"/>
        <v>Nieuwe investeringen AD</v>
      </c>
      <c r="H92" s="87">
        <f t="shared" si="7"/>
        <v>0</v>
      </c>
      <c r="I92" s="87">
        <f t="shared" si="7"/>
        <v>1</v>
      </c>
      <c r="J92" s="85">
        <v>39</v>
      </c>
      <c r="K92" s="114">
        <v>2017</v>
      </c>
      <c r="L92" s="117">
        <f>INDEX('2. Reguleringsparameters'!$D$46:$E$50,MATCH('3. Investeringen'!C92,'2. Reguleringsparameters'!$B$46:$B$50,0),MATCH('3. Investeringen'!F92,'2. Reguleringsparameters'!$D$43:$E$43,0))</f>
        <v>0.5</v>
      </c>
      <c r="M92" s="117">
        <f t="shared" si="8"/>
        <v>39</v>
      </c>
      <c r="N92" s="170">
        <f t="shared" si="9"/>
        <v>2017</v>
      </c>
      <c r="O92" s="85">
        <v>2598641.4784339541</v>
      </c>
      <c r="P92" s="85">
        <v>0</v>
      </c>
      <c r="Q92" s="105"/>
    </row>
    <row r="93" spans="2:17" x14ac:dyDescent="0.2">
      <c r="B93" s="85">
        <v>79</v>
      </c>
      <c r="C93" s="85" t="s">
        <v>146</v>
      </c>
      <c r="D93" s="85" t="s">
        <v>155</v>
      </c>
      <c r="E93" s="85"/>
      <c r="F93" s="85" t="s">
        <v>125</v>
      </c>
      <c r="G93" s="87" t="str">
        <f t="shared" si="10"/>
        <v>Nieuwe investeringen AD</v>
      </c>
      <c r="H93" s="87">
        <f t="shared" si="7"/>
        <v>0</v>
      </c>
      <c r="I93" s="87">
        <f t="shared" si="7"/>
        <v>1</v>
      </c>
      <c r="J93" s="85">
        <v>39</v>
      </c>
      <c r="K93" s="114">
        <v>2017</v>
      </c>
      <c r="L93" s="117">
        <f>INDEX('2. Reguleringsparameters'!$D$46:$E$50,MATCH('3. Investeringen'!C93,'2. Reguleringsparameters'!$B$46:$B$50,0),MATCH('3. Investeringen'!F93,'2. Reguleringsparameters'!$D$43:$E$43,0))</f>
        <v>0.5</v>
      </c>
      <c r="M93" s="117">
        <f t="shared" si="8"/>
        <v>39</v>
      </c>
      <c r="N93" s="170">
        <f t="shared" si="9"/>
        <v>2017</v>
      </c>
      <c r="O93" s="85">
        <v>-13717.061059312629</v>
      </c>
      <c r="P93" s="85">
        <v>0</v>
      </c>
      <c r="Q93" s="105"/>
    </row>
    <row r="94" spans="2:17" x14ac:dyDescent="0.2">
      <c r="B94" s="85">
        <v>80</v>
      </c>
      <c r="C94" s="85" t="s">
        <v>146</v>
      </c>
      <c r="D94" s="85" t="s">
        <v>155</v>
      </c>
      <c r="E94" s="85"/>
      <c r="F94" s="85" t="s">
        <v>125</v>
      </c>
      <c r="G94" s="87" t="str">
        <f t="shared" si="10"/>
        <v>Nieuwe investeringen AD</v>
      </c>
      <c r="H94" s="87">
        <f t="shared" si="7"/>
        <v>0</v>
      </c>
      <c r="I94" s="87">
        <f t="shared" si="7"/>
        <v>1</v>
      </c>
      <c r="J94" s="85">
        <v>39</v>
      </c>
      <c r="K94" s="114">
        <v>2018</v>
      </c>
      <c r="L94" s="117">
        <f>INDEX('2. Reguleringsparameters'!$D$46:$E$50,MATCH('3. Investeringen'!C94,'2. Reguleringsparameters'!$B$46:$B$50,0),MATCH('3. Investeringen'!F94,'2. Reguleringsparameters'!$D$43:$E$43,0))</f>
        <v>0.5</v>
      </c>
      <c r="M94" s="117">
        <f t="shared" si="8"/>
        <v>39</v>
      </c>
      <c r="N94" s="170">
        <f t="shared" si="9"/>
        <v>2018</v>
      </c>
      <c r="O94" s="85">
        <v>2386624.1762919999</v>
      </c>
      <c r="P94" s="85">
        <v>0</v>
      </c>
      <c r="Q94" s="105"/>
    </row>
    <row r="95" spans="2:17" s="40" customFormat="1" x14ac:dyDescent="0.2">
      <c r="B95" s="85">
        <v>81</v>
      </c>
      <c r="C95" s="85" t="s">
        <v>146</v>
      </c>
      <c r="D95" s="85" t="s">
        <v>155</v>
      </c>
      <c r="E95" s="85"/>
      <c r="F95" s="85" t="s">
        <v>125</v>
      </c>
      <c r="G95" s="87" t="str">
        <f t="shared" si="10"/>
        <v>Nieuwe investeringen AD</v>
      </c>
      <c r="H95" s="87">
        <f t="shared" si="7"/>
        <v>0</v>
      </c>
      <c r="I95" s="87">
        <f t="shared" si="7"/>
        <v>1</v>
      </c>
      <c r="J95" s="85">
        <v>39</v>
      </c>
      <c r="K95" s="114">
        <v>2018</v>
      </c>
      <c r="L95" s="117">
        <f>INDEX('2. Reguleringsparameters'!$D$46:$E$50,MATCH('3. Investeringen'!C95,'2. Reguleringsparameters'!$B$46:$B$50,0),MATCH('3. Investeringen'!F95,'2. Reguleringsparameters'!$D$43:$E$43,0))</f>
        <v>0.5</v>
      </c>
      <c r="M95" s="117">
        <f t="shared" si="8"/>
        <v>39</v>
      </c>
      <c r="N95" s="170">
        <f t="shared" si="9"/>
        <v>2018</v>
      </c>
      <c r="O95" s="85">
        <v>-11610.691859013241</v>
      </c>
      <c r="P95" s="85">
        <v>0</v>
      </c>
      <c r="Q95" s="105"/>
    </row>
    <row r="96" spans="2:17" x14ac:dyDescent="0.2">
      <c r="B96" s="85">
        <v>82</v>
      </c>
      <c r="C96" s="85" t="s">
        <v>146</v>
      </c>
      <c r="D96" s="85" t="s">
        <v>155</v>
      </c>
      <c r="E96" s="85"/>
      <c r="F96" s="85" t="s">
        <v>125</v>
      </c>
      <c r="G96" s="87" t="str">
        <f t="shared" si="10"/>
        <v>Nieuwe investeringen AD</v>
      </c>
      <c r="H96" s="87">
        <f t="shared" si="7"/>
        <v>0</v>
      </c>
      <c r="I96" s="87">
        <f t="shared" si="7"/>
        <v>1</v>
      </c>
      <c r="J96" s="85">
        <v>39</v>
      </c>
      <c r="K96" s="114">
        <v>2019</v>
      </c>
      <c r="L96" s="117">
        <f>INDEX('2. Reguleringsparameters'!$D$46:$E$50,MATCH('3. Investeringen'!C96,'2. Reguleringsparameters'!$B$46:$B$50,0),MATCH('3. Investeringen'!F96,'2. Reguleringsparameters'!$D$43:$E$43,0))</f>
        <v>0.5</v>
      </c>
      <c r="M96" s="117">
        <f t="shared" si="8"/>
        <v>39</v>
      </c>
      <c r="N96" s="170">
        <f t="shared" si="9"/>
        <v>2019</v>
      </c>
      <c r="O96" s="85">
        <v>2295027.3485794542</v>
      </c>
      <c r="P96" s="85">
        <v>0</v>
      </c>
      <c r="Q96" s="105"/>
    </row>
    <row r="97" spans="2:17" x14ac:dyDescent="0.2">
      <c r="B97" s="85">
        <v>83</v>
      </c>
      <c r="C97" s="85" t="s">
        <v>146</v>
      </c>
      <c r="D97" s="85" t="s">
        <v>155</v>
      </c>
      <c r="E97" s="85"/>
      <c r="F97" s="85" t="s">
        <v>125</v>
      </c>
      <c r="G97" s="87" t="str">
        <f t="shared" si="10"/>
        <v>Nieuwe investeringen AD</v>
      </c>
      <c r="H97" s="87">
        <f t="shared" si="7"/>
        <v>0</v>
      </c>
      <c r="I97" s="87">
        <f t="shared" si="7"/>
        <v>1</v>
      </c>
      <c r="J97" s="85">
        <v>39</v>
      </c>
      <c r="K97" s="114">
        <v>2019</v>
      </c>
      <c r="L97" s="117">
        <f>INDEX('2. Reguleringsparameters'!$D$46:$E$50,MATCH('3. Investeringen'!C97,'2. Reguleringsparameters'!$B$46:$B$50,0),MATCH('3. Investeringen'!F97,'2. Reguleringsparameters'!$D$43:$E$43,0))</f>
        <v>0.5</v>
      </c>
      <c r="M97" s="117">
        <f t="shared" si="8"/>
        <v>39</v>
      </c>
      <c r="N97" s="170">
        <f t="shared" si="9"/>
        <v>2019</v>
      </c>
      <c r="O97" s="85">
        <v>-21513</v>
      </c>
      <c r="P97" s="85">
        <v>0</v>
      </c>
      <c r="Q97" s="105"/>
    </row>
    <row r="98" spans="2:17" x14ac:dyDescent="0.2">
      <c r="B98" s="85">
        <v>84</v>
      </c>
      <c r="C98" s="85" t="s">
        <v>146</v>
      </c>
      <c r="D98" s="85" t="s">
        <v>155</v>
      </c>
      <c r="E98" s="85"/>
      <c r="F98" s="85" t="s">
        <v>124</v>
      </c>
      <c r="G98" s="87" t="str">
        <f t="shared" ref="G98:G103" si="11">C98&amp;" "&amp;F98</f>
        <v>Nieuwe investeringen TD</v>
      </c>
      <c r="H98" s="87">
        <f t="shared" si="7"/>
        <v>1</v>
      </c>
      <c r="I98" s="87">
        <f t="shared" si="7"/>
        <v>0</v>
      </c>
      <c r="J98" s="85">
        <v>55</v>
      </c>
      <c r="K98" s="114">
        <v>2020</v>
      </c>
      <c r="L98" s="117">
        <f>INDEX('2. Reguleringsparameters'!$D$46:$E$50,MATCH('3. Investeringen'!C98,'2. Reguleringsparameters'!$B$46:$B$50,0),MATCH('3. Investeringen'!F98,'2. Reguleringsparameters'!$D$43:$E$43,0))</f>
        <v>0.5</v>
      </c>
      <c r="M98" s="117">
        <f t="shared" ref="M98:M103" si="12">IF(OR(J98=0,J98+K98+L98&lt;2011),0,MIN(J98,J98+L98+K98-2011))</f>
        <v>55</v>
      </c>
      <c r="N98" s="170">
        <f t="shared" ref="N98:N103" si="13">MAX(2011,K98)</f>
        <v>2020</v>
      </c>
      <c r="O98" s="85">
        <v>217064</v>
      </c>
      <c r="P98" s="85">
        <v>0</v>
      </c>
      <c r="Q98" s="105"/>
    </row>
    <row r="99" spans="2:17" x14ac:dyDescent="0.2">
      <c r="B99" s="85">
        <v>85</v>
      </c>
      <c r="C99" s="85" t="s">
        <v>146</v>
      </c>
      <c r="D99" s="85" t="s">
        <v>155</v>
      </c>
      <c r="E99" s="85"/>
      <c r="F99" s="85" t="s">
        <v>124</v>
      </c>
      <c r="G99" s="87" t="str">
        <f t="shared" si="11"/>
        <v>Nieuwe investeringen TD</v>
      </c>
      <c r="H99" s="87">
        <f t="shared" ref="H99:I103" si="14">IF($F99=H$14,1,0)</f>
        <v>1</v>
      </c>
      <c r="I99" s="87">
        <f t="shared" si="14"/>
        <v>0</v>
      </c>
      <c r="J99" s="85">
        <v>45</v>
      </c>
      <c r="K99" s="114">
        <v>2020</v>
      </c>
      <c r="L99" s="117">
        <f>INDEX('2. Reguleringsparameters'!$D$46:$E$50,MATCH('3. Investeringen'!C99,'2. Reguleringsparameters'!$B$46:$B$50,0),MATCH('3. Investeringen'!F99,'2. Reguleringsparameters'!$D$43:$E$43,0))</f>
        <v>0.5</v>
      </c>
      <c r="M99" s="117">
        <f t="shared" si="12"/>
        <v>45</v>
      </c>
      <c r="N99" s="170">
        <f t="shared" si="13"/>
        <v>2020</v>
      </c>
      <c r="O99" s="85">
        <v>797242</v>
      </c>
      <c r="P99" s="85">
        <v>0</v>
      </c>
      <c r="Q99" s="105"/>
    </row>
    <row r="100" spans="2:17" x14ac:dyDescent="0.2">
      <c r="B100" s="85">
        <v>86</v>
      </c>
      <c r="C100" s="85" t="s">
        <v>146</v>
      </c>
      <c r="D100" s="85" t="s">
        <v>155</v>
      </c>
      <c r="E100" s="85"/>
      <c r="F100" s="85" t="s">
        <v>124</v>
      </c>
      <c r="G100" s="87" t="str">
        <f t="shared" si="11"/>
        <v>Nieuwe investeringen TD</v>
      </c>
      <c r="H100" s="87">
        <f t="shared" si="14"/>
        <v>1</v>
      </c>
      <c r="I100" s="87">
        <f t="shared" si="14"/>
        <v>0</v>
      </c>
      <c r="J100" s="85">
        <v>30</v>
      </c>
      <c r="K100" s="114">
        <v>2020</v>
      </c>
      <c r="L100" s="117">
        <f>INDEX('2. Reguleringsparameters'!$D$46:$E$50,MATCH('3. Investeringen'!C100,'2. Reguleringsparameters'!$B$46:$B$50,0),MATCH('3. Investeringen'!F100,'2. Reguleringsparameters'!$D$43:$E$43,0))</f>
        <v>0.5</v>
      </c>
      <c r="M100" s="117">
        <f t="shared" si="12"/>
        <v>30</v>
      </c>
      <c r="N100" s="170">
        <f t="shared" si="13"/>
        <v>2020</v>
      </c>
      <c r="O100" s="85">
        <v>46889</v>
      </c>
      <c r="P100" s="85">
        <v>0</v>
      </c>
      <c r="Q100" s="105"/>
    </row>
    <row r="101" spans="2:17" x14ac:dyDescent="0.2">
      <c r="B101" s="85">
        <v>87</v>
      </c>
      <c r="C101" s="85" t="s">
        <v>146</v>
      </c>
      <c r="D101" s="85" t="s">
        <v>155</v>
      </c>
      <c r="E101" s="85"/>
      <c r="F101" s="85" t="s">
        <v>124</v>
      </c>
      <c r="G101" s="87" t="str">
        <f t="shared" si="11"/>
        <v>Nieuwe investeringen TD</v>
      </c>
      <c r="H101" s="87">
        <f t="shared" si="14"/>
        <v>1</v>
      </c>
      <c r="I101" s="87">
        <f t="shared" si="14"/>
        <v>0</v>
      </c>
      <c r="J101" s="85">
        <v>5</v>
      </c>
      <c r="K101" s="114">
        <v>2020</v>
      </c>
      <c r="L101" s="117">
        <f>INDEX('2. Reguleringsparameters'!$D$46:$E$50,MATCH('3. Investeringen'!C101,'2. Reguleringsparameters'!$B$46:$B$50,0),MATCH('3. Investeringen'!F101,'2. Reguleringsparameters'!$D$43:$E$43,0))</f>
        <v>0.5</v>
      </c>
      <c r="M101" s="117">
        <f t="shared" si="12"/>
        <v>5</v>
      </c>
      <c r="N101" s="170">
        <f t="shared" si="13"/>
        <v>2020</v>
      </c>
      <c r="O101" s="85">
        <v>41150</v>
      </c>
      <c r="P101" s="85">
        <v>0</v>
      </c>
      <c r="Q101" s="105"/>
    </row>
    <row r="102" spans="2:17" x14ac:dyDescent="0.2">
      <c r="B102" s="85">
        <v>88</v>
      </c>
      <c r="C102" s="85" t="s">
        <v>146</v>
      </c>
      <c r="D102" s="85" t="s">
        <v>155</v>
      </c>
      <c r="E102" s="85"/>
      <c r="F102" s="85" t="s">
        <v>125</v>
      </c>
      <c r="G102" s="87" t="str">
        <f t="shared" si="11"/>
        <v>Nieuwe investeringen AD</v>
      </c>
      <c r="H102" s="87">
        <f t="shared" si="14"/>
        <v>0</v>
      </c>
      <c r="I102" s="87">
        <f t="shared" si="14"/>
        <v>1</v>
      </c>
      <c r="J102" s="85">
        <v>39</v>
      </c>
      <c r="K102" s="114">
        <v>2020</v>
      </c>
      <c r="L102" s="117">
        <f>INDEX('2. Reguleringsparameters'!$D$46:$E$50,MATCH('3. Investeringen'!C102,'2. Reguleringsparameters'!$B$46:$B$50,0),MATCH('3. Investeringen'!F102,'2. Reguleringsparameters'!$D$43:$E$43,0))</f>
        <v>0.5</v>
      </c>
      <c r="M102" s="117">
        <f t="shared" si="12"/>
        <v>39</v>
      </c>
      <c r="N102" s="170">
        <f t="shared" si="13"/>
        <v>2020</v>
      </c>
      <c r="O102" s="85">
        <v>1660348</v>
      </c>
      <c r="P102" s="85">
        <v>0</v>
      </c>
      <c r="Q102" s="105"/>
    </row>
    <row r="103" spans="2:17" x14ac:dyDescent="0.2">
      <c r="B103" s="85">
        <v>89</v>
      </c>
      <c r="C103" s="85" t="s">
        <v>146</v>
      </c>
      <c r="D103" s="85" t="s">
        <v>155</v>
      </c>
      <c r="E103" s="85"/>
      <c r="F103" s="85" t="s">
        <v>125</v>
      </c>
      <c r="G103" s="87" t="str">
        <f t="shared" si="11"/>
        <v>Nieuwe investeringen AD</v>
      </c>
      <c r="H103" s="87">
        <f t="shared" si="14"/>
        <v>0</v>
      </c>
      <c r="I103" s="87">
        <f t="shared" si="14"/>
        <v>1</v>
      </c>
      <c r="J103" s="85">
        <v>39</v>
      </c>
      <c r="K103" s="114">
        <v>2020</v>
      </c>
      <c r="L103" s="117">
        <f>INDEX('2. Reguleringsparameters'!$D$46:$E$50,MATCH('3. Investeringen'!C103,'2. Reguleringsparameters'!$B$46:$B$50,0),MATCH('3. Investeringen'!F103,'2. Reguleringsparameters'!$D$43:$E$43,0))</f>
        <v>0.5</v>
      </c>
      <c r="M103" s="117">
        <f t="shared" si="12"/>
        <v>39</v>
      </c>
      <c r="N103" s="170">
        <f t="shared" si="13"/>
        <v>2020</v>
      </c>
      <c r="O103" s="85">
        <v>-21420</v>
      </c>
      <c r="P103" s="85">
        <v>0</v>
      </c>
      <c r="Q103" s="105"/>
    </row>
    <row r="104" spans="2:17" x14ac:dyDescent="0.2">
      <c r="C104" s="65"/>
      <c r="D104" s="65"/>
      <c r="E104" s="65"/>
      <c r="F104" s="65"/>
    </row>
  </sheetData>
  <mergeCells count="2">
    <mergeCell ref="B5:G5"/>
    <mergeCell ref="B8:G9"/>
  </mergeCells>
  <phoneticPr fontId="40" type="noConversion"/>
  <dataValidations count="1">
    <dataValidation allowBlank="1" showInputMessage="1" showErrorMessage="1" errorTitle="Niet bestaande activacategorie" error="Je kan alleen activacategoriëen kiezen die terug te vinden zijn op het &quot;Activacategoriëen&quot; tabblad." sqref="E17:E97"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C15:C97</xm:sqref>
        </x14:dataValidation>
        <x14:dataValidation type="list" allowBlank="1" showInputMessage="1" showErrorMessage="1" xr:uid="{00000000-0002-0000-0600-000002000000}">
          <x14:formula1>
            <xm:f>'5. Selectie'!$B$39:$B$57</xm:f>
          </x14:formula1>
          <xm:sqref>D15:D97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5" t="s">
        <v>219</v>
      </c>
      <c r="C5" s="175"/>
      <c r="D5" s="175"/>
      <c r="E5" s="175"/>
      <c r="F5" s="175"/>
      <c r="G5" s="175"/>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CB0073-9495-4CBE-ADCE-F3EF07692920}">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purl.org/dc/dcmitype/"/>
    <ds:schemaRef ds:uri="http://schemas.microsoft.com/office/infopath/2007/PartnerControls"/>
    <ds:schemaRef ds:uri="http://schemas.microsoft.com/office/2006/documentManagement/types"/>
    <ds:schemaRef ds:uri="5e7bef76-b888-41a2-a261-5f525b37d47e"/>
    <ds:schemaRef ds:uri="http://schemas.openxmlformats.org/package/2006/metadata/core-properties"/>
    <ds:schemaRef ds:uri="http://www.w3.org/XML/1998/namespace"/>
    <ds:schemaRef ds:uri="http://purl.org/dc/elements/1.1/"/>
    <ds:schemaRef ds:uri="a552890c-b40f-4cce-9b73-dd62c7d04f4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1E38BC-42C9-4453-B785-8F984F0293A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2021-09-29T11:34:05Z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