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38625" windowHeight="16320" tabRatio="309"/>
  </bookViews>
  <sheets>
    <sheet name="Sheet 1" sheetId="1" r:id="rId1"/>
  </sheets>
  <definedNames>
    <definedName name="AS2DocOpenMode" hidden="1">"AS2DocumentEdit"</definedName>
    <definedName name="AS2HasNoAutoHeaderFooter" hidden="1">" 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89" i="1" l="1"/>
  <c r="BN88" i="1"/>
  <c r="BN87" i="1"/>
  <c r="BN86" i="1"/>
  <c r="BN85" i="1"/>
  <c r="BN84" i="1"/>
  <c r="BN83" i="1"/>
  <c r="BN82" i="1"/>
  <c r="BN51" i="1"/>
  <c r="BN50" i="1"/>
  <c r="BN49" i="1"/>
  <c r="BN48" i="1"/>
  <c r="BN47" i="1"/>
  <c r="BN46" i="1"/>
  <c r="BN45" i="1"/>
  <c r="BN44" i="1"/>
  <c r="BK81" i="1" l="1"/>
  <c r="BK43" i="1"/>
  <c r="C4" i="1"/>
  <c r="B14" i="1" l="1"/>
  <c r="C14" i="1" s="1"/>
  <c r="G15" i="1"/>
  <c r="G53" i="1" s="1"/>
  <c r="G16" i="1"/>
  <c r="G54" i="1" s="1"/>
  <c r="G17" i="1"/>
  <c r="G55" i="1" s="1"/>
  <c r="G18" i="1"/>
  <c r="G56" i="1" s="1"/>
  <c r="G19" i="1"/>
  <c r="G57" i="1" s="1"/>
  <c r="G20" i="1"/>
  <c r="G58" i="1" s="1"/>
  <c r="G21" i="1"/>
  <c r="G59" i="1" s="1"/>
  <c r="G22" i="1"/>
  <c r="G60" i="1" s="1"/>
  <c r="G23" i="1"/>
  <c r="G61" i="1" s="1"/>
  <c r="G24" i="1"/>
  <c r="G62" i="1" s="1"/>
  <c r="G25" i="1"/>
  <c r="G63" i="1" s="1"/>
  <c r="G26" i="1"/>
  <c r="G64" i="1" s="1"/>
  <c r="G27" i="1"/>
  <c r="G65" i="1" s="1"/>
  <c r="G28" i="1"/>
  <c r="G66" i="1" s="1"/>
  <c r="G29" i="1"/>
  <c r="G67" i="1" s="1"/>
  <c r="G30" i="1"/>
  <c r="G68" i="1" s="1"/>
  <c r="G31" i="1"/>
  <c r="G69" i="1" s="1"/>
  <c r="G32" i="1"/>
  <c r="G70" i="1" s="1"/>
  <c r="G33" i="1"/>
  <c r="G71" i="1" s="1"/>
  <c r="G34" i="1"/>
  <c r="G72" i="1" s="1"/>
  <c r="G35" i="1"/>
  <c r="G73" i="1" s="1"/>
  <c r="G36" i="1"/>
  <c r="G74" i="1" s="1"/>
  <c r="G37" i="1"/>
  <c r="G75" i="1" s="1"/>
  <c r="G38" i="1"/>
  <c r="G76" i="1" s="1"/>
  <c r="G39" i="1"/>
  <c r="G77" i="1" s="1"/>
  <c r="G40" i="1"/>
  <c r="G78" i="1" s="1"/>
  <c r="G41" i="1"/>
  <c r="G79" i="1" s="1"/>
  <c r="G42" i="1"/>
  <c r="G80" i="1" s="1"/>
  <c r="G43" i="1"/>
  <c r="G81" i="1" s="1"/>
  <c r="G14" i="1"/>
  <c r="G52" i="1" s="1"/>
  <c r="AC159" i="1"/>
  <c r="AD152" i="1" s="1"/>
  <c r="AB190" i="1"/>
  <c r="AB187" i="1"/>
  <c r="AB195" i="1"/>
  <c r="AB174" i="1"/>
  <c r="AB173" i="1"/>
  <c r="AB172" i="1"/>
  <c r="AB171" i="1"/>
  <c r="AB170" i="1"/>
  <c r="AB169" i="1"/>
  <c r="AB168" i="1"/>
  <c r="AB167" i="1"/>
  <c r="AB166" i="1"/>
  <c r="AB165" i="1"/>
  <c r="AB149" i="1"/>
  <c r="AB150" i="1"/>
  <c r="AB151" i="1"/>
  <c r="AB152" i="1"/>
  <c r="AB153" i="1"/>
  <c r="AB154" i="1"/>
  <c r="AB155" i="1"/>
  <c r="AB156" i="1"/>
  <c r="AB157" i="1"/>
  <c r="AB148" i="1"/>
  <c r="S153" i="1"/>
  <c r="S155" i="1" s="1"/>
  <c r="R153" i="1"/>
  <c r="R155" i="1" s="1"/>
  <c r="S148" i="1"/>
  <c r="R148" i="1"/>
  <c r="V160" i="1"/>
  <c r="P153" i="1"/>
  <c r="P155" i="1" s="1"/>
  <c r="P148" i="1"/>
  <c r="U160" i="1"/>
  <c r="O153" i="1"/>
  <c r="O155" i="1" s="1"/>
  <c r="O148" i="1"/>
  <c r="M153" i="1"/>
  <c r="M155" i="1" s="1"/>
  <c r="M148" i="1"/>
  <c r="L153" i="1"/>
  <c r="L155" i="1" s="1"/>
  <c r="L148" i="1"/>
  <c r="J148" i="1"/>
  <c r="J153" i="1"/>
  <c r="J155" i="1" s="1"/>
  <c r="J159" i="1" s="1"/>
  <c r="J160" i="1" s="1"/>
  <c r="J166" i="1" s="1"/>
  <c r="F218" i="1"/>
  <c r="F219" i="1"/>
  <c r="F220" i="1"/>
  <c r="L174" i="1"/>
  <c r="L173" i="1"/>
  <c r="G152" i="1"/>
  <c r="G154" i="1"/>
  <c r="G158" i="1" s="1"/>
  <c r="G159" i="1" s="1"/>
  <c r="F152" i="1"/>
  <c r="F154" i="1" s="1"/>
  <c r="F158" i="1" s="1"/>
  <c r="F159" i="1" s="1"/>
  <c r="G147" i="1"/>
  <c r="F147" i="1"/>
  <c r="B147" i="1"/>
  <c r="C147" i="1"/>
  <c r="B152" i="1"/>
  <c r="B154" i="1" s="1"/>
  <c r="C152" i="1"/>
  <c r="C154" i="1" s="1"/>
  <c r="B51" i="1"/>
  <c r="B52" i="1" s="1"/>
  <c r="D34" i="1"/>
  <c r="H102" i="1"/>
  <c r="H65" i="1"/>
  <c r="D30" i="1"/>
  <c r="D27" i="1"/>
  <c r="D23" i="1"/>
  <c r="H97" i="1"/>
  <c r="H58" i="1"/>
  <c r="D14" i="1"/>
  <c r="D18" i="1"/>
  <c r="H22" i="1"/>
  <c r="H119" i="1"/>
  <c r="H111" i="1"/>
  <c r="H77" i="1"/>
  <c r="H43" i="1"/>
  <c r="H39" i="1"/>
  <c r="H35" i="1"/>
  <c r="H105" i="1"/>
  <c r="H68" i="1"/>
  <c r="H29" i="1"/>
  <c r="H28" i="1"/>
  <c r="H24" i="1"/>
  <c r="H94" i="1"/>
  <c r="H55" i="1"/>
  <c r="D21" i="1"/>
  <c r="H17" i="1"/>
  <c r="H118" i="1"/>
  <c r="H110" i="1"/>
  <c r="H76" i="1"/>
  <c r="D43" i="1"/>
  <c r="D39" i="1"/>
  <c r="D35" i="1"/>
  <c r="H104" i="1"/>
  <c r="H67" i="1"/>
  <c r="D29" i="1"/>
  <c r="D28" i="1"/>
  <c r="D24" i="1"/>
  <c r="H95" i="1"/>
  <c r="H56" i="1"/>
  <c r="D22" i="1"/>
  <c r="H19" i="1"/>
  <c r="H117" i="1"/>
  <c r="H109" i="1"/>
  <c r="H75" i="1"/>
  <c r="H42" i="1"/>
  <c r="H38" i="1"/>
  <c r="H34" i="1"/>
  <c r="H103" i="1"/>
  <c r="H66" i="1"/>
  <c r="H30" i="1"/>
  <c r="H27" i="1"/>
  <c r="H23" i="1"/>
  <c r="H96" i="1"/>
  <c r="H57" i="1"/>
  <c r="H14" i="1"/>
  <c r="H20" i="1"/>
  <c r="H112" i="1"/>
  <c r="H78" i="1"/>
  <c r="H70" i="1"/>
  <c r="D40" i="1"/>
  <c r="D36" i="1"/>
  <c r="H106" i="1"/>
  <c r="H69" i="1"/>
  <c r="H61" i="1"/>
  <c r="D32" i="1"/>
  <c r="D25" i="1"/>
  <c r="H93" i="1"/>
  <c r="H54" i="1"/>
  <c r="D20" i="1"/>
  <c r="D16" i="1"/>
  <c r="H21" i="1"/>
  <c r="H115" i="1"/>
  <c r="H81" i="1"/>
  <c r="H73" i="1"/>
  <c r="H41" i="1"/>
  <c r="H37" i="1"/>
  <c r="H33" i="1"/>
  <c r="H101" i="1"/>
  <c r="H64" i="1"/>
  <c r="H31" i="1"/>
  <c r="H26" i="1"/>
  <c r="H90" i="1"/>
  <c r="H98" i="1"/>
  <c r="H59" i="1"/>
  <c r="H15" i="1"/>
  <c r="C8" i="1"/>
  <c r="D65" i="1" s="1"/>
  <c r="H114" i="1"/>
  <c r="H80" i="1"/>
  <c r="H72" i="1"/>
  <c r="D41" i="1"/>
  <c r="D37" i="1"/>
  <c r="D33" i="1"/>
  <c r="H100" i="1"/>
  <c r="H63" i="1"/>
  <c r="D31" i="1"/>
  <c r="D26" i="1"/>
  <c r="H91" i="1"/>
  <c r="H52" i="1"/>
  <c r="H60" i="1"/>
  <c r="D15" i="1"/>
  <c r="D17" i="1"/>
  <c r="H18" i="1"/>
  <c r="H113" i="1"/>
  <c r="H79" i="1"/>
  <c r="H71" i="1"/>
  <c r="H40" i="1"/>
  <c r="H36" i="1"/>
  <c r="H107" i="1"/>
  <c r="H99" i="1"/>
  <c r="H62" i="1"/>
  <c r="H32" i="1"/>
  <c r="H25" i="1"/>
  <c r="H92" i="1"/>
  <c r="H53" i="1"/>
  <c r="D19" i="1"/>
  <c r="H16" i="1"/>
  <c r="H116" i="1"/>
  <c r="H108" i="1"/>
  <c r="H74" i="1"/>
  <c r="D42" i="1"/>
  <c r="D38" i="1"/>
  <c r="D102" i="1"/>
  <c r="D110" i="1"/>
  <c r="D55" i="1"/>
  <c r="D67" i="1"/>
  <c r="D116" i="1"/>
  <c r="D62" i="1"/>
  <c r="D66" i="1"/>
  <c r="D77" i="1"/>
  <c r="D111" i="1"/>
  <c r="D90" i="1"/>
  <c r="D63" i="1"/>
  <c r="D100" i="1"/>
  <c r="D78" i="1"/>
  <c r="D68" i="1"/>
  <c r="D71" i="1"/>
  <c r="D75" i="1"/>
  <c r="O159" i="1"/>
  <c r="O160" i="1" s="1"/>
  <c r="O162" i="1" s="1"/>
  <c r="AB194" i="1"/>
  <c r="M159" i="1" l="1"/>
  <c r="M160" i="1" s="1"/>
  <c r="AB177" i="1"/>
  <c r="C158" i="1"/>
  <c r="C159" i="1" s="1"/>
  <c r="C165" i="1" s="1"/>
  <c r="L159" i="1"/>
  <c r="L160" i="1" s="1"/>
  <c r="L162" i="1" s="1"/>
  <c r="R159" i="1"/>
  <c r="R160" i="1" s="1"/>
  <c r="B158" i="1"/>
  <c r="B159" i="1" s="1"/>
  <c r="F221" i="1"/>
  <c r="G161" i="1"/>
  <c r="G165" i="1"/>
  <c r="M166" i="1"/>
  <c r="M162" i="1"/>
  <c r="D117" i="1"/>
  <c r="D119" i="1"/>
  <c r="D53" i="1"/>
  <c r="D99" i="1"/>
  <c r="D74" i="1"/>
  <c r="D106" i="1"/>
  <c r="P159" i="1"/>
  <c r="P160" i="1" s="1"/>
  <c r="S159" i="1"/>
  <c r="S160" i="1" s="1"/>
  <c r="E14" i="1"/>
  <c r="F14" i="1" s="1"/>
  <c r="D114" i="1"/>
  <c r="C52" i="1"/>
  <c r="B53" i="1" s="1"/>
  <c r="R162" i="1"/>
  <c r="R166" i="1"/>
  <c r="AB160" i="1"/>
  <c r="AB159" i="1"/>
  <c r="O166" i="1"/>
  <c r="F165" i="1"/>
  <c r="F161" i="1"/>
  <c r="G163" i="1"/>
  <c r="AB176" i="1"/>
  <c r="J162" i="1"/>
  <c r="C163" i="1"/>
  <c r="B161" i="1"/>
  <c r="B165" i="1"/>
  <c r="C167" i="1" s="1"/>
  <c r="D69" i="1"/>
  <c r="D76" i="1"/>
  <c r="D118" i="1"/>
  <c r="D108" i="1"/>
  <c r="D92" i="1"/>
  <c r="D103" i="1"/>
  <c r="D81" i="1"/>
  <c r="D58" i="1"/>
  <c r="D97" i="1"/>
  <c r="D70" i="1"/>
  <c r="D54" i="1"/>
  <c r="D96" i="1"/>
  <c r="D101" i="1"/>
  <c r="D79" i="1"/>
  <c r="D56" i="1"/>
  <c r="D94" i="1"/>
  <c r="D61" i="1"/>
  <c r="D72" i="1"/>
  <c r="D59" i="1"/>
  <c r="D104" i="1"/>
  <c r="D95" i="1"/>
  <c r="D107" i="1"/>
  <c r="D115" i="1"/>
  <c r="D98" i="1"/>
  <c r="D112" i="1"/>
  <c r="D91" i="1"/>
  <c r="D105" i="1"/>
  <c r="D113" i="1"/>
  <c r="D93" i="1"/>
  <c r="C161" i="1"/>
  <c r="D109" i="1"/>
  <c r="D64" i="1"/>
  <c r="D57" i="1"/>
  <c r="D52" i="1"/>
  <c r="E52" i="1" s="1"/>
  <c r="D73" i="1"/>
  <c r="D60" i="1"/>
  <c r="D80" i="1"/>
  <c r="B13" i="1"/>
  <c r="B89" i="1" s="1"/>
  <c r="B90" i="1" s="1"/>
  <c r="B15" i="1"/>
  <c r="AD155" i="1"/>
  <c r="AD159" i="1" s="1"/>
  <c r="L166" i="1" l="1"/>
  <c r="G167" i="1"/>
  <c r="S162" i="1"/>
  <c r="S166" i="1"/>
  <c r="P166" i="1"/>
  <c r="P162" i="1"/>
  <c r="I14" i="1"/>
  <c r="J14" i="1"/>
  <c r="X14" i="1" s="1"/>
  <c r="Y15" i="1" s="1"/>
  <c r="Z16" i="1" s="1"/>
  <c r="AA17" i="1" s="1"/>
  <c r="AB18" i="1" s="1"/>
  <c r="AC19" i="1" s="1"/>
  <c r="AD20" i="1" s="1"/>
  <c r="AE21" i="1" s="1"/>
  <c r="AF22" i="1" s="1"/>
  <c r="AG23" i="1" s="1"/>
  <c r="AH24" i="1" s="1"/>
  <c r="AI25" i="1" s="1"/>
  <c r="AJ26" i="1" s="1"/>
  <c r="AK27" i="1" s="1"/>
  <c r="AL28" i="1" s="1"/>
  <c r="AM29" i="1" s="1"/>
  <c r="AN30" i="1" s="1"/>
  <c r="AO31" i="1" s="1"/>
  <c r="AP32" i="1" s="1"/>
  <c r="AQ33" i="1" s="1"/>
  <c r="AR34" i="1" s="1"/>
  <c r="AS35" i="1" s="1"/>
  <c r="AT36" i="1" s="1"/>
  <c r="AU37" i="1" s="1"/>
  <c r="AV38" i="1" s="1"/>
  <c r="AW39" i="1" s="1"/>
  <c r="AX40" i="1" s="1"/>
  <c r="AY41" i="1" s="1"/>
  <c r="AZ42" i="1" s="1"/>
  <c r="BA43" i="1" s="1"/>
  <c r="BB44" i="1" s="1"/>
  <c r="BC45" i="1" s="1"/>
  <c r="BD46" i="1" s="1"/>
  <c r="BE47" i="1" s="1"/>
  <c r="BF48" i="1" s="1"/>
  <c r="BG49" i="1" s="1"/>
  <c r="BH50" i="1" s="1"/>
  <c r="BI51" i="1" s="1"/>
  <c r="E53" i="1"/>
  <c r="C15" i="1"/>
  <c r="E15" i="1"/>
  <c r="C90" i="1"/>
  <c r="B91" i="1" s="1"/>
  <c r="E90" i="1"/>
  <c r="C53" i="1"/>
  <c r="F52" i="1"/>
  <c r="J52" i="1" s="1"/>
  <c r="X52" i="1" s="1"/>
  <c r="Y53" i="1" s="1"/>
  <c r="Z54" i="1" s="1"/>
  <c r="AA55" i="1" s="1"/>
  <c r="AB56" i="1" s="1"/>
  <c r="AC57" i="1" s="1"/>
  <c r="AD58" i="1" s="1"/>
  <c r="AE59" i="1" s="1"/>
  <c r="AF60" i="1" s="1"/>
  <c r="AG61" i="1" s="1"/>
  <c r="AH62" i="1" s="1"/>
  <c r="AI63" i="1" s="1"/>
  <c r="AJ64" i="1" s="1"/>
  <c r="AK65" i="1" s="1"/>
  <c r="AL66" i="1" s="1"/>
  <c r="AM67" i="1" s="1"/>
  <c r="AN68" i="1" s="1"/>
  <c r="AO69" i="1" s="1"/>
  <c r="AP70" i="1" s="1"/>
  <c r="AQ71" i="1" s="1"/>
  <c r="AR72" i="1" s="1"/>
  <c r="AS73" i="1" s="1"/>
  <c r="AT74" i="1" s="1"/>
  <c r="AU75" i="1" s="1"/>
  <c r="AV76" i="1" s="1"/>
  <c r="AW77" i="1" s="1"/>
  <c r="AX78" i="1" s="1"/>
  <c r="AY79" i="1" s="1"/>
  <c r="AZ80" i="1" s="1"/>
  <c r="BA81" i="1" s="1"/>
  <c r="BB82" i="1" s="1"/>
  <c r="BC83" i="1" s="1"/>
  <c r="BD84" i="1" s="1"/>
  <c r="BE85" i="1" s="1"/>
  <c r="BF86" i="1" s="1"/>
  <c r="BG87" i="1" s="1"/>
  <c r="BH88" i="1" s="1"/>
  <c r="BI89" i="1" s="1"/>
  <c r="F15" i="1" l="1"/>
  <c r="I15" i="1" s="1"/>
  <c r="C91" i="1"/>
  <c r="E91" i="1"/>
  <c r="B16" i="1"/>
  <c r="K14" i="1"/>
  <c r="I52" i="1"/>
  <c r="F90" i="1"/>
  <c r="I90" i="1" s="1"/>
  <c r="C54" i="1"/>
  <c r="F53" i="1"/>
  <c r="J53" i="1" s="1"/>
  <c r="X53" i="1" s="1"/>
  <c r="Y54" i="1" s="1"/>
  <c r="Z55" i="1" s="1"/>
  <c r="AA56" i="1" s="1"/>
  <c r="AB57" i="1" s="1"/>
  <c r="AC58" i="1" s="1"/>
  <c r="AD59" i="1" s="1"/>
  <c r="AE60" i="1" s="1"/>
  <c r="AF61" i="1" s="1"/>
  <c r="AG62" i="1" s="1"/>
  <c r="AH63" i="1" s="1"/>
  <c r="AI64" i="1" s="1"/>
  <c r="AJ65" i="1" s="1"/>
  <c r="AK66" i="1" s="1"/>
  <c r="AL67" i="1" s="1"/>
  <c r="AM68" i="1" s="1"/>
  <c r="AN69" i="1" s="1"/>
  <c r="AO70" i="1" s="1"/>
  <c r="AP71" i="1" s="1"/>
  <c r="AQ72" i="1" s="1"/>
  <c r="AR73" i="1" s="1"/>
  <c r="AS74" i="1" s="1"/>
  <c r="AT75" i="1" s="1"/>
  <c r="AU76" i="1" s="1"/>
  <c r="AV77" i="1" s="1"/>
  <c r="AW78" i="1" s="1"/>
  <c r="AX79" i="1" s="1"/>
  <c r="AY80" i="1" s="1"/>
  <c r="AZ81" i="1" s="1"/>
  <c r="BA82" i="1" s="1"/>
  <c r="BB83" i="1" s="1"/>
  <c r="BC84" i="1" s="1"/>
  <c r="BD85" i="1" s="1"/>
  <c r="BE86" i="1" s="1"/>
  <c r="BF87" i="1" s="1"/>
  <c r="BG88" i="1" s="1"/>
  <c r="BH89" i="1" s="1"/>
  <c r="BI90" i="1" s="1"/>
  <c r="B54" i="1"/>
  <c r="J15" i="1" l="1"/>
  <c r="X15" i="1" s="1"/>
  <c r="Y16" i="1" s="1"/>
  <c r="Z17" i="1" s="1"/>
  <c r="AA18" i="1" s="1"/>
  <c r="AB19" i="1" s="1"/>
  <c r="AC20" i="1" s="1"/>
  <c r="AD21" i="1" s="1"/>
  <c r="AE22" i="1" s="1"/>
  <c r="AF23" i="1" s="1"/>
  <c r="AG24" i="1" s="1"/>
  <c r="AH25" i="1" s="1"/>
  <c r="AI26" i="1" s="1"/>
  <c r="AJ27" i="1" s="1"/>
  <c r="AK28" i="1" s="1"/>
  <c r="AL29" i="1" s="1"/>
  <c r="AM30" i="1" s="1"/>
  <c r="AN31" i="1" s="1"/>
  <c r="AO32" i="1" s="1"/>
  <c r="AP33" i="1" s="1"/>
  <c r="AQ34" i="1" s="1"/>
  <c r="AR35" i="1" s="1"/>
  <c r="AS36" i="1" s="1"/>
  <c r="AT37" i="1" s="1"/>
  <c r="AU38" i="1" s="1"/>
  <c r="AV39" i="1" s="1"/>
  <c r="AW40" i="1" s="1"/>
  <c r="AX41" i="1" s="1"/>
  <c r="AY42" i="1" s="1"/>
  <c r="AZ43" i="1" s="1"/>
  <c r="BA44" i="1" s="1"/>
  <c r="BB45" i="1" s="1"/>
  <c r="BC46" i="1" s="1"/>
  <c r="BD47" i="1" s="1"/>
  <c r="BE48" i="1" s="1"/>
  <c r="BF49" i="1" s="1"/>
  <c r="BG50" i="1" s="1"/>
  <c r="BH51" i="1" s="1"/>
  <c r="BI52" i="1" s="1"/>
  <c r="B55" i="1"/>
  <c r="E54" i="1"/>
  <c r="F54" i="1" s="1"/>
  <c r="J54" i="1" s="1"/>
  <c r="X54" i="1" s="1"/>
  <c r="Y55" i="1" s="1"/>
  <c r="Z56" i="1" s="1"/>
  <c r="AA57" i="1" s="1"/>
  <c r="AB58" i="1" s="1"/>
  <c r="AC59" i="1" s="1"/>
  <c r="AD60" i="1" s="1"/>
  <c r="AE61" i="1" s="1"/>
  <c r="AF62" i="1" s="1"/>
  <c r="AG63" i="1" s="1"/>
  <c r="AH64" i="1" s="1"/>
  <c r="AI65" i="1" s="1"/>
  <c r="AJ66" i="1" s="1"/>
  <c r="AK67" i="1" s="1"/>
  <c r="AL68" i="1" s="1"/>
  <c r="AM69" i="1" s="1"/>
  <c r="AN70" i="1" s="1"/>
  <c r="AO71" i="1" s="1"/>
  <c r="AP72" i="1" s="1"/>
  <c r="AQ73" i="1" s="1"/>
  <c r="AR74" i="1" s="1"/>
  <c r="AS75" i="1" s="1"/>
  <c r="AT76" i="1" s="1"/>
  <c r="AU77" i="1" s="1"/>
  <c r="AV78" i="1" s="1"/>
  <c r="AW79" i="1" s="1"/>
  <c r="AX80" i="1" s="1"/>
  <c r="AY81" i="1" s="1"/>
  <c r="AZ82" i="1" s="1"/>
  <c r="BA83" i="1" s="1"/>
  <c r="BB84" i="1" s="1"/>
  <c r="BC85" i="1" s="1"/>
  <c r="BD86" i="1" s="1"/>
  <c r="BE87" i="1" s="1"/>
  <c r="BF88" i="1" s="1"/>
  <c r="BG89" i="1" s="1"/>
  <c r="BH90" i="1" s="1"/>
  <c r="BI91" i="1" s="1"/>
  <c r="F91" i="1"/>
  <c r="I91" i="1" s="1"/>
  <c r="E16" i="1"/>
  <c r="C16" i="1"/>
  <c r="K15" i="1"/>
  <c r="I53" i="1"/>
  <c r="C55" i="1"/>
  <c r="B92" i="1"/>
  <c r="F16" i="1" l="1"/>
  <c r="K16" i="1" s="1"/>
  <c r="C56" i="1"/>
  <c r="I54" i="1"/>
  <c r="E92" i="1"/>
  <c r="C92" i="1"/>
  <c r="B17" i="1"/>
  <c r="B56" i="1"/>
  <c r="E55" i="1"/>
  <c r="F55" i="1" s="1"/>
  <c r="J55" i="1" s="1"/>
  <c r="X55" i="1" s="1"/>
  <c r="Y56" i="1" s="1"/>
  <c r="Z57" i="1" s="1"/>
  <c r="AA58" i="1" s="1"/>
  <c r="AB59" i="1" s="1"/>
  <c r="AC60" i="1" s="1"/>
  <c r="AD61" i="1" s="1"/>
  <c r="AE62" i="1" s="1"/>
  <c r="AF63" i="1" s="1"/>
  <c r="AG64" i="1" s="1"/>
  <c r="AH65" i="1" s="1"/>
  <c r="AI66" i="1" s="1"/>
  <c r="AJ67" i="1" s="1"/>
  <c r="AK68" i="1" s="1"/>
  <c r="AL69" i="1" s="1"/>
  <c r="AM70" i="1" s="1"/>
  <c r="AN71" i="1" s="1"/>
  <c r="AO72" i="1" s="1"/>
  <c r="AP73" i="1" s="1"/>
  <c r="AQ74" i="1" s="1"/>
  <c r="AR75" i="1" s="1"/>
  <c r="AS76" i="1" s="1"/>
  <c r="AT77" i="1" s="1"/>
  <c r="AU78" i="1" s="1"/>
  <c r="AV79" i="1" s="1"/>
  <c r="AW80" i="1" s="1"/>
  <c r="AX81" i="1" s="1"/>
  <c r="AY82" i="1" s="1"/>
  <c r="AZ83" i="1" s="1"/>
  <c r="BA84" i="1" s="1"/>
  <c r="BB85" i="1" s="1"/>
  <c r="BC86" i="1" s="1"/>
  <c r="BD87" i="1" s="1"/>
  <c r="BE88" i="1" s="1"/>
  <c r="BF89" i="1" s="1"/>
  <c r="BG90" i="1" s="1"/>
  <c r="BH91" i="1" s="1"/>
  <c r="BI92" i="1" s="1"/>
  <c r="I16" i="1" l="1"/>
  <c r="J16" i="1"/>
  <c r="X16" i="1" s="1"/>
  <c r="Y17" i="1" s="1"/>
  <c r="Z18" i="1" s="1"/>
  <c r="AA19" i="1" s="1"/>
  <c r="AB20" i="1" s="1"/>
  <c r="AC21" i="1" s="1"/>
  <c r="AD22" i="1" s="1"/>
  <c r="AE23" i="1" s="1"/>
  <c r="AF24" i="1" s="1"/>
  <c r="AG25" i="1" s="1"/>
  <c r="AH26" i="1" s="1"/>
  <c r="AI27" i="1" s="1"/>
  <c r="AJ28" i="1" s="1"/>
  <c r="AK29" i="1" s="1"/>
  <c r="AL30" i="1" s="1"/>
  <c r="AM31" i="1" s="1"/>
  <c r="AN32" i="1" s="1"/>
  <c r="AO33" i="1" s="1"/>
  <c r="AP34" i="1" s="1"/>
  <c r="AQ35" i="1" s="1"/>
  <c r="AR36" i="1" s="1"/>
  <c r="AS37" i="1" s="1"/>
  <c r="AT38" i="1" s="1"/>
  <c r="AU39" i="1" s="1"/>
  <c r="AV40" i="1" s="1"/>
  <c r="AW41" i="1" s="1"/>
  <c r="AX42" i="1" s="1"/>
  <c r="AY43" i="1" s="1"/>
  <c r="AZ44" i="1" s="1"/>
  <c r="BA45" i="1" s="1"/>
  <c r="BB46" i="1" s="1"/>
  <c r="BC47" i="1" s="1"/>
  <c r="BD48" i="1" s="1"/>
  <c r="BE49" i="1" s="1"/>
  <c r="BF50" i="1" s="1"/>
  <c r="BG51" i="1" s="1"/>
  <c r="BH52" i="1" s="1"/>
  <c r="BI53" i="1" s="1"/>
  <c r="B57" i="1"/>
  <c r="E56" i="1"/>
  <c r="F56" i="1" s="1"/>
  <c r="J56" i="1" s="1"/>
  <c r="X56" i="1" s="1"/>
  <c r="Y57" i="1" s="1"/>
  <c r="Z58" i="1" s="1"/>
  <c r="AA59" i="1" s="1"/>
  <c r="AB60" i="1" s="1"/>
  <c r="AC61" i="1" s="1"/>
  <c r="AD62" i="1" s="1"/>
  <c r="AE63" i="1" s="1"/>
  <c r="AF64" i="1" s="1"/>
  <c r="AG65" i="1" s="1"/>
  <c r="AH66" i="1" s="1"/>
  <c r="AI67" i="1" s="1"/>
  <c r="AJ68" i="1" s="1"/>
  <c r="AK69" i="1" s="1"/>
  <c r="AL70" i="1" s="1"/>
  <c r="AM71" i="1" s="1"/>
  <c r="AN72" i="1" s="1"/>
  <c r="AO73" i="1" s="1"/>
  <c r="AP74" i="1" s="1"/>
  <c r="AQ75" i="1" s="1"/>
  <c r="AR76" i="1" s="1"/>
  <c r="AS77" i="1" s="1"/>
  <c r="AT78" i="1" s="1"/>
  <c r="AU79" i="1" s="1"/>
  <c r="AV80" i="1" s="1"/>
  <c r="AW81" i="1" s="1"/>
  <c r="AX82" i="1" s="1"/>
  <c r="AY83" i="1" s="1"/>
  <c r="AZ84" i="1" s="1"/>
  <c r="BA85" i="1" s="1"/>
  <c r="BB86" i="1" s="1"/>
  <c r="BC87" i="1" s="1"/>
  <c r="BD88" i="1" s="1"/>
  <c r="BE89" i="1" s="1"/>
  <c r="BF90" i="1" s="1"/>
  <c r="BG91" i="1" s="1"/>
  <c r="BH92" i="1" s="1"/>
  <c r="BI93" i="1" s="1"/>
  <c r="I55" i="1"/>
  <c r="C17" i="1"/>
  <c r="E17" i="1"/>
  <c r="C57" i="1"/>
  <c r="F92" i="1"/>
  <c r="I92" i="1" s="1"/>
  <c r="B93" i="1"/>
  <c r="F17" i="1" l="1"/>
  <c r="K17" i="1" s="1"/>
  <c r="I56" i="1"/>
  <c r="C58" i="1"/>
  <c r="E93" i="1"/>
  <c r="C93" i="1"/>
  <c r="B18" i="1"/>
  <c r="B58" i="1"/>
  <c r="E57" i="1"/>
  <c r="F57" i="1" s="1"/>
  <c r="J57" i="1" s="1"/>
  <c r="X57" i="1" s="1"/>
  <c r="Y58" i="1" s="1"/>
  <c r="Z59" i="1" s="1"/>
  <c r="AA60" i="1" s="1"/>
  <c r="AB61" i="1" s="1"/>
  <c r="AC62" i="1" s="1"/>
  <c r="AD63" i="1" s="1"/>
  <c r="AE64" i="1" s="1"/>
  <c r="AF65" i="1" s="1"/>
  <c r="AG66" i="1" s="1"/>
  <c r="AH67" i="1" s="1"/>
  <c r="AI68" i="1" s="1"/>
  <c r="AJ69" i="1" s="1"/>
  <c r="AK70" i="1" s="1"/>
  <c r="AL71" i="1" s="1"/>
  <c r="AM72" i="1" s="1"/>
  <c r="AN73" i="1" s="1"/>
  <c r="AO74" i="1" s="1"/>
  <c r="AP75" i="1" s="1"/>
  <c r="AQ76" i="1" s="1"/>
  <c r="AR77" i="1" s="1"/>
  <c r="AS78" i="1" s="1"/>
  <c r="AT79" i="1" s="1"/>
  <c r="AU80" i="1" s="1"/>
  <c r="AV81" i="1" s="1"/>
  <c r="AW82" i="1" s="1"/>
  <c r="AX83" i="1" s="1"/>
  <c r="AY84" i="1" s="1"/>
  <c r="AZ85" i="1" s="1"/>
  <c r="BA86" i="1" s="1"/>
  <c r="BB87" i="1" s="1"/>
  <c r="BC88" i="1" s="1"/>
  <c r="BD89" i="1" s="1"/>
  <c r="BE90" i="1" s="1"/>
  <c r="BF91" i="1" s="1"/>
  <c r="BG92" i="1" s="1"/>
  <c r="BH93" i="1" s="1"/>
  <c r="BI94" i="1" s="1"/>
  <c r="F93" i="1" l="1"/>
  <c r="I93" i="1" s="1"/>
  <c r="I17" i="1"/>
  <c r="J17" i="1"/>
  <c r="X17" i="1" s="1"/>
  <c r="Y18" i="1" s="1"/>
  <c r="Z19" i="1" s="1"/>
  <c r="AA20" i="1" s="1"/>
  <c r="AB21" i="1" s="1"/>
  <c r="AC22" i="1" s="1"/>
  <c r="AD23" i="1" s="1"/>
  <c r="AE24" i="1" s="1"/>
  <c r="AF25" i="1" s="1"/>
  <c r="AG26" i="1" s="1"/>
  <c r="AH27" i="1" s="1"/>
  <c r="AI28" i="1" s="1"/>
  <c r="AJ29" i="1" s="1"/>
  <c r="AK30" i="1" s="1"/>
  <c r="AL31" i="1" s="1"/>
  <c r="AM32" i="1" s="1"/>
  <c r="AN33" i="1" s="1"/>
  <c r="AO34" i="1" s="1"/>
  <c r="AP35" i="1" s="1"/>
  <c r="AQ36" i="1" s="1"/>
  <c r="AR37" i="1" s="1"/>
  <c r="AS38" i="1" s="1"/>
  <c r="AT39" i="1" s="1"/>
  <c r="AU40" i="1" s="1"/>
  <c r="AV41" i="1" s="1"/>
  <c r="AW42" i="1" s="1"/>
  <c r="AX43" i="1" s="1"/>
  <c r="AY44" i="1" s="1"/>
  <c r="AZ45" i="1" s="1"/>
  <c r="BA46" i="1" s="1"/>
  <c r="BB47" i="1" s="1"/>
  <c r="BC48" i="1" s="1"/>
  <c r="BD49" i="1" s="1"/>
  <c r="BE50" i="1" s="1"/>
  <c r="BF51" i="1" s="1"/>
  <c r="BG52" i="1" s="1"/>
  <c r="BH53" i="1" s="1"/>
  <c r="BI54" i="1" s="1"/>
  <c r="I57" i="1"/>
  <c r="B94" i="1"/>
  <c r="E58" i="1"/>
  <c r="F58" i="1" s="1"/>
  <c r="J58" i="1" s="1"/>
  <c r="X58" i="1" s="1"/>
  <c r="Y59" i="1" s="1"/>
  <c r="Z60" i="1" s="1"/>
  <c r="AA61" i="1" s="1"/>
  <c r="AB62" i="1" s="1"/>
  <c r="AC63" i="1" s="1"/>
  <c r="AD64" i="1" s="1"/>
  <c r="AE65" i="1" s="1"/>
  <c r="AF66" i="1" s="1"/>
  <c r="AG67" i="1" s="1"/>
  <c r="AH68" i="1" s="1"/>
  <c r="AI69" i="1" s="1"/>
  <c r="AJ70" i="1" s="1"/>
  <c r="AK71" i="1" s="1"/>
  <c r="AL72" i="1" s="1"/>
  <c r="AM73" i="1" s="1"/>
  <c r="AN74" i="1" s="1"/>
  <c r="AO75" i="1" s="1"/>
  <c r="AP76" i="1" s="1"/>
  <c r="AQ77" i="1" s="1"/>
  <c r="AR78" i="1" s="1"/>
  <c r="AS79" i="1" s="1"/>
  <c r="AT80" i="1" s="1"/>
  <c r="AU81" i="1" s="1"/>
  <c r="AV82" i="1" s="1"/>
  <c r="AW83" i="1" s="1"/>
  <c r="AX84" i="1" s="1"/>
  <c r="AY85" i="1" s="1"/>
  <c r="AZ86" i="1" s="1"/>
  <c r="BA87" i="1" s="1"/>
  <c r="BB88" i="1" s="1"/>
  <c r="BC89" i="1" s="1"/>
  <c r="BD90" i="1" s="1"/>
  <c r="BE91" i="1" s="1"/>
  <c r="BF92" i="1" s="1"/>
  <c r="BG93" i="1" s="1"/>
  <c r="BH94" i="1" s="1"/>
  <c r="BI95" i="1" s="1"/>
  <c r="B59" i="1"/>
  <c r="C59" i="1"/>
  <c r="E18" i="1"/>
  <c r="C18" i="1"/>
  <c r="F18" i="1" s="1"/>
  <c r="J18" i="1" s="1"/>
  <c r="X18" i="1" s="1"/>
  <c r="Y19" i="1" s="1"/>
  <c r="Z20" i="1" s="1"/>
  <c r="AA21" i="1" s="1"/>
  <c r="AB22" i="1" s="1"/>
  <c r="AC23" i="1" s="1"/>
  <c r="AD24" i="1" s="1"/>
  <c r="AE25" i="1" s="1"/>
  <c r="AF26" i="1" s="1"/>
  <c r="AG27" i="1" s="1"/>
  <c r="AH28" i="1" s="1"/>
  <c r="AI29" i="1" s="1"/>
  <c r="AJ30" i="1" s="1"/>
  <c r="AK31" i="1" s="1"/>
  <c r="AL32" i="1" s="1"/>
  <c r="AM33" i="1" s="1"/>
  <c r="AN34" i="1" s="1"/>
  <c r="AO35" i="1" s="1"/>
  <c r="AP36" i="1" s="1"/>
  <c r="AQ37" i="1" s="1"/>
  <c r="AR38" i="1" s="1"/>
  <c r="AS39" i="1" s="1"/>
  <c r="AT40" i="1" s="1"/>
  <c r="AU41" i="1" s="1"/>
  <c r="AV42" i="1" s="1"/>
  <c r="AW43" i="1" s="1"/>
  <c r="AX44" i="1" s="1"/>
  <c r="AY45" i="1" s="1"/>
  <c r="AZ46" i="1" s="1"/>
  <c r="BA47" i="1" s="1"/>
  <c r="BB48" i="1" s="1"/>
  <c r="BC49" i="1" s="1"/>
  <c r="BD50" i="1" s="1"/>
  <c r="BE51" i="1" s="1"/>
  <c r="BF52" i="1" s="1"/>
  <c r="BG53" i="1" s="1"/>
  <c r="BH54" i="1" s="1"/>
  <c r="BI55" i="1" s="1"/>
  <c r="I18" i="1" l="1"/>
  <c r="K18" i="1"/>
  <c r="C60" i="1"/>
  <c r="B60" i="1"/>
  <c r="E59" i="1"/>
  <c r="F59" i="1" s="1"/>
  <c r="J59" i="1" s="1"/>
  <c r="X59" i="1" s="1"/>
  <c r="Y60" i="1" s="1"/>
  <c r="Z61" i="1" s="1"/>
  <c r="AA62" i="1" s="1"/>
  <c r="AB63" i="1" s="1"/>
  <c r="AC64" i="1" s="1"/>
  <c r="AD65" i="1" s="1"/>
  <c r="AE66" i="1" s="1"/>
  <c r="AF67" i="1" s="1"/>
  <c r="AG68" i="1" s="1"/>
  <c r="AH69" i="1" s="1"/>
  <c r="AI70" i="1" s="1"/>
  <c r="AJ71" i="1" s="1"/>
  <c r="AK72" i="1" s="1"/>
  <c r="AL73" i="1" s="1"/>
  <c r="AM74" i="1" s="1"/>
  <c r="AN75" i="1" s="1"/>
  <c r="AO76" i="1" s="1"/>
  <c r="AP77" i="1" s="1"/>
  <c r="AQ78" i="1" s="1"/>
  <c r="AR79" i="1" s="1"/>
  <c r="AS80" i="1" s="1"/>
  <c r="AT81" i="1" s="1"/>
  <c r="AU82" i="1" s="1"/>
  <c r="AV83" i="1" s="1"/>
  <c r="AW84" i="1" s="1"/>
  <c r="AX85" i="1" s="1"/>
  <c r="AY86" i="1" s="1"/>
  <c r="AZ87" i="1" s="1"/>
  <c r="BA88" i="1" s="1"/>
  <c r="BB89" i="1" s="1"/>
  <c r="BC90" i="1" s="1"/>
  <c r="BD91" i="1" s="1"/>
  <c r="BE92" i="1" s="1"/>
  <c r="BF93" i="1" s="1"/>
  <c r="BG94" i="1" s="1"/>
  <c r="BH95" i="1" s="1"/>
  <c r="BI96" i="1" s="1"/>
  <c r="B19" i="1"/>
  <c r="C94" i="1"/>
  <c r="E94" i="1"/>
  <c r="I58" i="1"/>
  <c r="F94" i="1" l="1"/>
  <c r="I94" i="1" s="1"/>
  <c r="I59" i="1"/>
  <c r="C61" i="1"/>
  <c r="C19" i="1"/>
  <c r="B20" i="1" s="1"/>
  <c r="E19" i="1"/>
  <c r="B95" i="1"/>
  <c r="E60" i="1"/>
  <c r="F60" i="1" s="1"/>
  <c r="J60" i="1" s="1"/>
  <c r="X60" i="1" s="1"/>
  <c r="Y61" i="1" s="1"/>
  <c r="Z62" i="1" s="1"/>
  <c r="AA63" i="1" s="1"/>
  <c r="AB64" i="1" s="1"/>
  <c r="AC65" i="1" s="1"/>
  <c r="AD66" i="1" s="1"/>
  <c r="AE67" i="1" s="1"/>
  <c r="AF68" i="1" s="1"/>
  <c r="AG69" i="1" s="1"/>
  <c r="AH70" i="1" s="1"/>
  <c r="AI71" i="1" s="1"/>
  <c r="AJ72" i="1" s="1"/>
  <c r="AK73" i="1" s="1"/>
  <c r="AL74" i="1" s="1"/>
  <c r="AM75" i="1" s="1"/>
  <c r="AN76" i="1" s="1"/>
  <c r="AO77" i="1" s="1"/>
  <c r="AP78" i="1" s="1"/>
  <c r="AQ79" i="1" s="1"/>
  <c r="AR80" i="1" s="1"/>
  <c r="AS81" i="1" s="1"/>
  <c r="AT82" i="1" s="1"/>
  <c r="AU83" i="1" s="1"/>
  <c r="AV84" i="1" s="1"/>
  <c r="AW85" i="1" s="1"/>
  <c r="AX86" i="1" s="1"/>
  <c r="AY87" i="1" s="1"/>
  <c r="AZ88" i="1" s="1"/>
  <c r="BA89" i="1" s="1"/>
  <c r="BB90" i="1" s="1"/>
  <c r="BC91" i="1" s="1"/>
  <c r="BD92" i="1" s="1"/>
  <c r="BE93" i="1" s="1"/>
  <c r="BF94" i="1" s="1"/>
  <c r="BG95" i="1" s="1"/>
  <c r="BH96" i="1" s="1"/>
  <c r="BI97" i="1" s="1"/>
  <c r="B61" i="1"/>
  <c r="C62" i="1" l="1"/>
  <c r="I60" i="1"/>
  <c r="E20" i="1"/>
  <c r="C20" i="1"/>
  <c r="C95" i="1"/>
  <c r="E95" i="1"/>
  <c r="E61" i="1"/>
  <c r="F61" i="1" s="1"/>
  <c r="J61" i="1" s="1"/>
  <c r="X61" i="1" s="1"/>
  <c r="Y62" i="1" s="1"/>
  <c r="Z63" i="1" s="1"/>
  <c r="AA64" i="1" s="1"/>
  <c r="AB65" i="1" s="1"/>
  <c r="AC66" i="1" s="1"/>
  <c r="AD67" i="1" s="1"/>
  <c r="AE68" i="1" s="1"/>
  <c r="AF69" i="1" s="1"/>
  <c r="AG70" i="1" s="1"/>
  <c r="AH71" i="1" s="1"/>
  <c r="AI72" i="1" s="1"/>
  <c r="AJ73" i="1" s="1"/>
  <c r="AK74" i="1" s="1"/>
  <c r="AL75" i="1" s="1"/>
  <c r="AM76" i="1" s="1"/>
  <c r="AN77" i="1" s="1"/>
  <c r="AO78" i="1" s="1"/>
  <c r="AP79" i="1" s="1"/>
  <c r="AQ80" i="1" s="1"/>
  <c r="AR81" i="1" s="1"/>
  <c r="AS82" i="1" s="1"/>
  <c r="AT83" i="1" s="1"/>
  <c r="AU84" i="1" s="1"/>
  <c r="AV85" i="1" s="1"/>
  <c r="AW86" i="1" s="1"/>
  <c r="AX87" i="1" s="1"/>
  <c r="AY88" i="1" s="1"/>
  <c r="AZ89" i="1" s="1"/>
  <c r="BA90" i="1" s="1"/>
  <c r="BB91" i="1" s="1"/>
  <c r="BC92" i="1" s="1"/>
  <c r="BD93" i="1" s="1"/>
  <c r="BE94" i="1" s="1"/>
  <c r="BF95" i="1" s="1"/>
  <c r="BG96" i="1" s="1"/>
  <c r="BH97" i="1" s="1"/>
  <c r="BI98" i="1" s="1"/>
  <c r="B62" i="1"/>
  <c r="F19" i="1"/>
  <c r="J19" i="1" s="1"/>
  <c r="X19" i="1" s="1"/>
  <c r="Y20" i="1" s="1"/>
  <c r="Z21" i="1" s="1"/>
  <c r="AA22" i="1" s="1"/>
  <c r="AB23" i="1" s="1"/>
  <c r="AC24" i="1" s="1"/>
  <c r="AD25" i="1" s="1"/>
  <c r="AE26" i="1" s="1"/>
  <c r="AF27" i="1" s="1"/>
  <c r="AG28" i="1" s="1"/>
  <c r="AH29" i="1" s="1"/>
  <c r="AI30" i="1" s="1"/>
  <c r="AJ31" i="1" s="1"/>
  <c r="AK32" i="1" s="1"/>
  <c r="AL33" i="1" s="1"/>
  <c r="AM34" i="1" s="1"/>
  <c r="AN35" i="1" s="1"/>
  <c r="AO36" i="1" s="1"/>
  <c r="AP37" i="1" s="1"/>
  <c r="AQ38" i="1" s="1"/>
  <c r="AR39" i="1" s="1"/>
  <c r="AS40" i="1" s="1"/>
  <c r="AT41" i="1" s="1"/>
  <c r="AU42" i="1" s="1"/>
  <c r="AV43" i="1" s="1"/>
  <c r="AW44" i="1" s="1"/>
  <c r="AX45" i="1" s="1"/>
  <c r="AY46" i="1" s="1"/>
  <c r="AZ47" i="1" s="1"/>
  <c r="BA48" i="1" s="1"/>
  <c r="BB49" i="1" s="1"/>
  <c r="BC50" i="1" s="1"/>
  <c r="BD51" i="1" s="1"/>
  <c r="BE52" i="1" s="1"/>
  <c r="BF53" i="1" s="1"/>
  <c r="BG54" i="1" s="1"/>
  <c r="BH55" i="1" s="1"/>
  <c r="BI56" i="1" s="1"/>
  <c r="F20" i="1" l="1"/>
  <c r="J20" i="1" s="1"/>
  <c r="X20" i="1" s="1"/>
  <c r="Y21" i="1" s="1"/>
  <c r="Z22" i="1" s="1"/>
  <c r="AA23" i="1" s="1"/>
  <c r="AB24" i="1" s="1"/>
  <c r="AC25" i="1" s="1"/>
  <c r="AD26" i="1" s="1"/>
  <c r="AE27" i="1" s="1"/>
  <c r="AF28" i="1" s="1"/>
  <c r="AG29" i="1" s="1"/>
  <c r="AH30" i="1" s="1"/>
  <c r="AI31" i="1" s="1"/>
  <c r="AJ32" i="1" s="1"/>
  <c r="AK33" i="1" s="1"/>
  <c r="AL34" i="1" s="1"/>
  <c r="AM35" i="1" s="1"/>
  <c r="AN36" i="1" s="1"/>
  <c r="AO37" i="1" s="1"/>
  <c r="AP38" i="1" s="1"/>
  <c r="AQ39" i="1" s="1"/>
  <c r="AR40" i="1" s="1"/>
  <c r="AS41" i="1" s="1"/>
  <c r="AT42" i="1" s="1"/>
  <c r="AU43" i="1" s="1"/>
  <c r="AV44" i="1" s="1"/>
  <c r="AW45" i="1" s="1"/>
  <c r="AX46" i="1" s="1"/>
  <c r="AY47" i="1" s="1"/>
  <c r="AZ48" i="1" s="1"/>
  <c r="BA49" i="1" s="1"/>
  <c r="BB50" i="1" s="1"/>
  <c r="BC51" i="1" s="1"/>
  <c r="BD52" i="1" s="1"/>
  <c r="BE53" i="1" s="1"/>
  <c r="BF54" i="1" s="1"/>
  <c r="BG55" i="1" s="1"/>
  <c r="BH56" i="1" s="1"/>
  <c r="BI57" i="1" s="1"/>
  <c r="F95" i="1"/>
  <c r="I95" i="1" s="1"/>
  <c r="I61" i="1"/>
  <c r="B63" i="1"/>
  <c r="E62" i="1"/>
  <c r="F62" i="1" s="1"/>
  <c r="J62" i="1" s="1"/>
  <c r="X62" i="1" s="1"/>
  <c r="Y63" i="1" s="1"/>
  <c r="Z64" i="1" s="1"/>
  <c r="AA65" i="1" s="1"/>
  <c r="AB66" i="1" s="1"/>
  <c r="AC67" i="1" s="1"/>
  <c r="AD68" i="1" s="1"/>
  <c r="AE69" i="1" s="1"/>
  <c r="AF70" i="1" s="1"/>
  <c r="AG71" i="1" s="1"/>
  <c r="AH72" i="1" s="1"/>
  <c r="AI73" i="1" s="1"/>
  <c r="AJ74" i="1" s="1"/>
  <c r="AK75" i="1" s="1"/>
  <c r="AL76" i="1" s="1"/>
  <c r="AM77" i="1" s="1"/>
  <c r="AN78" i="1" s="1"/>
  <c r="AO79" i="1" s="1"/>
  <c r="AP80" i="1" s="1"/>
  <c r="AQ81" i="1" s="1"/>
  <c r="AR82" i="1" s="1"/>
  <c r="AS83" i="1" s="1"/>
  <c r="AT84" i="1" s="1"/>
  <c r="AU85" i="1" s="1"/>
  <c r="AV86" i="1" s="1"/>
  <c r="AW87" i="1" s="1"/>
  <c r="AX88" i="1" s="1"/>
  <c r="AY89" i="1" s="1"/>
  <c r="AZ90" i="1" s="1"/>
  <c r="BA91" i="1" s="1"/>
  <c r="BB92" i="1" s="1"/>
  <c r="BC93" i="1" s="1"/>
  <c r="BD94" i="1" s="1"/>
  <c r="BE95" i="1" s="1"/>
  <c r="BF96" i="1" s="1"/>
  <c r="BG97" i="1" s="1"/>
  <c r="BH98" i="1" s="1"/>
  <c r="BI99" i="1" s="1"/>
  <c r="C63" i="1"/>
  <c r="B96" i="1"/>
  <c r="B21" i="1"/>
  <c r="I19" i="1"/>
  <c r="K19" i="1"/>
  <c r="I20" i="1" l="1"/>
  <c r="K20" i="1"/>
  <c r="I62" i="1"/>
  <c r="E21" i="1"/>
  <c r="C21" i="1"/>
  <c r="B22" i="1" s="1"/>
  <c r="C64" i="1"/>
  <c r="C96" i="1"/>
  <c r="E96" i="1"/>
  <c r="E63" i="1"/>
  <c r="F63" i="1" s="1"/>
  <c r="J63" i="1" s="1"/>
  <c r="X63" i="1" s="1"/>
  <c r="Y64" i="1" s="1"/>
  <c r="Z65" i="1" s="1"/>
  <c r="AA66" i="1" s="1"/>
  <c r="AB67" i="1" s="1"/>
  <c r="AC68" i="1" s="1"/>
  <c r="AD69" i="1" s="1"/>
  <c r="AE70" i="1" s="1"/>
  <c r="AF71" i="1" s="1"/>
  <c r="AG72" i="1" s="1"/>
  <c r="AH73" i="1" s="1"/>
  <c r="AI74" i="1" s="1"/>
  <c r="AJ75" i="1" s="1"/>
  <c r="AK76" i="1" s="1"/>
  <c r="AL77" i="1" s="1"/>
  <c r="AM78" i="1" s="1"/>
  <c r="AN79" i="1" s="1"/>
  <c r="AO80" i="1" s="1"/>
  <c r="AP81" i="1" s="1"/>
  <c r="AQ82" i="1" s="1"/>
  <c r="AR83" i="1" s="1"/>
  <c r="AS84" i="1" s="1"/>
  <c r="AT85" i="1" s="1"/>
  <c r="AU86" i="1" s="1"/>
  <c r="AV87" i="1" s="1"/>
  <c r="AW88" i="1" s="1"/>
  <c r="AX89" i="1" s="1"/>
  <c r="AY90" i="1" s="1"/>
  <c r="AZ91" i="1" s="1"/>
  <c r="BA92" i="1" s="1"/>
  <c r="BB93" i="1" s="1"/>
  <c r="BC94" i="1" s="1"/>
  <c r="BD95" i="1" s="1"/>
  <c r="BE96" i="1" s="1"/>
  <c r="BF97" i="1" s="1"/>
  <c r="BG98" i="1" s="1"/>
  <c r="BH99" i="1" s="1"/>
  <c r="BI100" i="1" s="1"/>
  <c r="B64" i="1"/>
  <c r="F96" i="1" l="1"/>
  <c r="I96" i="1" s="1"/>
  <c r="I63" i="1"/>
  <c r="E64" i="1"/>
  <c r="F64" i="1" s="1"/>
  <c r="J64" i="1" s="1"/>
  <c r="X64" i="1" s="1"/>
  <c r="Y65" i="1" s="1"/>
  <c r="Z66" i="1" s="1"/>
  <c r="AA67" i="1" s="1"/>
  <c r="AB68" i="1" s="1"/>
  <c r="AC69" i="1" s="1"/>
  <c r="AD70" i="1" s="1"/>
  <c r="AE71" i="1" s="1"/>
  <c r="AF72" i="1" s="1"/>
  <c r="AG73" i="1" s="1"/>
  <c r="AH74" i="1" s="1"/>
  <c r="AI75" i="1" s="1"/>
  <c r="AJ76" i="1" s="1"/>
  <c r="AK77" i="1" s="1"/>
  <c r="AL78" i="1" s="1"/>
  <c r="AM79" i="1" s="1"/>
  <c r="AN80" i="1" s="1"/>
  <c r="AO81" i="1" s="1"/>
  <c r="AP82" i="1" s="1"/>
  <c r="AQ83" i="1" s="1"/>
  <c r="AR84" i="1" s="1"/>
  <c r="AS85" i="1" s="1"/>
  <c r="AT86" i="1" s="1"/>
  <c r="AU87" i="1" s="1"/>
  <c r="AV88" i="1" s="1"/>
  <c r="AW89" i="1" s="1"/>
  <c r="AX90" i="1" s="1"/>
  <c r="AY91" i="1" s="1"/>
  <c r="AZ92" i="1" s="1"/>
  <c r="BA93" i="1" s="1"/>
  <c r="BB94" i="1" s="1"/>
  <c r="BC95" i="1" s="1"/>
  <c r="BD96" i="1" s="1"/>
  <c r="BE97" i="1" s="1"/>
  <c r="BF98" i="1" s="1"/>
  <c r="BG99" i="1" s="1"/>
  <c r="BH100" i="1" s="1"/>
  <c r="BI101" i="1" s="1"/>
  <c r="B65" i="1"/>
  <c r="C65" i="1"/>
  <c r="E22" i="1"/>
  <c r="C22" i="1"/>
  <c r="B23" i="1" s="1"/>
  <c r="B97" i="1"/>
  <c r="F21" i="1"/>
  <c r="J21" i="1" s="1"/>
  <c r="X21" i="1" s="1"/>
  <c r="Y22" i="1" s="1"/>
  <c r="Z23" i="1" s="1"/>
  <c r="AA24" i="1" s="1"/>
  <c r="AB25" i="1" s="1"/>
  <c r="AC26" i="1" s="1"/>
  <c r="AD27" i="1" s="1"/>
  <c r="AE28" i="1" s="1"/>
  <c r="AF29" i="1" s="1"/>
  <c r="AG30" i="1" s="1"/>
  <c r="AH31" i="1" s="1"/>
  <c r="AI32" i="1" s="1"/>
  <c r="AJ33" i="1" s="1"/>
  <c r="AK34" i="1" s="1"/>
  <c r="AL35" i="1" s="1"/>
  <c r="AM36" i="1" s="1"/>
  <c r="AN37" i="1" s="1"/>
  <c r="AO38" i="1" s="1"/>
  <c r="AP39" i="1" s="1"/>
  <c r="AQ40" i="1" s="1"/>
  <c r="AR41" i="1" s="1"/>
  <c r="AS42" i="1" s="1"/>
  <c r="AT43" i="1" s="1"/>
  <c r="AU44" i="1" s="1"/>
  <c r="AV45" i="1" s="1"/>
  <c r="AW46" i="1" s="1"/>
  <c r="AX47" i="1" s="1"/>
  <c r="AY48" i="1" s="1"/>
  <c r="AZ49" i="1" s="1"/>
  <c r="BA50" i="1" s="1"/>
  <c r="BB51" i="1" s="1"/>
  <c r="BC52" i="1" s="1"/>
  <c r="BD53" i="1" s="1"/>
  <c r="BE54" i="1" s="1"/>
  <c r="BF55" i="1" s="1"/>
  <c r="BG56" i="1" s="1"/>
  <c r="BH57" i="1" s="1"/>
  <c r="BI58" i="1" s="1"/>
  <c r="F22" i="1" l="1"/>
  <c r="J22" i="1" s="1"/>
  <c r="X22" i="1" s="1"/>
  <c r="Y23" i="1" s="1"/>
  <c r="Z24" i="1" s="1"/>
  <c r="AA25" i="1" s="1"/>
  <c r="AB26" i="1" s="1"/>
  <c r="AC27" i="1" s="1"/>
  <c r="AD28" i="1" s="1"/>
  <c r="AE29" i="1" s="1"/>
  <c r="AF30" i="1" s="1"/>
  <c r="AG31" i="1" s="1"/>
  <c r="AH32" i="1" s="1"/>
  <c r="AI33" i="1" s="1"/>
  <c r="AJ34" i="1" s="1"/>
  <c r="AK35" i="1" s="1"/>
  <c r="AL36" i="1" s="1"/>
  <c r="AM37" i="1" s="1"/>
  <c r="AN38" i="1" s="1"/>
  <c r="AO39" i="1" s="1"/>
  <c r="AP40" i="1" s="1"/>
  <c r="AQ41" i="1" s="1"/>
  <c r="AR42" i="1" s="1"/>
  <c r="AS43" i="1" s="1"/>
  <c r="AT44" i="1" s="1"/>
  <c r="AU45" i="1" s="1"/>
  <c r="AV46" i="1" s="1"/>
  <c r="AW47" i="1" s="1"/>
  <c r="AX48" i="1" s="1"/>
  <c r="AY49" i="1" s="1"/>
  <c r="AZ50" i="1" s="1"/>
  <c r="BA51" i="1" s="1"/>
  <c r="BB52" i="1" s="1"/>
  <c r="BC53" i="1" s="1"/>
  <c r="BD54" i="1" s="1"/>
  <c r="BE55" i="1" s="1"/>
  <c r="BF56" i="1" s="1"/>
  <c r="BG57" i="1" s="1"/>
  <c r="BH58" i="1" s="1"/>
  <c r="BI59" i="1" s="1"/>
  <c r="I64" i="1"/>
  <c r="C23" i="1"/>
  <c r="E23" i="1"/>
  <c r="I21" i="1"/>
  <c r="K21" i="1"/>
  <c r="E65" i="1"/>
  <c r="F65" i="1" s="1"/>
  <c r="J65" i="1" s="1"/>
  <c r="X65" i="1" s="1"/>
  <c r="Y66" i="1" s="1"/>
  <c r="Z67" i="1" s="1"/>
  <c r="AA68" i="1" s="1"/>
  <c r="AB69" i="1" s="1"/>
  <c r="AC70" i="1" s="1"/>
  <c r="AD71" i="1" s="1"/>
  <c r="AE72" i="1" s="1"/>
  <c r="AF73" i="1" s="1"/>
  <c r="AG74" i="1" s="1"/>
  <c r="AH75" i="1" s="1"/>
  <c r="AI76" i="1" s="1"/>
  <c r="AJ77" i="1" s="1"/>
  <c r="AK78" i="1" s="1"/>
  <c r="AL79" i="1" s="1"/>
  <c r="AM80" i="1" s="1"/>
  <c r="AN81" i="1" s="1"/>
  <c r="AO82" i="1" s="1"/>
  <c r="AP83" i="1" s="1"/>
  <c r="AQ84" i="1" s="1"/>
  <c r="AR85" i="1" s="1"/>
  <c r="AS86" i="1" s="1"/>
  <c r="AT87" i="1" s="1"/>
  <c r="AU88" i="1" s="1"/>
  <c r="AV89" i="1" s="1"/>
  <c r="AW90" i="1" s="1"/>
  <c r="AX91" i="1" s="1"/>
  <c r="AY92" i="1" s="1"/>
  <c r="AZ93" i="1" s="1"/>
  <c r="BA94" i="1" s="1"/>
  <c r="BB95" i="1" s="1"/>
  <c r="BC96" i="1" s="1"/>
  <c r="BD97" i="1" s="1"/>
  <c r="BE98" i="1" s="1"/>
  <c r="BF99" i="1" s="1"/>
  <c r="BG100" i="1" s="1"/>
  <c r="BH101" i="1" s="1"/>
  <c r="BI102" i="1" s="1"/>
  <c r="B66" i="1"/>
  <c r="C97" i="1"/>
  <c r="B98" i="1" s="1"/>
  <c r="E97" i="1"/>
  <c r="C66" i="1"/>
  <c r="K22" i="1" l="1"/>
  <c r="I22" i="1"/>
  <c r="F23" i="1"/>
  <c r="J23" i="1" s="1"/>
  <c r="X23" i="1" s="1"/>
  <c r="Y24" i="1" s="1"/>
  <c r="Z25" i="1" s="1"/>
  <c r="AA26" i="1" s="1"/>
  <c r="AB27" i="1" s="1"/>
  <c r="AC28" i="1" s="1"/>
  <c r="AD29" i="1" s="1"/>
  <c r="AE30" i="1" s="1"/>
  <c r="AF31" i="1" s="1"/>
  <c r="AG32" i="1" s="1"/>
  <c r="AH33" i="1" s="1"/>
  <c r="AI34" i="1" s="1"/>
  <c r="AJ35" i="1" s="1"/>
  <c r="AK36" i="1" s="1"/>
  <c r="AL37" i="1" s="1"/>
  <c r="AM38" i="1" s="1"/>
  <c r="AN39" i="1" s="1"/>
  <c r="AO40" i="1" s="1"/>
  <c r="AP41" i="1" s="1"/>
  <c r="AQ42" i="1" s="1"/>
  <c r="AR43" i="1" s="1"/>
  <c r="AS44" i="1" s="1"/>
  <c r="AT45" i="1" s="1"/>
  <c r="AU46" i="1" s="1"/>
  <c r="AV47" i="1" s="1"/>
  <c r="AW48" i="1" s="1"/>
  <c r="AX49" i="1" s="1"/>
  <c r="AY50" i="1" s="1"/>
  <c r="AZ51" i="1" s="1"/>
  <c r="BA52" i="1" s="1"/>
  <c r="BB53" i="1" s="1"/>
  <c r="BC54" i="1" s="1"/>
  <c r="BD55" i="1" s="1"/>
  <c r="BE56" i="1" s="1"/>
  <c r="BF57" i="1" s="1"/>
  <c r="BG58" i="1" s="1"/>
  <c r="BH59" i="1" s="1"/>
  <c r="BI60" i="1" s="1"/>
  <c r="C98" i="1"/>
  <c r="B99" i="1" s="1"/>
  <c r="E98" i="1"/>
  <c r="I65" i="1"/>
  <c r="B24" i="1"/>
  <c r="F97" i="1"/>
  <c r="I97" i="1" s="1"/>
  <c r="C67" i="1"/>
  <c r="B67" i="1"/>
  <c r="E66" i="1"/>
  <c r="F66" i="1" s="1"/>
  <c r="J66" i="1" s="1"/>
  <c r="X66" i="1" s="1"/>
  <c r="Y67" i="1" s="1"/>
  <c r="Z68" i="1" s="1"/>
  <c r="AA69" i="1" s="1"/>
  <c r="AB70" i="1" s="1"/>
  <c r="AC71" i="1" s="1"/>
  <c r="AD72" i="1" s="1"/>
  <c r="AE73" i="1" s="1"/>
  <c r="AF74" i="1" s="1"/>
  <c r="AG75" i="1" s="1"/>
  <c r="AH76" i="1" s="1"/>
  <c r="AI77" i="1" s="1"/>
  <c r="AJ78" i="1" s="1"/>
  <c r="AK79" i="1" s="1"/>
  <c r="AL80" i="1" s="1"/>
  <c r="AM81" i="1" s="1"/>
  <c r="AN82" i="1" s="1"/>
  <c r="AO83" i="1" s="1"/>
  <c r="AP84" i="1" s="1"/>
  <c r="AQ85" i="1" s="1"/>
  <c r="AR86" i="1" s="1"/>
  <c r="AS87" i="1" s="1"/>
  <c r="AT88" i="1" s="1"/>
  <c r="AU89" i="1" s="1"/>
  <c r="AV90" i="1" s="1"/>
  <c r="AW91" i="1" s="1"/>
  <c r="AX92" i="1" s="1"/>
  <c r="AY93" i="1" s="1"/>
  <c r="AZ94" i="1" s="1"/>
  <c r="BA95" i="1" s="1"/>
  <c r="BB96" i="1" s="1"/>
  <c r="BC97" i="1" s="1"/>
  <c r="BD98" i="1" s="1"/>
  <c r="BE99" i="1" s="1"/>
  <c r="BF100" i="1" s="1"/>
  <c r="BG101" i="1" s="1"/>
  <c r="BH102" i="1" s="1"/>
  <c r="BI103" i="1" s="1"/>
  <c r="K23" i="1" l="1"/>
  <c r="I23" i="1"/>
  <c r="I66" i="1"/>
  <c r="E99" i="1"/>
  <c r="C99" i="1"/>
  <c r="C68" i="1"/>
  <c r="C24" i="1"/>
  <c r="E24" i="1"/>
  <c r="E67" i="1"/>
  <c r="F67" i="1" s="1"/>
  <c r="J67" i="1" s="1"/>
  <c r="X67" i="1" s="1"/>
  <c r="Y68" i="1" s="1"/>
  <c r="Z69" i="1" s="1"/>
  <c r="AA70" i="1" s="1"/>
  <c r="AB71" i="1" s="1"/>
  <c r="AC72" i="1" s="1"/>
  <c r="AD73" i="1" s="1"/>
  <c r="AE74" i="1" s="1"/>
  <c r="AF75" i="1" s="1"/>
  <c r="AG76" i="1" s="1"/>
  <c r="AH77" i="1" s="1"/>
  <c r="AI78" i="1" s="1"/>
  <c r="AJ79" i="1" s="1"/>
  <c r="AK80" i="1" s="1"/>
  <c r="AL81" i="1" s="1"/>
  <c r="AM82" i="1" s="1"/>
  <c r="AN83" i="1" s="1"/>
  <c r="AO84" i="1" s="1"/>
  <c r="AP85" i="1" s="1"/>
  <c r="AQ86" i="1" s="1"/>
  <c r="AR87" i="1" s="1"/>
  <c r="AS88" i="1" s="1"/>
  <c r="AT89" i="1" s="1"/>
  <c r="AU90" i="1" s="1"/>
  <c r="AV91" i="1" s="1"/>
  <c r="AW92" i="1" s="1"/>
  <c r="AX93" i="1" s="1"/>
  <c r="AY94" i="1" s="1"/>
  <c r="AZ95" i="1" s="1"/>
  <c r="BA96" i="1" s="1"/>
  <c r="BB97" i="1" s="1"/>
  <c r="BC98" i="1" s="1"/>
  <c r="BD99" i="1" s="1"/>
  <c r="BE100" i="1" s="1"/>
  <c r="BF101" i="1" s="1"/>
  <c r="BG102" i="1" s="1"/>
  <c r="BH103" i="1" s="1"/>
  <c r="BI104" i="1" s="1"/>
  <c r="B68" i="1"/>
  <c r="F98" i="1"/>
  <c r="I98" i="1" s="1"/>
  <c r="F99" i="1" l="1"/>
  <c r="I99" i="1" s="1"/>
  <c r="F24" i="1"/>
  <c r="J24" i="1" s="1"/>
  <c r="X24" i="1" s="1"/>
  <c r="Y25" i="1" s="1"/>
  <c r="Z26" i="1" s="1"/>
  <c r="AA27" i="1" s="1"/>
  <c r="AB28" i="1" s="1"/>
  <c r="AC29" i="1" s="1"/>
  <c r="AD30" i="1" s="1"/>
  <c r="AE31" i="1" s="1"/>
  <c r="AF32" i="1" s="1"/>
  <c r="AG33" i="1" s="1"/>
  <c r="AH34" i="1" s="1"/>
  <c r="AI35" i="1" s="1"/>
  <c r="AJ36" i="1" s="1"/>
  <c r="AK37" i="1" s="1"/>
  <c r="AL38" i="1" s="1"/>
  <c r="AM39" i="1" s="1"/>
  <c r="AN40" i="1" s="1"/>
  <c r="AO41" i="1" s="1"/>
  <c r="AP42" i="1" s="1"/>
  <c r="AQ43" i="1" s="1"/>
  <c r="AR44" i="1" s="1"/>
  <c r="AS45" i="1" s="1"/>
  <c r="AT46" i="1" s="1"/>
  <c r="AU47" i="1" s="1"/>
  <c r="AV48" i="1" s="1"/>
  <c r="AW49" i="1" s="1"/>
  <c r="AX50" i="1" s="1"/>
  <c r="AY51" i="1" s="1"/>
  <c r="AZ52" i="1" s="1"/>
  <c r="BA53" i="1" s="1"/>
  <c r="BB54" i="1" s="1"/>
  <c r="BC55" i="1" s="1"/>
  <c r="BD56" i="1" s="1"/>
  <c r="BE57" i="1" s="1"/>
  <c r="BF58" i="1" s="1"/>
  <c r="BG59" i="1" s="1"/>
  <c r="BH60" i="1" s="1"/>
  <c r="BI61" i="1" s="1"/>
  <c r="I67" i="1"/>
  <c r="C69" i="1"/>
  <c r="B25" i="1"/>
  <c r="B69" i="1"/>
  <c r="E68" i="1"/>
  <c r="F68" i="1" s="1"/>
  <c r="J68" i="1" s="1"/>
  <c r="X68" i="1" s="1"/>
  <c r="Y69" i="1" s="1"/>
  <c r="Z70" i="1" s="1"/>
  <c r="AA71" i="1" s="1"/>
  <c r="AB72" i="1" s="1"/>
  <c r="AC73" i="1" s="1"/>
  <c r="AD74" i="1" s="1"/>
  <c r="AE75" i="1" s="1"/>
  <c r="AF76" i="1" s="1"/>
  <c r="AG77" i="1" s="1"/>
  <c r="AH78" i="1" s="1"/>
  <c r="AI79" i="1" s="1"/>
  <c r="AJ80" i="1" s="1"/>
  <c r="AK81" i="1" s="1"/>
  <c r="AL82" i="1" s="1"/>
  <c r="AM83" i="1" s="1"/>
  <c r="AN84" i="1" s="1"/>
  <c r="AO85" i="1" s="1"/>
  <c r="AP86" i="1" s="1"/>
  <c r="AQ87" i="1" s="1"/>
  <c r="AR88" i="1" s="1"/>
  <c r="AS89" i="1" s="1"/>
  <c r="AT90" i="1" s="1"/>
  <c r="AU91" i="1" s="1"/>
  <c r="AV92" i="1" s="1"/>
  <c r="AW93" i="1" s="1"/>
  <c r="AX94" i="1" s="1"/>
  <c r="AY95" i="1" s="1"/>
  <c r="AZ96" i="1" s="1"/>
  <c r="BA97" i="1" s="1"/>
  <c r="BB98" i="1" s="1"/>
  <c r="BC99" i="1" s="1"/>
  <c r="BD100" i="1" s="1"/>
  <c r="BE101" i="1" s="1"/>
  <c r="BF102" i="1" s="1"/>
  <c r="BG103" i="1" s="1"/>
  <c r="BH104" i="1" s="1"/>
  <c r="BI105" i="1" s="1"/>
  <c r="B100" i="1"/>
  <c r="K24" i="1" l="1"/>
  <c r="I24" i="1"/>
  <c r="I68" i="1"/>
  <c r="E25" i="1"/>
  <c r="C25" i="1"/>
  <c r="B26" i="1" s="1"/>
  <c r="E69" i="1"/>
  <c r="F69" i="1" s="1"/>
  <c r="J69" i="1" s="1"/>
  <c r="X69" i="1" s="1"/>
  <c r="Y70" i="1" s="1"/>
  <c r="Z71" i="1" s="1"/>
  <c r="AA72" i="1" s="1"/>
  <c r="AB73" i="1" s="1"/>
  <c r="AC74" i="1" s="1"/>
  <c r="AD75" i="1" s="1"/>
  <c r="AE76" i="1" s="1"/>
  <c r="AF77" i="1" s="1"/>
  <c r="AG78" i="1" s="1"/>
  <c r="AH79" i="1" s="1"/>
  <c r="AI80" i="1" s="1"/>
  <c r="AJ81" i="1" s="1"/>
  <c r="AK82" i="1" s="1"/>
  <c r="AL83" i="1" s="1"/>
  <c r="AM84" i="1" s="1"/>
  <c r="AN85" i="1" s="1"/>
  <c r="AO86" i="1" s="1"/>
  <c r="AP87" i="1" s="1"/>
  <c r="AQ88" i="1" s="1"/>
  <c r="AR89" i="1" s="1"/>
  <c r="AS90" i="1" s="1"/>
  <c r="AT91" i="1" s="1"/>
  <c r="AU92" i="1" s="1"/>
  <c r="AV93" i="1" s="1"/>
  <c r="AW94" i="1" s="1"/>
  <c r="AX95" i="1" s="1"/>
  <c r="AY96" i="1" s="1"/>
  <c r="AZ97" i="1" s="1"/>
  <c r="BA98" i="1" s="1"/>
  <c r="BB99" i="1" s="1"/>
  <c r="BC100" i="1" s="1"/>
  <c r="BD101" i="1" s="1"/>
  <c r="BE102" i="1" s="1"/>
  <c r="BF103" i="1" s="1"/>
  <c r="BG104" i="1" s="1"/>
  <c r="BH105" i="1" s="1"/>
  <c r="BI106" i="1" s="1"/>
  <c r="B70" i="1"/>
  <c r="C100" i="1"/>
  <c r="B101" i="1" s="1"/>
  <c r="E100" i="1"/>
  <c r="C70" i="1"/>
  <c r="E101" i="1" l="1"/>
  <c r="C101" i="1"/>
  <c r="F101" i="1" s="1"/>
  <c r="I101" i="1" s="1"/>
  <c r="C71" i="1"/>
  <c r="C26" i="1"/>
  <c r="E26" i="1"/>
  <c r="B71" i="1"/>
  <c r="E70" i="1"/>
  <c r="F70" i="1" s="1"/>
  <c r="J70" i="1" s="1"/>
  <c r="X70" i="1" s="1"/>
  <c r="Y71" i="1" s="1"/>
  <c r="Z72" i="1" s="1"/>
  <c r="AA73" i="1" s="1"/>
  <c r="AB74" i="1" s="1"/>
  <c r="AC75" i="1" s="1"/>
  <c r="AD76" i="1" s="1"/>
  <c r="AE77" i="1" s="1"/>
  <c r="AF78" i="1" s="1"/>
  <c r="AG79" i="1" s="1"/>
  <c r="AH80" i="1" s="1"/>
  <c r="AI81" i="1" s="1"/>
  <c r="AJ82" i="1" s="1"/>
  <c r="AK83" i="1" s="1"/>
  <c r="AL84" i="1" s="1"/>
  <c r="AM85" i="1" s="1"/>
  <c r="AN86" i="1" s="1"/>
  <c r="AO87" i="1" s="1"/>
  <c r="AP88" i="1" s="1"/>
  <c r="AQ89" i="1" s="1"/>
  <c r="AR90" i="1" s="1"/>
  <c r="AS91" i="1" s="1"/>
  <c r="AT92" i="1" s="1"/>
  <c r="AU93" i="1" s="1"/>
  <c r="AV94" i="1" s="1"/>
  <c r="AW95" i="1" s="1"/>
  <c r="AX96" i="1" s="1"/>
  <c r="AY97" i="1" s="1"/>
  <c r="AZ98" i="1" s="1"/>
  <c r="BA99" i="1" s="1"/>
  <c r="BB100" i="1" s="1"/>
  <c r="BC101" i="1" s="1"/>
  <c r="BD102" i="1" s="1"/>
  <c r="BE103" i="1" s="1"/>
  <c r="BF104" i="1" s="1"/>
  <c r="BG105" i="1" s="1"/>
  <c r="BH106" i="1" s="1"/>
  <c r="BI107" i="1" s="1"/>
  <c r="I69" i="1"/>
  <c r="F100" i="1"/>
  <c r="I100" i="1" s="1"/>
  <c r="F25" i="1"/>
  <c r="J25" i="1" s="1"/>
  <c r="X25" i="1" s="1"/>
  <c r="Y26" i="1" s="1"/>
  <c r="Z27" i="1" s="1"/>
  <c r="AA28" i="1" s="1"/>
  <c r="AB29" i="1" s="1"/>
  <c r="AC30" i="1" s="1"/>
  <c r="AD31" i="1" s="1"/>
  <c r="AE32" i="1" s="1"/>
  <c r="AF33" i="1" s="1"/>
  <c r="AG34" i="1" s="1"/>
  <c r="AH35" i="1" s="1"/>
  <c r="AI36" i="1" s="1"/>
  <c r="AJ37" i="1" s="1"/>
  <c r="AK38" i="1" s="1"/>
  <c r="AL39" i="1" s="1"/>
  <c r="AM40" i="1" s="1"/>
  <c r="AN41" i="1" s="1"/>
  <c r="AO42" i="1" s="1"/>
  <c r="AP43" i="1" s="1"/>
  <c r="AQ44" i="1" s="1"/>
  <c r="AR45" i="1" s="1"/>
  <c r="AS46" i="1" s="1"/>
  <c r="AT47" i="1" s="1"/>
  <c r="AU48" i="1" s="1"/>
  <c r="AV49" i="1" s="1"/>
  <c r="AW50" i="1" s="1"/>
  <c r="AX51" i="1" s="1"/>
  <c r="AY52" i="1" s="1"/>
  <c r="AZ53" i="1" s="1"/>
  <c r="BA54" i="1" s="1"/>
  <c r="BB55" i="1" s="1"/>
  <c r="BC56" i="1" s="1"/>
  <c r="BD57" i="1" s="1"/>
  <c r="BE58" i="1" s="1"/>
  <c r="BF59" i="1" s="1"/>
  <c r="BG60" i="1" s="1"/>
  <c r="BH61" i="1" s="1"/>
  <c r="BI62" i="1" s="1"/>
  <c r="I70" i="1" l="1"/>
  <c r="F26" i="1"/>
  <c r="J26" i="1" s="1"/>
  <c r="X26" i="1" s="1"/>
  <c r="Y27" i="1" s="1"/>
  <c r="Z28" i="1" s="1"/>
  <c r="AA29" i="1" s="1"/>
  <c r="AB30" i="1" s="1"/>
  <c r="AC31" i="1" s="1"/>
  <c r="AD32" i="1" s="1"/>
  <c r="AE33" i="1" s="1"/>
  <c r="AF34" i="1" s="1"/>
  <c r="AG35" i="1" s="1"/>
  <c r="AH36" i="1" s="1"/>
  <c r="AI37" i="1" s="1"/>
  <c r="AJ38" i="1" s="1"/>
  <c r="AK39" i="1" s="1"/>
  <c r="AL40" i="1" s="1"/>
  <c r="AM41" i="1" s="1"/>
  <c r="AN42" i="1" s="1"/>
  <c r="AO43" i="1" s="1"/>
  <c r="AP44" i="1" s="1"/>
  <c r="AQ45" i="1" s="1"/>
  <c r="AR46" i="1" s="1"/>
  <c r="AS47" i="1" s="1"/>
  <c r="AT48" i="1" s="1"/>
  <c r="AU49" i="1" s="1"/>
  <c r="AV50" i="1" s="1"/>
  <c r="AW51" i="1" s="1"/>
  <c r="AX52" i="1" s="1"/>
  <c r="AY53" i="1" s="1"/>
  <c r="AZ54" i="1" s="1"/>
  <c r="BA55" i="1" s="1"/>
  <c r="BB56" i="1" s="1"/>
  <c r="BC57" i="1" s="1"/>
  <c r="BD58" i="1" s="1"/>
  <c r="BE59" i="1" s="1"/>
  <c r="BF60" i="1" s="1"/>
  <c r="BG61" i="1" s="1"/>
  <c r="BH62" i="1" s="1"/>
  <c r="BI63" i="1" s="1"/>
  <c r="B27" i="1"/>
  <c r="C72" i="1"/>
  <c r="I25" i="1"/>
  <c r="K25" i="1"/>
  <c r="E71" i="1"/>
  <c r="F71" i="1" s="1"/>
  <c r="J71" i="1" s="1"/>
  <c r="X71" i="1" s="1"/>
  <c r="Y72" i="1" s="1"/>
  <c r="Z73" i="1" s="1"/>
  <c r="AA74" i="1" s="1"/>
  <c r="AB75" i="1" s="1"/>
  <c r="AC76" i="1" s="1"/>
  <c r="AD77" i="1" s="1"/>
  <c r="AE78" i="1" s="1"/>
  <c r="AF79" i="1" s="1"/>
  <c r="AG80" i="1" s="1"/>
  <c r="AH81" i="1" s="1"/>
  <c r="AI82" i="1" s="1"/>
  <c r="AJ83" i="1" s="1"/>
  <c r="AK84" i="1" s="1"/>
  <c r="AL85" i="1" s="1"/>
  <c r="AM86" i="1" s="1"/>
  <c r="AN87" i="1" s="1"/>
  <c r="AO88" i="1" s="1"/>
  <c r="AP89" i="1" s="1"/>
  <c r="AQ90" i="1" s="1"/>
  <c r="AR91" i="1" s="1"/>
  <c r="AS92" i="1" s="1"/>
  <c r="AT93" i="1" s="1"/>
  <c r="AU94" i="1" s="1"/>
  <c r="AV95" i="1" s="1"/>
  <c r="AW96" i="1" s="1"/>
  <c r="AX97" i="1" s="1"/>
  <c r="AY98" i="1" s="1"/>
  <c r="AZ99" i="1" s="1"/>
  <c r="BA100" i="1" s="1"/>
  <c r="BB101" i="1" s="1"/>
  <c r="BC102" i="1" s="1"/>
  <c r="BD103" i="1" s="1"/>
  <c r="BE104" i="1" s="1"/>
  <c r="BF105" i="1" s="1"/>
  <c r="BG106" i="1" s="1"/>
  <c r="BH107" i="1" s="1"/>
  <c r="BI108" i="1" s="1"/>
  <c r="B72" i="1"/>
  <c r="B102" i="1"/>
  <c r="I71" i="1" l="1"/>
  <c r="C27" i="1"/>
  <c r="B28" i="1" s="1"/>
  <c r="E27" i="1"/>
  <c r="I26" i="1"/>
  <c r="K26" i="1"/>
  <c r="B73" i="1"/>
  <c r="E72" i="1"/>
  <c r="F72" i="1" s="1"/>
  <c r="J72" i="1" s="1"/>
  <c r="X72" i="1" s="1"/>
  <c r="Y73" i="1" s="1"/>
  <c r="Z74" i="1" s="1"/>
  <c r="AA75" i="1" s="1"/>
  <c r="AB76" i="1" s="1"/>
  <c r="AC77" i="1" s="1"/>
  <c r="AD78" i="1" s="1"/>
  <c r="AE79" i="1" s="1"/>
  <c r="AF80" i="1" s="1"/>
  <c r="AG81" i="1" s="1"/>
  <c r="AH82" i="1" s="1"/>
  <c r="AI83" i="1" s="1"/>
  <c r="AJ84" i="1" s="1"/>
  <c r="AK85" i="1" s="1"/>
  <c r="AL86" i="1" s="1"/>
  <c r="AM87" i="1" s="1"/>
  <c r="AN88" i="1" s="1"/>
  <c r="AO89" i="1" s="1"/>
  <c r="AP90" i="1" s="1"/>
  <c r="AQ91" i="1" s="1"/>
  <c r="AR92" i="1" s="1"/>
  <c r="AS93" i="1" s="1"/>
  <c r="AT94" i="1" s="1"/>
  <c r="AU95" i="1" s="1"/>
  <c r="AV96" i="1" s="1"/>
  <c r="AW97" i="1" s="1"/>
  <c r="AX98" i="1" s="1"/>
  <c r="AY99" i="1" s="1"/>
  <c r="AZ100" i="1" s="1"/>
  <c r="BA101" i="1" s="1"/>
  <c r="BB102" i="1" s="1"/>
  <c r="BC103" i="1" s="1"/>
  <c r="BD104" i="1" s="1"/>
  <c r="BE105" i="1" s="1"/>
  <c r="BF106" i="1" s="1"/>
  <c r="BG107" i="1" s="1"/>
  <c r="BH108" i="1" s="1"/>
  <c r="BI109" i="1" s="1"/>
  <c r="C102" i="1"/>
  <c r="B103" i="1" s="1"/>
  <c r="E102" i="1"/>
  <c r="C73" i="1"/>
  <c r="F27" i="1" l="1"/>
  <c r="J27" i="1" s="1"/>
  <c r="X27" i="1" s="1"/>
  <c r="Y28" i="1" s="1"/>
  <c r="Z29" i="1" s="1"/>
  <c r="AA30" i="1" s="1"/>
  <c r="AB31" i="1" s="1"/>
  <c r="AC32" i="1" s="1"/>
  <c r="AD33" i="1" s="1"/>
  <c r="AE34" i="1" s="1"/>
  <c r="AF35" i="1" s="1"/>
  <c r="AG36" i="1" s="1"/>
  <c r="AH37" i="1" s="1"/>
  <c r="AI38" i="1" s="1"/>
  <c r="AJ39" i="1" s="1"/>
  <c r="AK40" i="1" s="1"/>
  <c r="AL41" i="1" s="1"/>
  <c r="AM42" i="1" s="1"/>
  <c r="AN43" i="1" s="1"/>
  <c r="AO44" i="1" s="1"/>
  <c r="AP45" i="1" s="1"/>
  <c r="AQ46" i="1" s="1"/>
  <c r="AR47" i="1" s="1"/>
  <c r="AS48" i="1" s="1"/>
  <c r="AT49" i="1" s="1"/>
  <c r="AU50" i="1" s="1"/>
  <c r="AV51" i="1" s="1"/>
  <c r="AW52" i="1" s="1"/>
  <c r="AX53" i="1" s="1"/>
  <c r="AY54" i="1" s="1"/>
  <c r="AZ55" i="1" s="1"/>
  <c r="BA56" i="1" s="1"/>
  <c r="BB57" i="1" s="1"/>
  <c r="BC58" i="1" s="1"/>
  <c r="BD59" i="1" s="1"/>
  <c r="BE60" i="1" s="1"/>
  <c r="BF61" i="1" s="1"/>
  <c r="BG62" i="1" s="1"/>
  <c r="BH63" i="1" s="1"/>
  <c r="BI64" i="1" s="1"/>
  <c r="B74" i="1"/>
  <c r="E73" i="1"/>
  <c r="F73" i="1" s="1"/>
  <c r="J73" i="1" s="1"/>
  <c r="X73" i="1" s="1"/>
  <c r="Y74" i="1" s="1"/>
  <c r="Z75" i="1" s="1"/>
  <c r="AA76" i="1" s="1"/>
  <c r="AB77" i="1" s="1"/>
  <c r="AC78" i="1" s="1"/>
  <c r="AD79" i="1" s="1"/>
  <c r="AE80" i="1" s="1"/>
  <c r="AF81" i="1" s="1"/>
  <c r="AG82" i="1" s="1"/>
  <c r="AH83" i="1" s="1"/>
  <c r="AI84" i="1" s="1"/>
  <c r="AJ85" i="1" s="1"/>
  <c r="AK86" i="1" s="1"/>
  <c r="AL87" i="1" s="1"/>
  <c r="AM88" i="1" s="1"/>
  <c r="AN89" i="1" s="1"/>
  <c r="AO90" i="1" s="1"/>
  <c r="AP91" i="1" s="1"/>
  <c r="AQ92" i="1" s="1"/>
  <c r="AR93" i="1" s="1"/>
  <c r="AS94" i="1" s="1"/>
  <c r="AT95" i="1" s="1"/>
  <c r="AU96" i="1" s="1"/>
  <c r="AV97" i="1" s="1"/>
  <c r="AW98" i="1" s="1"/>
  <c r="AX99" i="1" s="1"/>
  <c r="AY100" i="1" s="1"/>
  <c r="AZ101" i="1" s="1"/>
  <c r="BA102" i="1" s="1"/>
  <c r="BB103" i="1" s="1"/>
  <c r="BC104" i="1" s="1"/>
  <c r="BD105" i="1" s="1"/>
  <c r="BE106" i="1" s="1"/>
  <c r="BF107" i="1" s="1"/>
  <c r="BG108" i="1" s="1"/>
  <c r="BH109" i="1" s="1"/>
  <c r="BI110" i="1" s="1"/>
  <c r="E28" i="1"/>
  <c r="C28" i="1"/>
  <c r="F102" i="1"/>
  <c r="I102" i="1" s="1"/>
  <c r="E103" i="1"/>
  <c r="C103" i="1"/>
  <c r="I72" i="1"/>
  <c r="C74" i="1"/>
  <c r="K27" i="1" l="1"/>
  <c r="I27" i="1"/>
  <c r="F28" i="1"/>
  <c r="J28" i="1" s="1"/>
  <c r="X28" i="1" s="1"/>
  <c r="Y29" i="1" s="1"/>
  <c r="Z30" i="1" s="1"/>
  <c r="AA31" i="1" s="1"/>
  <c r="AB32" i="1" s="1"/>
  <c r="AC33" i="1" s="1"/>
  <c r="AD34" i="1" s="1"/>
  <c r="AE35" i="1" s="1"/>
  <c r="AF36" i="1" s="1"/>
  <c r="AG37" i="1" s="1"/>
  <c r="AH38" i="1" s="1"/>
  <c r="AI39" i="1" s="1"/>
  <c r="AJ40" i="1" s="1"/>
  <c r="AK41" i="1" s="1"/>
  <c r="AL42" i="1" s="1"/>
  <c r="AM43" i="1" s="1"/>
  <c r="AN44" i="1" s="1"/>
  <c r="AO45" i="1" s="1"/>
  <c r="AP46" i="1" s="1"/>
  <c r="AQ47" i="1" s="1"/>
  <c r="AR48" i="1" s="1"/>
  <c r="AS49" i="1" s="1"/>
  <c r="AT50" i="1" s="1"/>
  <c r="AU51" i="1" s="1"/>
  <c r="AV52" i="1" s="1"/>
  <c r="AW53" i="1" s="1"/>
  <c r="AX54" i="1" s="1"/>
  <c r="AY55" i="1" s="1"/>
  <c r="AZ56" i="1" s="1"/>
  <c r="BA57" i="1" s="1"/>
  <c r="BB58" i="1" s="1"/>
  <c r="BC59" i="1" s="1"/>
  <c r="BD60" i="1" s="1"/>
  <c r="BE61" i="1" s="1"/>
  <c r="BF62" i="1" s="1"/>
  <c r="BG63" i="1" s="1"/>
  <c r="BH64" i="1" s="1"/>
  <c r="BI65" i="1" s="1"/>
  <c r="F103" i="1"/>
  <c r="I103" i="1" s="1"/>
  <c r="I73" i="1"/>
  <c r="B29" i="1"/>
  <c r="C75" i="1"/>
  <c r="B104" i="1"/>
  <c r="E74" i="1"/>
  <c r="F74" i="1" s="1"/>
  <c r="J74" i="1" s="1"/>
  <c r="X74" i="1" s="1"/>
  <c r="Y75" i="1" s="1"/>
  <c r="Z76" i="1" s="1"/>
  <c r="AA77" i="1" s="1"/>
  <c r="AB78" i="1" s="1"/>
  <c r="AC79" i="1" s="1"/>
  <c r="AD80" i="1" s="1"/>
  <c r="AE81" i="1" s="1"/>
  <c r="AF82" i="1" s="1"/>
  <c r="AG83" i="1" s="1"/>
  <c r="AH84" i="1" s="1"/>
  <c r="AI85" i="1" s="1"/>
  <c r="AJ86" i="1" s="1"/>
  <c r="AK87" i="1" s="1"/>
  <c r="AL88" i="1" s="1"/>
  <c r="AM89" i="1" s="1"/>
  <c r="AN90" i="1" s="1"/>
  <c r="AO91" i="1" s="1"/>
  <c r="AP92" i="1" s="1"/>
  <c r="AQ93" i="1" s="1"/>
  <c r="AR94" i="1" s="1"/>
  <c r="AS95" i="1" s="1"/>
  <c r="AT96" i="1" s="1"/>
  <c r="AU97" i="1" s="1"/>
  <c r="AV98" i="1" s="1"/>
  <c r="AW99" i="1" s="1"/>
  <c r="AX100" i="1" s="1"/>
  <c r="AY101" i="1" s="1"/>
  <c r="AZ102" i="1" s="1"/>
  <c r="BA103" i="1" s="1"/>
  <c r="BB104" i="1" s="1"/>
  <c r="BC105" i="1" s="1"/>
  <c r="BD106" i="1" s="1"/>
  <c r="BE107" i="1" s="1"/>
  <c r="BF108" i="1" s="1"/>
  <c r="BG109" i="1" s="1"/>
  <c r="BH110" i="1" s="1"/>
  <c r="BI111" i="1" s="1"/>
  <c r="B75" i="1"/>
  <c r="K28" i="1" l="1"/>
  <c r="I28" i="1"/>
  <c r="C76" i="1"/>
  <c r="E104" i="1"/>
  <c r="C104" i="1"/>
  <c r="B76" i="1"/>
  <c r="E75" i="1"/>
  <c r="F75" i="1" s="1"/>
  <c r="J75" i="1" s="1"/>
  <c r="X75" i="1" s="1"/>
  <c r="Y76" i="1" s="1"/>
  <c r="Z77" i="1" s="1"/>
  <c r="AA78" i="1" s="1"/>
  <c r="AB79" i="1" s="1"/>
  <c r="AC80" i="1" s="1"/>
  <c r="AD81" i="1" s="1"/>
  <c r="AE82" i="1" s="1"/>
  <c r="AF83" i="1" s="1"/>
  <c r="AG84" i="1" s="1"/>
  <c r="AH85" i="1" s="1"/>
  <c r="AI86" i="1" s="1"/>
  <c r="AJ87" i="1" s="1"/>
  <c r="AK88" i="1" s="1"/>
  <c r="AL89" i="1" s="1"/>
  <c r="AM90" i="1" s="1"/>
  <c r="AN91" i="1" s="1"/>
  <c r="AO92" i="1" s="1"/>
  <c r="AP93" i="1" s="1"/>
  <c r="AQ94" i="1" s="1"/>
  <c r="AR95" i="1" s="1"/>
  <c r="AS96" i="1" s="1"/>
  <c r="AT97" i="1" s="1"/>
  <c r="AU98" i="1" s="1"/>
  <c r="AV99" i="1" s="1"/>
  <c r="AW100" i="1" s="1"/>
  <c r="AX101" i="1" s="1"/>
  <c r="AY102" i="1" s="1"/>
  <c r="AZ103" i="1" s="1"/>
  <c r="BA104" i="1" s="1"/>
  <c r="BB105" i="1" s="1"/>
  <c r="BC106" i="1" s="1"/>
  <c r="BD107" i="1" s="1"/>
  <c r="BE108" i="1" s="1"/>
  <c r="BF109" i="1" s="1"/>
  <c r="BG110" i="1" s="1"/>
  <c r="BH111" i="1" s="1"/>
  <c r="BI112" i="1" s="1"/>
  <c r="C29" i="1"/>
  <c r="E29" i="1"/>
  <c r="I74" i="1"/>
  <c r="F104" i="1" l="1"/>
  <c r="I104" i="1" s="1"/>
  <c r="F29" i="1"/>
  <c r="J29" i="1" s="1"/>
  <c r="X29" i="1" s="1"/>
  <c r="Y30" i="1" s="1"/>
  <c r="Z31" i="1" s="1"/>
  <c r="AA32" i="1" s="1"/>
  <c r="AB33" i="1" s="1"/>
  <c r="AC34" i="1" s="1"/>
  <c r="AD35" i="1" s="1"/>
  <c r="AE36" i="1" s="1"/>
  <c r="AF37" i="1" s="1"/>
  <c r="AG38" i="1" s="1"/>
  <c r="AH39" i="1" s="1"/>
  <c r="AI40" i="1" s="1"/>
  <c r="AJ41" i="1" s="1"/>
  <c r="AK42" i="1" s="1"/>
  <c r="AL43" i="1" s="1"/>
  <c r="AM44" i="1" s="1"/>
  <c r="AN45" i="1" s="1"/>
  <c r="AO46" i="1" s="1"/>
  <c r="AP47" i="1" s="1"/>
  <c r="AQ48" i="1" s="1"/>
  <c r="AR49" i="1" s="1"/>
  <c r="AS50" i="1" s="1"/>
  <c r="AT51" i="1" s="1"/>
  <c r="AU52" i="1" s="1"/>
  <c r="AV53" i="1" s="1"/>
  <c r="AW54" i="1" s="1"/>
  <c r="AX55" i="1" s="1"/>
  <c r="AY56" i="1" s="1"/>
  <c r="AZ57" i="1" s="1"/>
  <c r="BA58" i="1" s="1"/>
  <c r="BB59" i="1" s="1"/>
  <c r="BC60" i="1" s="1"/>
  <c r="BD61" i="1" s="1"/>
  <c r="BE62" i="1" s="1"/>
  <c r="BF63" i="1" s="1"/>
  <c r="BG64" i="1" s="1"/>
  <c r="BH65" i="1" s="1"/>
  <c r="BI66" i="1" s="1"/>
  <c r="I75" i="1"/>
  <c r="B77" i="1"/>
  <c r="E76" i="1"/>
  <c r="F76" i="1" s="1"/>
  <c r="J76" i="1" s="1"/>
  <c r="X76" i="1" s="1"/>
  <c r="Y77" i="1" s="1"/>
  <c r="Z78" i="1" s="1"/>
  <c r="AA79" i="1" s="1"/>
  <c r="AB80" i="1" s="1"/>
  <c r="AC81" i="1" s="1"/>
  <c r="AD82" i="1" s="1"/>
  <c r="AE83" i="1" s="1"/>
  <c r="AF84" i="1" s="1"/>
  <c r="AG85" i="1" s="1"/>
  <c r="AH86" i="1" s="1"/>
  <c r="AI87" i="1" s="1"/>
  <c r="AJ88" i="1" s="1"/>
  <c r="AK89" i="1" s="1"/>
  <c r="AL90" i="1" s="1"/>
  <c r="AM91" i="1" s="1"/>
  <c r="AN92" i="1" s="1"/>
  <c r="AO93" i="1" s="1"/>
  <c r="AP94" i="1" s="1"/>
  <c r="AQ95" i="1" s="1"/>
  <c r="AR96" i="1" s="1"/>
  <c r="AS97" i="1" s="1"/>
  <c r="AT98" i="1" s="1"/>
  <c r="AU99" i="1" s="1"/>
  <c r="AV100" i="1" s="1"/>
  <c r="AW101" i="1" s="1"/>
  <c r="AX102" i="1" s="1"/>
  <c r="AY103" i="1" s="1"/>
  <c r="AZ104" i="1" s="1"/>
  <c r="BA105" i="1" s="1"/>
  <c r="BB106" i="1" s="1"/>
  <c r="BC107" i="1" s="1"/>
  <c r="BD108" i="1" s="1"/>
  <c r="BE109" i="1" s="1"/>
  <c r="BF110" i="1" s="1"/>
  <c r="BG111" i="1" s="1"/>
  <c r="BH112" i="1" s="1"/>
  <c r="BI113" i="1" s="1"/>
  <c r="I29" i="1"/>
  <c r="B30" i="1"/>
  <c r="B105" i="1"/>
  <c r="C77" i="1"/>
  <c r="K29" i="1" l="1"/>
  <c r="I76" i="1"/>
  <c r="B78" i="1"/>
  <c r="E77" i="1"/>
  <c r="F77" i="1" s="1"/>
  <c r="J77" i="1" s="1"/>
  <c r="X77" i="1" s="1"/>
  <c r="Y78" i="1" s="1"/>
  <c r="Z79" i="1" s="1"/>
  <c r="AA80" i="1" s="1"/>
  <c r="AB81" i="1" s="1"/>
  <c r="AC82" i="1" s="1"/>
  <c r="AD83" i="1" s="1"/>
  <c r="AE84" i="1" s="1"/>
  <c r="AF85" i="1" s="1"/>
  <c r="AG86" i="1" s="1"/>
  <c r="AH87" i="1" s="1"/>
  <c r="AI88" i="1" s="1"/>
  <c r="AJ89" i="1" s="1"/>
  <c r="AK90" i="1" s="1"/>
  <c r="AL91" i="1" s="1"/>
  <c r="AM92" i="1" s="1"/>
  <c r="AN93" i="1" s="1"/>
  <c r="AO94" i="1" s="1"/>
  <c r="AP95" i="1" s="1"/>
  <c r="AQ96" i="1" s="1"/>
  <c r="AR97" i="1" s="1"/>
  <c r="AS98" i="1" s="1"/>
  <c r="AT99" i="1" s="1"/>
  <c r="AU100" i="1" s="1"/>
  <c r="AV101" i="1" s="1"/>
  <c r="AW102" i="1" s="1"/>
  <c r="AX103" i="1" s="1"/>
  <c r="AY104" i="1" s="1"/>
  <c r="AZ105" i="1" s="1"/>
  <c r="BA106" i="1" s="1"/>
  <c r="BB107" i="1" s="1"/>
  <c r="BC108" i="1" s="1"/>
  <c r="BD109" i="1" s="1"/>
  <c r="BE110" i="1" s="1"/>
  <c r="BF111" i="1" s="1"/>
  <c r="BG112" i="1" s="1"/>
  <c r="BH113" i="1" s="1"/>
  <c r="BI114" i="1" s="1"/>
  <c r="E105" i="1"/>
  <c r="C105" i="1"/>
  <c r="E30" i="1"/>
  <c r="C30" i="1"/>
  <c r="B31" i="1" s="1"/>
  <c r="C78" i="1"/>
  <c r="F105" i="1" l="1"/>
  <c r="I105" i="1" s="1"/>
  <c r="I77" i="1"/>
  <c r="E78" i="1"/>
  <c r="F78" i="1" s="1"/>
  <c r="J78" i="1" s="1"/>
  <c r="X78" i="1" s="1"/>
  <c r="Y79" i="1" s="1"/>
  <c r="Z80" i="1" s="1"/>
  <c r="AA81" i="1" s="1"/>
  <c r="AB82" i="1" s="1"/>
  <c r="AC83" i="1" s="1"/>
  <c r="AD84" i="1" s="1"/>
  <c r="AE85" i="1" s="1"/>
  <c r="AF86" i="1" s="1"/>
  <c r="AG87" i="1" s="1"/>
  <c r="AH88" i="1" s="1"/>
  <c r="AI89" i="1" s="1"/>
  <c r="AJ90" i="1" s="1"/>
  <c r="AK91" i="1" s="1"/>
  <c r="AL92" i="1" s="1"/>
  <c r="AM93" i="1" s="1"/>
  <c r="AN94" i="1" s="1"/>
  <c r="AO95" i="1" s="1"/>
  <c r="AP96" i="1" s="1"/>
  <c r="AQ97" i="1" s="1"/>
  <c r="AR98" i="1" s="1"/>
  <c r="AS99" i="1" s="1"/>
  <c r="AT100" i="1" s="1"/>
  <c r="AU101" i="1" s="1"/>
  <c r="AV102" i="1" s="1"/>
  <c r="AW103" i="1" s="1"/>
  <c r="AX104" i="1" s="1"/>
  <c r="AY105" i="1" s="1"/>
  <c r="AZ106" i="1" s="1"/>
  <c r="BA107" i="1" s="1"/>
  <c r="BB108" i="1" s="1"/>
  <c r="BC109" i="1" s="1"/>
  <c r="BD110" i="1" s="1"/>
  <c r="BE111" i="1" s="1"/>
  <c r="BF112" i="1" s="1"/>
  <c r="BG113" i="1" s="1"/>
  <c r="BH114" i="1" s="1"/>
  <c r="BI115" i="1" s="1"/>
  <c r="B79" i="1"/>
  <c r="C79" i="1"/>
  <c r="E31" i="1"/>
  <c r="C31" i="1"/>
  <c r="B32" i="1" s="1"/>
  <c r="B106" i="1"/>
  <c r="F30" i="1"/>
  <c r="J30" i="1" s="1"/>
  <c r="X30" i="1" s="1"/>
  <c r="Y31" i="1" s="1"/>
  <c r="Z32" i="1" s="1"/>
  <c r="AA33" i="1" s="1"/>
  <c r="AB34" i="1" s="1"/>
  <c r="AC35" i="1" s="1"/>
  <c r="AD36" i="1" s="1"/>
  <c r="AE37" i="1" s="1"/>
  <c r="AF38" i="1" s="1"/>
  <c r="AG39" i="1" s="1"/>
  <c r="AH40" i="1" s="1"/>
  <c r="AI41" i="1" s="1"/>
  <c r="AJ42" i="1" s="1"/>
  <c r="AK43" i="1" s="1"/>
  <c r="AL44" i="1" s="1"/>
  <c r="AM45" i="1" s="1"/>
  <c r="AN46" i="1" s="1"/>
  <c r="AO47" i="1" s="1"/>
  <c r="AP48" i="1" s="1"/>
  <c r="AQ49" i="1" s="1"/>
  <c r="AR50" i="1" s="1"/>
  <c r="AS51" i="1" s="1"/>
  <c r="AT52" i="1" s="1"/>
  <c r="AU53" i="1" s="1"/>
  <c r="AV54" i="1" s="1"/>
  <c r="AW55" i="1" s="1"/>
  <c r="AX56" i="1" s="1"/>
  <c r="AY57" i="1" s="1"/>
  <c r="AZ58" i="1" s="1"/>
  <c r="BA59" i="1" s="1"/>
  <c r="BB60" i="1" s="1"/>
  <c r="BC61" i="1" s="1"/>
  <c r="BD62" i="1" s="1"/>
  <c r="BE63" i="1" s="1"/>
  <c r="BF64" i="1" s="1"/>
  <c r="BG65" i="1" s="1"/>
  <c r="BH66" i="1" s="1"/>
  <c r="BI67" i="1" s="1"/>
  <c r="I78" i="1" l="1"/>
  <c r="E79" i="1"/>
  <c r="F79" i="1" s="1"/>
  <c r="J79" i="1" s="1"/>
  <c r="X79" i="1" s="1"/>
  <c r="Y80" i="1" s="1"/>
  <c r="Z81" i="1" s="1"/>
  <c r="AA82" i="1" s="1"/>
  <c r="AB83" i="1" s="1"/>
  <c r="AC84" i="1" s="1"/>
  <c r="AD85" i="1" s="1"/>
  <c r="AE86" i="1" s="1"/>
  <c r="AF87" i="1" s="1"/>
  <c r="AG88" i="1" s="1"/>
  <c r="AH89" i="1" s="1"/>
  <c r="AI90" i="1" s="1"/>
  <c r="AJ91" i="1" s="1"/>
  <c r="AK92" i="1" s="1"/>
  <c r="AL93" i="1" s="1"/>
  <c r="AM94" i="1" s="1"/>
  <c r="AN95" i="1" s="1"/>
  <c r="AO96" i="1" s="1"/>
  <c r="AP97" i="1" s="1"/>
  <c r="AQ98" i="1" s="1"/>
  <c r="AR99" i="1" s="1"/>
  <c r="AS100" i="1" s="1"/>
  <c r="AT101" i="1" s="1"/>
  <c r="AU102" i="1" s="1"/>
  <c r="AV103" i="1" s="1"/>
  <c r="AW104" i="1" s="1"/>
  <c r="AX105" i="1" s="1"/>
  <c r="AY106" i="1" s="1"/>
  <c r="AZ107" i="1" s="1"/>
  <c r="BA108" i="1" s="1"/>
  <c r="BB109" i="1" s="1"/>
  <c r="BC110" i="1" s="1"/>
  <c r="BD111" i="1" s="1"/>
  <c r="BE112" i="1" s="1"/>
  <c r="BF113" i="1" s="1"/>
  <c r="BG114" i="1" s="1"/>
  <c r="BH115" i="1" s="1"/>
  <c r="BI116" i="1" s="1"/>
  <c r="B80" i="1"/>
  <c r="C32" i="1"/>
  <c r="E32" i="1"/>
  <c r="I30" i="1"/>
  <c r="K30" i="1"/>
  <c r="C80" i="1"/>
  <c r="C106" i="1"/>
  <c r="E106" i="1"/>
  <c r="F31" i="1"/>
  <c r="J31" i="1" s="1"/>
  <c r="X31" i="1" s="1"/>
  <c r="Y32" i="1" s="1"/>
  <c r="Z33" i="1" s="1"/>
  <c r="AA34" i="1" s="1"/>
  <c r="AB35" i="1" s="1"/>
  <c r="AC36" i="1" s="1"/>
  <c r="AD37" i="1" s="1"/>
  <c r="AE38" i="1" s="1"/>
  <c r="AF39" i="1" s="1"/>
  <c r="AG40" i="1" s="1"/>
  <c r="AH41" i="1" s="1"/>
  <c r="AI42" i="1" s="1"/>
  <c r="AJ43" i="1" s="1"/>
  <c r="AK44" i="1" s="1"/>
  <c r="AL45" i="1" s="1"/>
  <c r="AM46" i="1" s="1"/>
  <c r="AN47" i="1" s="1"/>
  <c r="AO48" i="1" s="1"/>
  <c r="AP49" i="1" s="1"/>
  <c r="AQ50" i="1" s="1"/>
  <c r="AR51" i="1" s="1"/>
  <c r="AS52" i="1" s="1"/>
  <c r="AT53" i="1" s="1"/>
  <c r="AU54" i="1" s="1"/>
  <c r="AV55" i="1" s="1"/>
  <c r="AW56" i="1" s="1"/>
  <c r="AX57" i="1" s="1"/>
  <c r="AY58" i="1" s="1"/>
  <c r="AZ59" i="1" s="1"/>
  <c r="BA60" i="1" s="1"/>
  <c r="BB61" i="1" s="1"/>
  <c r="BC62" i="1" s="1"/>
  <c r="BD63" i="1" s="1"/>
  <c r="BE64" i="1" s="1"/>
  <c r="BF65" i="1" s="1"/>
  <c r="BG66" i="1" s="1"/>
  <c r="BH67" i="1" s="1"/>
  <c r="BI68" i="1" s="1"/>
  <c r="F32" i="1" l="1"/>
  <c r="J32" i="1" s="1"/>
  <c r="X32" i="1" s="1"/>
  <c r="Y33" i="1" s="1"/>
  <c r="Z34" i="1" s="1"/>
  <c r="AA35" i="1" s="1"/>
  <c r="AB36" i="1" s="1"/>
  <c r="AC37" i="1" s="1"/>
  <c r="AD38" i="1" s="1"/>
  <c r="AE39" i="1" s="1"/>
  <c r="AF40" i="1" s="1"/>
  <c r="AG41" i="1" s="1"/>
  <c r="AH42" i="1" s="1"/>
  <c r="AI43" i="1" s="1"/>
  <c r="AJ44" i="1" s="1"/>
  <c r="AK45" i="1" s="1"/>
  <c r="AL46" i="1" s="1"/>
  <c r="AM47" i="1" s="1"/>
  <c r="AN48" i="1" s="1"/>
  <c r="AO49" i="1" s="1"/>
  <c r="AP50" i="1" s="1"/>
  <c r="AQ51" i="1" s="1"/>
  <c r="AR52" i="1" s="1"/>
  <c r="AS53" i="1" s="1"/>
  <c r="AT54" i="1" s="1"/>
  <c r="AU55" i="1" s="1"/>
  <c r="AV56" i="1" s="1"/>
  <c r="AW57" i="1" s="1"/>
  <c r="AX58" i="1" s="1"/>
  <c r="AY59" i="1" s="1"/>
  <c r="AZ60" i="1" s="1"/>
  <c r="BA61" i="1" s="1"/>
  <c r="BB62" i="1" s="1"/>
  <c r="BC63" i="1" s="1"/>
  <c r="BD64" i="1" s="1"/>
  <c r="BE65" i="1" s="1"/>
  <c r="BF66" i="1" s="1"/>
  <c r="BG67" i="1" s="1"/>
  <c r="BH68" i="1" s="1"/>
  <c r="BI69" i="1" s="1"/>
  <c r="F106" i="1"/>
  <c r="I106" i="1" s="1"/>
  <c r="I31" i="1"/>
  <c r="K31" i="1"/>
  <c r="C81" i="1"/>
  <c r="B81" i="1"/>
  <c r="E81" i="1" s="1"/>
  <c r="E80" i="1"/>
  <c r="F80" i="1" s="1"/>
  <c r="J80" i="1" s="1"/>
  <c r="X80" i="1" s="1"/>
  <c r="Y81" i="1" s="1"/>
  <c r="Z82" i="1" s="1"/>
  <c r="AA83" i="1" s="1"/>
  <c r="AB84" i="1" s="1"/>
  <c r="AC85" i="1" s="1"/>
  <c r="AD86" i="1" s="1"/>
  <c r="AE87" i="1" s="1"/>
  <c r="AF88" i="1" s="1"/>
  <c r="AG89" i="1" s="1"/>
  <c r="AH90" i="1" s="1"/>
  <c r="AI91" i="1" s="1"/>
  <c r="AJ92" i="1" s="1"/>
  <c r="AK93" i="1" s="1"/>
  <c r="AL94" i="1" s="1"/>
  <c r="AM95" i="1" s="1"/>
  <c r="AN96" i="1" s="1"/>
  <c r="AO97" i="1" s="1"/>
  <c r="AP98" i="1" s="1"/>
  <c r="AQ99" i="1" s="1"/>
  <c r="AR100" i="1" s="1"/>
  <c r="AS101" i="1" s="1"/>
  <c r="AT102" i="1" s="1"/>
  <c r="AU103" i="1" s="1"/>
  <c r="AV104" i="1" s="1"/>
  <c r="AW105" i="1" s="1"/>
  <c r="AX106" i="1" s="1"/>
  <c r="AY107" i="1" s="1"/>
  <c r="AZ108" i="1" s="1"/>
  <c r="BA109" i="1" s="1"/>
  <c r="BB110" i="1" s="1"/>
  <c r="BC111" i="1" s="1"/>
  <c r="BD112" i="1" s="1"/>
  <c r="BE113" i="1" s="1"/>
  <c r="BF114" i="1" s="1"/>
  <c r="BG115" i="1" s="1"/>
  <c r="BH116" i="1" s="1"/>
  <c r="BI117" i="1" s="1"/>
  <c r="B107" i="1"/>
  <c r="I79" i="1"/>
  <c r="B33" i="1"/>
  <c r="K32" i="1" l="1"/>
  <c r="I32" i="1"/>
  <c r="F81" i="1"/>
  <c r="J81" i="1" s="1"/>
  <c r="X81" i="1" s="1"/>
  <c r="I80" i="1"/>
  <c r="E33" i="1"/>
  <c r="C33" i="1"/>
  <c r="E107" i="1"/>
  <c r="C107" i="1"/>
  <c r="F33" i="1" l="1"/>
  <c r="J33" i="1" s="1"/>
  <c r="X33" i="1" s="1"/>
  <c r="Y34" i="1" s="1"/>
  <c r="Z35" i="1" s="1"/>
  <c r="AA36" i="1" s="1"/>
  <c r="AB37" i="1" s="1"/>
  <c r="AC38" i="1" s="1"/>
  <c r="AD39" i="1" s="1"/>
  <c r="AE40" i="1" s="1"/>
  <c r="AF41" i="1" s="1"/>
  <c r="AG42" i="1" s="1"/>
  <c r="AH43" i="1" s="1"/>
  <c r="AI44" i="1" s="1"/>
  <c r="AJ45" i="1" s="1"/>
  <c r="AK46" i="1" s="1"/>
  <c r="AL47" i="1" s="1"/>
  <c r="AM48" i="1" s="1"/>
  <c r="AN49" i="1" s="1"/>
  <c r="AO50" i="1" s="1"/>
  <c r="AP51" i="1" s="1"/>
  <c r="AQ52" i="1" s="1"/>
  <c r="AR53" i="1" s="1"/>
  <c r="AS54" i="1" s="1"/>
  <c r="AT55" i="1" s="1"/>
  <c r="AU56" i="1" s="1"/>
  <c r="AV57" i="1" s="1"/>
  <c r="AW58" i="1" s="1"/>
  <c r="AX59" i="1" s="1"/>
  <c r="AY60" i="1" s="1"/>
  <c r="AZ61" i="1" s="1"/>
  <c r="BA62" i="1" s="1"/>
  <c r="BB63" i="1" s="1"/>
  <c r="BC64" i="1" s="1"/>
  <c r="BD65" i="1" s="1"/>
  <c r="BE66" i="1" s="1"/>
  <c r="BF67" i="1" s="1"/>
  <c r="BG68" i="1" s="1"/>
  <c r="BH69" i="1" s="1"/>
  <c r="BI70" i="1" s="1"/>
  <c r="F107" i="1"/>
  <c r="I107" i="1" s="1"/>
  <c r="Y82" i="1"/>
  <c r="I81" i="1"/>
  <c r="I82" i="1" s="1"/>
  <c r="B108" i="1"/>
  <c r="C108" i="1" s="1"/>
  <c r="I33" i="1"/>
  <c r="K33" i="1"/>
  <c r="B34" i="1"/>
  <c r="Z83" i="1" l="1"/>
  <c r="BK82" i="1"/>
  <c r="E108" i="1"/>
  <c r="F108" i="1" s="1"/>
  <c r="I108" i="1" s="1"/>
  <c r="B109" i="1"/>
  <c r="C109" i="1" s="1"/>
  <c r="C34" i="1"/>
  <c r="E34" i="1"/>
  <c r="E109" i="1" l="1"/>
  <c r="AA84" i="1"/>
  <c r="BK83" i="1"/>
  <c r="F34" i="1"/>
  <c r="J34" i="1" s="1"/>
  <c r="X34" i="1" s="1"/>
  <c r="Y35" i="1" s="1"/>
  <c r="Z36" i="1" s="1"/>
  <c r="AA37" i="1" s="1"/>
  <c r="AB38" i="1" s="1"/>
  <c r="AC39" i="1" s="1"/>
  <c r="AD40" i="1" s="1"/>
  <c r="AE41" i="1" s="1"/>
  <c r="AF42" i="1" s="1"/>
  <c r="AG43" i="1" s="1"/>
  <c r="AH44" i="1" s="1"/>
  <c r="AI45" i="1" s="1"/>
  <c r="AJ46" i="1" s="1"/>
  <c r="AK47" i="1" s="1"/>
  <c r="AL48" i="1" s="1"/>
  <c r="AM49" i="1" s="1"/>
  <c r="AN50" i="1" s="1"/>
  <c r="AO51" i="1" s="1"/>
  <c r="AP52" i="1" s="1"/>
  <c r="AQ53" i="1" s="1"/>
  <c r="AR54" i="1" s="1"/>
  <c r="AS55" i="1" s="1"/>
  <c r="AT56" i="1" s="1"/>
  <c r="AU57" i="1" s="1"/>
  <c r="AV58" i="1" s="1"/>
  <c r="AW59" i="1" s="1"/>
  <c r="AX60" i="1" s="1"/>
  <c r="AY61" i="1" s="1"/>
  <c r="AZ62" i="1" s="1"/>
  <c r="BA63" i="1" s="1"/>
  <c r="BB64" i="1" s="1"/>
  <c r="BC65" i="1" s="1"/>
  <c r="BD66" i="1" s="1"/>
  <c r="BE67" i="1" s="1"/>
  <c r="BF68" i="1" s="1"/>
  <c r="BG69" i="1" s="1"/>
  <c r="BH70" i="1" s="1"/>
  <c r="BI71" i="1" s="1"/>
  <c r="F109" i="1"/>
  <c r="I109" i="1" s="1"/>
  <c r="B35" i="1"/>
  <c r="B110" i="1"/>
  <c r="I34" i="1" l="1"/>
  <c r="AB85" i="1"/>
  <c r="BK84" i="1"/>
  <c r="K34" i="1"/>
  <c r="C110" i="1"/>
  <c r="B111" i="1" s="1"/>
  <c r="E110" i="1"/>
  <c r="C35" i="1"/>
  <c r="E35" i="1"/>
  <c r="AC86" i="1" l="1"/>
  <c r="BK85" i="1"/>
  <c r="F35" i="1"/>
  <c r="J35" i="1" s="1"/>
  <c r="X35" i="1" s="1"/>
  <c r="Y36" i="1" s="1"/>
  <c r="Z37" i="1" s="1"/>
  <c r="AA38" i="1" s="1"/>
  <c r="AB39" i="1" s="1"/>
  <c r="AC40" i="1" s="1"/>
  <c r="AD41" i="1" s="1"/>
  <c r="AE42" i="1" s="1"/>
  <c r="AF43" i="1" s="1"/>
  <c r="AG44" i="1" s="1"/>
  <c r="AH45" i="1" s="1"/>
  <c r="AI46" i="1" s="1"/>
  <c r="AJ47" i="1" s="1"/>
  <c r="AK48" i="1" s="1"/>
  <c r="AL49" i="1" s="1"/>
  <c r="AM50" i="1" s="1"/>
  <c r="AN51" i="1" s="1"/>
  <c r="AO52" i="1" s="1"/>
  <c r="AP53" i="1" s="1"/>
  <c r="AQ54" i="1" s="1"/>
  <c r="AR55" i="1" s="1"/>
  <c r="AS56" i="1" s="1"/>
  <c r="AT57" i="1" s="1"/>
  <c r="AU58" i="1" s="1"/>
  <c r="AV59" i="1" s="1"/>
  <c r="AW60" i="1" s="1"/>
  <c r="AX61" i="1" s="1"/>
  <c r="AY62" i="1" s="1"/>
  <c r="AZ63" i="1" s="1"/>
  <c r="BA64" i="1" s="1"/>
  <c r="BB65" i="1" s="1"/>
  <c r="BC66" i="1" s="1"/>
  <c r="BD67" i="1" s="1"/>
  <c r="BE68" i="1" s="1"/>
  <c r="BF69" i="1" s="1"/>
  <c r="BG70" i="1" s="1"/>
  <c r="BH71" i="1" s="1"/>
  <c r="BI72" i="1" s="1"/>
  <c r="C111" i="1"/>
  <c r="E111" i="1"/>
  <c r="B36" i="1"/>
  <c r="F110" i="1"/>
  <c r="I110" i="1" s="1"/>
  <c r="I35" i="1" l="1"/>
  <c r="K35" i="1"/>
  <c r="AD87" i="1"/>
  <c r="BK86" i="1"/>
  <c r="F111" i="1"/>
  <c r="I111" i="1" s="1"/>
  <c r="B112" i="1"/>
  <c r="C112" i="1" s="1"/>
  <c r="E36" i="1"/>
  <c r="C36" i="1"/>
  <c r="B37" i="1" s="1"/>
  <c r="AE88" i="1" l="1"/>
  <c r="BK88" i="1" s="1"/>
  <c r="BK87" i="1"/>
  <c r="E112" i="1"/>
  <c r="F112" i="1" s="1"/>
  <c r="I112" i="1" s="1"/>
  <c r="B113" i="1"/>
  <c r="C37" i="1"/>
  <c r="B38" i="1" s="1"/>
  <c r="E37" i="1"/>
  <c r="F36" i="1"/>
  <c r="J36" i="1" s="1"/>
  <c r="X36" i="1" s="1"/>
  <c r="Y37" i="1" s="1"/>
  <c r="Z38" i="1" s="1"/>
  <c r="AA39" i="1" s="1"/>
  <c r="AB40" i="1" s="1"/>
  <c r="AC41" i="1" s="1"/>
  <c r="AD42" i="1" s="1"/>
  <c r="AE43" i="1" s="1"/>
  <c r="AF44" i="1" s="1"/>
  <c r="AG45" i="1" s="1"/>
  <c r="AH46" i="1" s="1"/>
  <c r="AI47" i="1" s="1"/>
  <c r="AJ48" i="1" s="1"/>
  <c r="AK49" i="1" s="1"/>
  <c r="AL50" i="1" s="1"/>
  <c r="AM51" i="1" s="1"/>
  <c r="AN52" i="1" s="1"/>
  <c r="AO53" i="1" s="1"/>
  <c r="AP54" i="1" s="1"/>
  <c r="AQ55" i="1" s="1"/>
  <c r="AR56" i="1" s="1"/>
  <c r="AS57" i="1" s="1"/>
  <c r="AT58" i="1" s="1"/>
  <c r="AU59" i="1" s="1"/>
  <c r="AV60" i="1" s="1"/>
  <c r="AW61" i="1" s="1"/>
  <c r="AX62" i="1" s="1"/>
  <c r="AY63" i="1" s="1"/>
  <c r="AZ64" i="1" s="1"/>
  <c r="BA65" i="1" s="1"/>
  <c r="BB66" i="1" s="1"/>
  <c r="BC67" i="1" s="1"/>
  <c r="BD68" i="1" s="1"/>
  <c r="BE69" i="1" s="1"/>
  <c r="BF70" i="1" s="1"/>
  <c r="BG71" i="1" s="1"/>
  <c r="BH72" i="1" s="1"/>
  <c r="BI73" i="1" s="1"/>
  <c r="AF89" i="1" l="1"/>
  <c r="BK89" i="1" s="1"/>
  <c r="E38" i="1"/>
  <c r="C38" i="1"/>
  <c r="F37" i="1"/>
  <c r="J37" i="1" s="1"/>
  <c r="X37" i="1" s="1"/>
  <c r="Y38" i="1" s="1"/>
  <c r="Z39" i="1" s="1"/>
  <c r="AA40" i="1" s="1"/>
  <c r="AB41" i="1" s="1"/>
  <c r="AC42" i="1" s="1"/>
  <c r="AD43" i="1" s="1"/>
  <c r="AE44" i="1" s="1"/>
  <c r="AF45" i="1" s="1"/>
  <c r="AG46" i="1" s="1"/>
  <c r="AH47" i="1" s="1"/>
  <c r="AI48" i="1" s="1"/>
  <c r="AJ49" i="1" s="1"/>
  <c r="AK50" i="1" s="1"/>
  <c r="AL51" i="1" s="1"/>
  <c r="AM52" i="1" s="1"/>
  <c r="AN53" i="1" s="1"/>
  <c r="AO54" i="1" s="1"/>
  <c r="AP55" i="1" s="1"/>
  <c r="AQ56" i="1" s="1"/>
  <c r="AR57" i="1" s="1"/>
  <c r="AS58" i="1" s="1"/>
  <c r="AT59" i="1" s="1"/>
  <c r="AU60" i="1" s="1"/>
  <c r="AV61" i="1" s="1"/>
  <c r="AW62" i="1" s="1"/>
  <c r="AX63" i="1" s="1"/>
  <c r="AY64" i="1" s="1"/>
  <c r="AZ65" i="1" s="1"/>
  <c r="BA66" i="1" s="1"/>
  <c r="BB67" i="1" s="1"/>
  <c r="BC68" i="1" s="1"/>
  <c r="BD69" i="1" s="1"/>
  <c r="BE70" i="1" s="1"/>
  <c r="BF71" i="1" s="1"/>
  <c r="BG72" i="1" s="1"/>
  <c r="BH73" i="1" s="1"/>
  <c r="BI74" i="1" s="1"/>
  <c r="I36" i="1"/>
  <c r="K36" i="1"/>
  <c r="C113" i="1"/>
  <c r="B114" i="1" s="1"/>
  <c r="E113" i="1"/>
  <c r="F38" i="1" l="1"/>
  <c r="J38" i="1" s="1"/>
  <c r="X38" i="1" s="1"/>
  <c r="Y39" i="1" s="1"/>
  <c r="Z40" i="1" s="1"/>
  <c r="AA41" i="1" s="1"/>
  <c r="AB42" i="1" s="1"/>
  <c r="AC43" i="1" s="1"/>
  <c r="AD44" i="1" s="1"/>
  <c r="AE45" i="1" s="1"/>
  <c r="AF46" i="1" s="1"/>
  <c r="AG47" i="1" s="1"/>
  <c r="AH48" i="1" s="1"/>
  <c r="AI49" i="1" s="1"/>
  <c r="AJ50" i="1" s="1"/>
  <c r="AK51" i="1" s="1"/>
  <c r="AL52" i="1" s="1"/>
  <c r="AM53" i="1" s="1"/>
  <c r="AN54" i="1" s="1"/>
  <c r="AO55" i="1" s="1"/>
  <c r="AP56" i="1" s="1"/>
  <c r="AQ57" i="1" s="1"/>
  <c r="AR58" i="1" s="1"/>
  <c r="AS59" i="1" s="1"/>
  <c r="AT60" i="1" s="1"/>
  <c r="AU61" i="1" s="1"/>
  <c r="AV62" i="1" s="1"/>
  <c r="AW63" i="1" s="1"/>
  <c r="AX64" i="1" s="1"/>
  <c r="AY65" i="1" s="1"/>
  <c r="AZ66" i="1" s="1"/>
  <c r="BA67" i="1" s="1"/>
  <c r="BB68" i="1" s="1"/>
  <c r="BC69" i="1" s="1"/>
  <c r="BD70" i="1" s="1"/>
  <c r="BE71" i="1" s="1"/>
  <c r="BF72" i="1" s="1"/>
  <c r="BG73" i="1" s="1"/>
  <c r="BH74" i="1" s="1"/>
  <c r="BI75" i="1" s="1"/>
  <c r="AG90" i="1"/>
  <c r="AH91" i="1" s="1"/>
  <c r="AI92" i="1" s="1"/>
  <c r="AJ93" i="1" s="1"/>
  <c r="AK94" i="1" s="1"/>
  <c r="AL95" i="1" s="1"/>
  <c r="AM96" i="1" s="1"/>
  <c r="AN97" i="1" s="1"/>
  <c r="AO98" i="1" s="1"/>
  <c r="AP99" i="1" s="1"/>
  <c r="AQ100" i="1" s="1"/>
  <c r="AR101" i="1" s="1"/>
  <c r="AS102" i="1" s="1"/>
  <c r="AT103" i="1" s="1"/>
  <c r="AU104" i="1" s="1"/>
  <c r="AV105" i="1" s="1"/>
  <c r="AW106" i="1" s="1"/>
  <c r="AX107" i="1" s="1"/>
  <c r="AY108" i="1" s="1"/>
  <c r="AZ109" i="1" s="1"/>
  <c r="BA110" i="1" s="1"/>
  <c r="BB111" i="1" s="1"/>
  <c r="BC112" i="1" s="1"/>
  <c r="BD113" i="1" s="1"/>
  <c r="BE114" i="1" s="1"/>
  <c r="BF115" i="1" s="1"/>
  <c r="BG116" i="1" s="1"/>
  <c r="BH117" i="1" s="1"/>
  <c r="BI118" i="1" s="1"/>
  <c r="F113" i="1"/>
  <c r="I113" i="1" s="1"/>
  <c r="I38" i="1"/>
  <c r="K38" i="1"/>
  <c r="C114" i="1"/>
  <c r="E114" i="1"/>
  <c r="I37" i="1"/>
  <c r="K37" i="1"/>
  <c r="B39" i="1"/>
  <c r="F114" i="1" l="1"/>
  <c r="I114" i="1" s="1"/>
  <c r="C39" i="1"/>
  <c r="E39" i="1"/>
  <c r="B115" i="1"/>
  <c r="F39" i="1" l="1"/>
  <c r="J39" i="1" s="1"/>
  <c r="X39" i="1" s="1"/>
  <c r="Y40" i="1" s="1"/>
  <c r="Z41" i="1" s="1"/>
  <c r="AA42" i="1" s="1"/>
  <c r="AB43" i="1" s="1"/>
  <c r="AC44" i="1" s="1"/>
  <c r="AD45" i="1" s="1"/>
  <c r="AE46" i="1" s="1"/>
  <c r="AF47" i="1" s="1"/>
  <c r="AG48" i="1" s="1"/>
  <c r="AH49" i="1" s="1"/>
  <c r="AI50" i="1" s="1"/>
  <c r="AJ51" i="1" s="1"/>
  <c r="AK52" i="1" s="1"/>
  <c r="AL53" i="1" s="1"/>
  <c r="AM54" i="1" s="1"/>
  <c r="AN55" i="1" s="1"/>
  <c r="AO56" i="1" s="1"/>
  <c r="AP57" i="1" s="1"/>
  <c r="AQ58" i="1" s="1"/>
  <c r="AR59" i="1" s="1"/>
  <c r="AS60" i="1" s="1"/>
  <c r="AT61" i="1" s="1"/>
  <c r="AU62" i="1" s="1"/>
  <c r="AV63" i="1" s="1"/>
  <c r="AW64" i="1" s="1"/>
  <c r="AX65" i="1" s="1"/>
  <c r="AY66" i="1" s="1"/>
  <c r="AZ67" i="1" s="1"/>
  <c r="BA68" i="1" s="1"/>
  <c r="BB69" i="1" s="1"/>
  <c r="BC70" i="1" s="1"/>
  <c r="BD71" i="1" s="1"/>
  <c r="BE72" i="1" s="1"/>
  <c r="BF73" i="1" s="1"/>
  <c r="BG74" i="1" s="1"/>
  <c r="BH75" i="1" s="1"/>
  <c r="BI76" i="1" s="1"/>
  <c r="C115" i="1"/>
  <c r="E115" i="1"/>
  <c r="B40" i="1"/>
  <c r="I39" i="1" l="1"/>
  <c r="K39" i="1"/>
  <c r="F115" i="1"/>
  <c r="I115" i="1" s="1"/>
  <c r="B116" i="1"/>
  <c r="E116" i="1" s="1"/>
  <c r="C40" i="1"/>
  <c r="E40" i="1"/>
  <c r="C116" i="1" l="1"/>
  <c r="F116" i="1" s="1"/>
  <c r="I116" i="1" s="1"/>
  <c r="F40" i="1"/>
  <c r="J40" i="1" s="1"/>
  <c r="X40" i="1" s="1"/>
  <c r="Y41" i="1" s="1"/>
  <c r="Z42" i="1" s="1"/>
  <c r="AA43" i="1" s="1"/>
  <c r="AB44" i="1" s="1"/>
  <c r="AC45" i="1" s="1"/>
  <c r="AD46" i="1" s="1"/>
  <c r="AE47" i="1" s="1"/>
  <c r="AF48" i="1" s="1"/>
  <c r="AG49" i="1" s="1"/>
  <c r="AH50" i="1" s="1"/>
  <c r="AI51" i="1" s="1"/>
  <c r="AJ52" i="1" s="1"/>
  <c r="AK53" i="1" s="1"/>
  <c r="AL54" i="1" s="1"/>
  <c r="AM55" i="1" s="1"/>
  <c r="AN56" i="1" s="1"/>
  <c r="AO57" i="1" s="1"/>
  <c r="AP58" i="1" s="1"/>
  <c r="AQ59" i="1" s="1"/>
  <c r="AR60" i="1" s="1"/>
  <c r="AS61" i="1" s="1"/>
  <c r="AT62" i="1" s="1"/>
  <c r="AU63" i="1" s="1"/>
  <c r="AV64" i="1" s="1"/>
  <c r="AW65" i="1" s="1"/>
  <c r="AX66" i="1" s="1"/>
  <c r="AY67" i="1" s="1"/>
  <c r="AZ68" i="1" s="1"/>
  <c r="BA69" i="1" s="1"/>
  <c r="BB70" i="1" s="1"/>
  <c r="BC71" i="1" s="1"/>
  <c r="BD72" i="1" s="1"/>
  <c r="BE73" i="1" s="1"/>
  <c r="BF74" i="1" s="1"/>
  <c r="BG75" i="1" s="1"/>
  <c r="BH76" i="1" s="1"/>
  <c r="BI77" i="1" s="1"/>
  <c r="B41" i="1"/>
  <c r="B117" i="1" l="1"/>
  <c r="C117" i="1" s="1"/>
  <c r="B118" i="1" s="1"/>
  <c r="I40" i="1"/>
  <c r="K40" i="1"/>
  <c r="C41" i="1"/>
  <c r="E41" i="1"/>
  <c r="E117" i="1"/>
  <c r="C118" i="1" l="1"/>
  <c r="E118" i="1"/>
  <c r="F41" i="1"/>
  <c r="J41" i="1" s="1"/>
  <c r="X41" i="1" s="1"/>
  <c r="Y42" i="1" s="1"/>
  <c r="Z43" i="1" s="1"/>
  <c r="AA44" i="1" s="1"/>
  <c r="AB45" i="1" s="1"/>
  <c r="AC46" i="1" s="1"/>
  <c r="AD47" i="1" s="1"/>
  <c r="AE48" i="1" s="1"/>
  <c r="AF49" i="1" s="1"/>
  <c r="AG50" i="1" s="1"/>
  <c r="AH51" i="1" s="1"/>
  <c r="AI52" i="1" s="1"/>
  <c r="AJ53" i="1" s="1"/>
  <c r="AK54" i="1" s="1"/>
  <c r="AL55" i="1" s="1"/>
  <c r="AM56" i="1" s="1"/>
  <c r="AN57" i="1" s="1"/>
  <c r="AO58" i="1" s="1"/>
  <c r="AP59" i="1" s="1"/>
  <c r="AQ60" i="1" s="1"/>
  <c r="AR61" i="1" s="1"/>
  <c r="AS62" i="1" s="1"/>
  <c r="AT63" i="1" s="1"/>
  <c r="AU64" i="1" s="1"/>
  <c r="AV65" i="1" s="1"/>
  <c r="AW66" i="1" s="1"/>
  <c r="AX67" i="1" s="1"/>
  <c r="AY68" i="1" s="1"/>
  <c r="AZ69" i="1" s="1"/>
  <c r="BA70" i="1" s="1"/>
  <c r="BB71" i="1" s="1"/>
  <c r="BC72" i="1" s="1"/>
  <c r="BD73" i="1" s="1"/>
  <c r="BE74" i="1" s="1"/>
  <c r="BF75" i="1" s="1"/>
  <c r="BG76" i="1" s="1"/>
  <c r="BH77" i="1" s="1"/>
  <c r="BI78" i="1" s="1"/>
  <c r="F117" i="1"/>
  <c r="I117" i="1" s="1"/>
  <c r="B42" i="1"/>
  <c r="F118" i="1" l="1"/>
  <c r="I118" i="1" s="1"/>
  <c r="I41" i="1"/>
  <c r="K41" i="1"/>
  <c r="C42" i="1"/>
  <c r="E42" i="1"/>
  <c r="B119" i="1"/>
  <c r="F42" i="1" l="1"/>
  <c r="J42" i="1" s="1"/>
  <c r="X42" i="1" s="1"/>
  <c r="Y43" i="1" s="1"/>
  <c r="Z44" i="1" s="1"/>
  <c r="AA45" i="1" s="1"/>
  <c r="AB46" i="1" s="1"/>
  <c r="AC47" i="1" s="1"/>
  <c r="AD48" i="1" s="1"/>
  <c r="AE49" i="1" s="1"/>
  <c r="AF50" i="1" s="1"/>
  <c r="AG51" i="1" s="1"/>
  <c r="AH52" i="1" s="1"/>
  <c r="AI53" i="1" s="1"/>
  <c r="AJ54" i="1" s="1"/>
  <c r="AK55" i="1" s="1"/>
  <c r="AL56" i="1" s="1"/>
  <c r="AM57" i="1" s="1"/>
  <c r="AN58" i="1" s="1"/>
  <c r="AO59" i="1" s="1"/>
  <c r="AP60" i="1" s="1"/>
  <c r="AQ61" i="1" s="1"/>
  <c r="AR62" i="1" s="1"/>
  <c r="AS63" i="1" s="1"/>
  <c r="AT64" i="1" s="1"/>
  <c r="AU65" i="1" s="1"/>
  <c r="AV66" i="1" s="1"/>
  <c r="AW67" i="1" s="1"/>
  <c r="AX68" i="1" s="1"/>
  <c r="AY69" i="1" s="1"/>
  <c r="AZ70" i="1" s="1"/>
  <c r="BA71" i="1" s="1"/>
  <c r="BB72" i="1" s="1"/>
  <c r="BC73" i="1" s="1"/>
  <c r="BD74" i="1" s="1"/>
  <c r="BE75" i="1" s="1"/>
  <c r="BF76" i="1" s="1"/>
  <c r="BG77" i="1" s="1"/>
  <c r="BH78" i="1" s="1"/>
  <c r="BI79" i="1" s="1"/>
  <c r="E119" i="1"/>
  <c r="C119" i="1"/>
  <c r="B43" i="1"/>
  <c r="F119" i="1" l="1"/>
  <c r="I119" i="1" s="1"/>
  <c r="I120" i="1" s="1"/>
  <c r="I122" i="1" s="1"/>
  <c r="K42" i="1"/>
  <c r="I42" i="1"/>
  <c r="E43" i="1"/>
  <c r="C43" i="1"/>
  <c r="F43" i="1" l="1"/>
  <c r="J43" i="1" s="1"/>
  <c r="X43" i="1" s="1"/>
  <c r="Y44" i="1" s="1"/>
  <c r="BK44" i="1" s="1"/>
  <c r="K43" i="1" l="1"/>
  <c r="I43" i="1"/>
  <c r="I44" i="1" s="1"/>
  <c r="Z45" i="1"/>
  <c r="AA46" i="1" l="1"/>
  <c r="BK45" i="1"/>
  <c r="AB47" i="1" l="1"/>
  <c r="BK46" i="1"/>
  <c r="AC48" i="1" l="1"/>
  <c r="BK47" i="1"/>
  <c r="AD49" i="1" l="1"/>
  <c r="BK48" i="1"/>
  <c r="AE50" i="1" l="1"/>
  <c r="BK49" i="1"/>
  <c r="AF51" i="1" l="1"/>
  <c r="BK51" i="1" s="1"/>
  <c r="BK50" i="1"/>
  <c r="AG52" i="1" l="1"/>
  <c r="AH53" i="1" s="1"/>
  <c r="AI54" i="1" s="1"/>
  <c r="AJ55" i="1" s="1"/>
  <c r="AK56" i="1" s="1"/>
  <c r="AL57" i="1" s="1"/>
  <c r="AM58" i="1" s="1"/>
  <c r="AN59" i="1" s="1"/>
  <c r="AO60" i="1" s="1"/>
  <c r="AP61" i="1" s="1"/>
  <c r="AQ62" i="1" s="1"/>
  <c r="AR63" i="1" s="1"/>
  <c r="AS64" i="1" s="1"/>
  <c r="AT65" i="1" s="1"/>
  <c r="AU66" i="1" s="1"/>
  <c r="AV67" i="1" s="1"/>
  <c r="AW68" i="1" s="1"/>
  <c r="AX69" i="1" s="1"/>
  <c r="AY70" i="1" s="1"/>
  <c r="AZ71" i="1" s="1"/>
  <c r="BA72" i="1" s="1"/>
  <c r="BB73" i="1" s="1"/>
  <c r="BC74" i="1" s="1"/>
  <c r="BD75" i="1" s="1"/>
  <c r="BE76" i="1" s="1"/>
  <c r="BF77" i="1" s="1"/>
  <c r="BG78" i="1" s="1"/>
  <c r="BH79" i="1" s="1"/>
  <c r="BI80" i="1" s="1"/>
</calcChain>
</file>

<file path=xl/sharedStrings.xml><?xml version="1.0" encoding="utf-8"?>
<sst xmlns="http://schemas.openxmlformats.org/spreadsheetml/2006/main" count="163" uniqueCount="76">
  <si>
    <t>Investering</t>
  </si>
  <si>
    <t>Afschrijvingstermijn</t>
  </si>
  <si>
    <t>Nominale WACC</t>
  </si>
  <si>
    <t>Inflatie</t>
  </si>
  <si>
    <t>Reële WACC</t>
  </si>
  <si>
    <t>boekwaarde</t>
  </si>
  <si>
    <t>jaar</t>
  </si>
  <si>
    <t>afschrijving</t>
  </si>
  <si>
    <t>WACC</t>
  </si>
  <si>
    <t>rendement</t>
  </si>
  <si>
    <t>vergoeding</t>
  </si>
  <si>
    <t>discontering</t>
  </si>
  <si>
    <t>1) Boekwaarde historisch / WACC nominaal</t>
  </si>
  <si>
    <t>contante</t>
  </si>
  <si>
    <t>waarde</t>
  </si>
  <si>
    <t>Per eind jaar 0 aanschaf investering</t>
  </si>
  <si>
    <t>2) Boekwaarde vervangingswaarde / WACC reëel</t>
  </si>
  <si>
    <t>3) Boekwaarde historisch / WACC reëel</t>
  </si>
  <si>
    <t>Nominaal na belastingen</t>
  </si>
  <si>
    <t>Nominaal voor belastingen</t>
  </si>
  <si>
    <t>kostenvoet eigen vermogen</t>
  </si>
  <si>
    <t>kostenvoet vreemd vermogen</t>
  </si>
  <si>
    <t>Onvoldoende vergoeding</t>
  </si>
  <si>
    <t>Five-year estimate</t>
  </si>
  <si>
    <t>Two year estimate</t>
  </si>
  <si>
    <t>100 000</t>
  </si>
  <si>
    <t>2007 januari</t>
  </si>
  <si>
    <t>2007 februari</t>
  </si>
  <si>
    <t>2007 maart</t>
  </si>
  <si>
    <t>2007 april</t>
  </si>
  <si>
    <t>2007 mei</t>
  </si>
  <si>
    <t>2007 juni</t>
  </si>
  <si>
    <t>2007 juli</t>
  </si>
  <si>
    <t>2007 augustus</t>
  </si>
  <si>
    <t>2007 september</t>
  </si>
  <si>
    <t>2007 oktober</t>
  </si>
  <si>
    <t>2007 november</t>
  </si>
  <si>
    <t>2007 december</t>
  </si>
  <si>
    <t>2008 januari</t>
  </si>
  <si>
    <t>2008 februari</t>
  </si>
  <si>
    <t>2008 maart</t>
  </si>
  <si>
    <t>2008 april</t>
  </si>
  <si>
    <t>2008 mei</t>
  </si>
  <si>
    <t>2008 juni</t>
  </si>
  <si>
    <t>2008 juli</t>
  </si>
  <si>
    <t>2008 augustus</t>
  </si>
  <si>
    <t>2008 september</t>
  </si>
  <si>
    <t>2008 oktober</t>
  </si>
  <si>
    <t>2008 november</t>
  </si>
  <si>
    <t>2008 december</t>
  </si>
  <si>
    <t>2009 januari</t>
  </si>
  <si>
    <t>2009 februari</t>
  </si>
  <si>
    <t>2009 maart</t>
  </si>
  <si>
    <t>2009 april</t>
  </si>
  <si>
    <t>2009 mei</t>
  </si>
  <si>
    <t>2009 juni</t>
  </si>
  <si>
    <t>2009 juli</t>
  </si>
  <si>
    <t>2009 augustus*</t>
  </si>
  <si>
    <t>may-09</t>
  </si>
  <si>
    <t>2014-2016</t>
  </si>
  <si>
    <t>MRP</t>
  </si>
  <si>
    <t>Austria</t>
  </si>
  <si>
    <t>Belgium</t>
  </si>
  <si>
    <t>Finland</t>
  </si>
  <si>
    <t>France</t>
  </si>
  <si>
    <t>Germany</t>
  </si>
  <si>
    <t>Ireland</t>
  </si>
  <si>
    <t>Italy</t>
  </si>
  <si>
    <t>Netherlands</t>
  </si>
  <si>
    <t>Portugal</t>
  </si>
  <si>
    <t>Spain</t>
  </si>
  <si>
    <t>1900-2014</t>
  </si>
  <si>
    <t>1900-2015</t>
  </si>
  <si>
    <t>Nominaal systeem</t>
  </si>
  <si>
    <t>Reël systeem</t>
  </si>
  <si>
    <t>Toename investeringen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</si>
</sst>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_-* #,##0.00\-;_-* &quot;-&quot;??_-;_-@_-"/>
    <numFmt numFmtId="165" formatCode="#,##0.0"/>
    <numFmt numFmtId="166" formatCode="0.0%"/>
    <numFmt numFmtId="167" formatCode="_ * #,##0.0000_ ;_ * \-#,##0.0000_ ;_ * &quot;-&quot;??_ ;_ @_ "/>
  </numFmts>
  <fonts count="8" x14ac:knownFonts="1">
    <font>
      <sz val="10"/>
      <name val="Arial"/>
      <family val="2"/>
    </font>
    <font>
      <sz val="10"/>
      <name val="Times New Roman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D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B0B5B8"/>
      </left>
      <right/>
      <top style="medium">
        <color rgb="FFB0B5B8"/>
      </top>
      <bottom/>
      <diagonal/>
    </border>
    <border>
      <left/>
      <right/>
      <top style="medium">
        <color rgb="FFB0B5B8"/>
      </top>
      <bottom/>
      <diagonal/>
    </border>
    <border>
      <left/>
      <right style="medium">
        <color rgb="FFB0B5B8"/>
      </right>
      <top style="medium">
        <color rgb="FFB0B5B8"/>
      </top>
      <bottom/>
      <diagonal/>
    </border>
    <border>
      <left style="medium">
        <color rgb="FFB0B5B8"/>
      </left>
      <right/>
      <top/>
      <bottom/>
      <diagonal/>
    </border>
    <border>
      <left/>
      <right style="medium">
        <color rgb="FFB0B5B8"/>
      </right>
      <top/>
      <bottom/>
      <diagonal/>
    </border>
    <border>
      <left style="medium">
        <color rgb="FFB0B5B8"/>
      </left>
      <right/>
      <top/>
      <bottom style="medium">
        <color rgb="FFB0B5B8"/>
      </bottom>
      <diagonal/>
    </border>
    <border>
      <left/>
      <right/>
      <top/>
      <bottom style="medium">
        <color rgb="FFB0B5B8"/>
      </bottom>
      <diagonal/>
    </border>
    <border>
      <left/>
      <right style="medium">
        <color rgb="FFB0B5B8"/>
      </right>
      <top/>
      <bottom style="medium">
        <color rgb="FFB0B5B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10" fontId="3" fillId="0" borderId="0" xfId="0" applyNumberFormat="1" applyFont="1" applyBorder="1"/>
    <xf numFmtId="4" fontId="3" fillId="0" borderId="0" xfId="0" applyNumberFormat="1" applyFont="1" applyBorder="1"/>
    <xf numFmtId="1" fontId="3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Alignment="1">
      <alignment horizontal="center"/>
    </xf>
    <xf numFmtId="166" fontId="3" fillId="0" borderId="0" xfId="3" applyNumberFormat="1" applyFont="1"/>
    <xf numFmtId="0" fontId="3" fillId="0" borderId="0" xfId="0" quotePrefix="1" applyFont="1"/>
    <xf numFmtId="164" fontId="3" fillId="0" borderId="0" xfId="2" applyNumberFormat="1" applyFont="1"/>
    <xf numFmtId="10" fontId="3" fillId="0" borderId="0" xfId="3" applyNumberFormat="1" applyFont="1"/>
    <xf numFmtId="9" fontId="3" fillId="0" borderId="0" xfId="0" applyNumberFormat="1" applyFont="1"/>
    <xf numFmtId="164" fontId="3" fillId="0" borderId="0" xfId="0" applyNumberFormat="1" applyFont="1"/>
    <xf numFmtId="43" fontId="3" fillId="0" borderId="0" xfId="2" applyFont="1"/>
    <xf numFmtId="17" fontId="3" fillId="0" borderId="0" xfId="0" applyNumberFormat="1" applyFont="1"/>
    <xf numFmtId="0" fontId="4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wrapText="1"/>
    </xf>
    <xf numFmtId="0" fontId="6" fillId="3" borderId="5" xfId="1" applyFill="1" applyBorder="1" applyAlignment="1" applyProtection="1">
      <alignment horizontal="center" vertical="top" wrapText="1"/>
    </xf>
    <xf numFmtId="0" fontId="6" fillId="3" borderId="7" xfId="1" applyFill="1" applyBorder="1" applyAlignment="1" applyProtection="1">
      <alignment horizontal="center" vertical="top"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10" fontId="5" fillId="0" borderId="0" xfId="0" applyNumberFormat="1" applyFont="1"/>
    <xf numFmtId="2" fontId="3" fillId="0" borderId="0" xfId="0" applyNumberFormat="1" applyFont="1"/>
    <xf numFmtId="10" fontId="5" fillId="0" borderId="0" xfId="3" applyNumberFormat="1" applyFont="1"/>
    <xf numFmtId="167" fontId="3" fillId="0" borderId="0" xfId="2" applyNumberFormat="1" applyFont="1"/>
    <xf numFmtId="0" fontId="7" fillId="0" borderId="0" xfId="0" applyFont="1"/>
    <xf numFmtId="43" fontId="7" fillId="0" borderId="0" xfId="2" applyFont="1"/>
    <xf numFmtId="166" fontId="3" fillId="0" borderId="0" xfId="0" applyNumberFormat="1" applyFont="1"/>
    <xf numFmtId="43" fontId="3" fillId="0" borderId="0" xfId="0" applyNumberFormat="1" applyFont="1"/>
    <xf numFmtId="43" fontId="3" fillId="4" borderId="0" xfId="0" applyNumberFormat="1" applyFont="1" applyFill="1"/>
    <xf numFmtId="0" fontId="3" fillId="4" borderId="0" xfId="0" applyFont="1" applyFill="1"/>
    <xf numFmtId="43" fontId="3" fillId="0" borderId="0" xfId="0" applyNumberFormat="1" applyFont="1" applyFill="1"/>
    <xf numFmtId="0" fontId="3" fillId="0" borderId="0" xfId="0" applyFont="1" applyFill="1"/>
    <xf numFmtId="167" fontId="3" fillId="0" borderId="0" xfId="0" applyNumberFormat="1" applyFont="1"/>
    <xf numFmtId="0" fontId="5" fillId="0" borderId="0" xfId="0" applyFont="1"/>
    <xf numFmtId="9" fontId="5" fillId="0" borderId="0" xfId="0" applyNumberFormat="1" applyFont="1"/>
    <xf numFmtId="43" fontId="3" fillId="0" borderId="0" xfId="2" applyFont="1" applyFill="1"/>
    <xf numFmtId="167" fontId="3" fillId="0" borderId="0" xfId="0" applyNumberFormat="1" applyFont="1" applyFill="1"/>
  </cellXfs>
  <cellStyles count="4">
    <cellStyle name="Hyperlink" xfId="1" builtinId="8"/>
    <cellStyle name="Komma" xfId="2" builtinId="3"/>
    <cellStyle name="Procent" xfId="3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v>Afschrijvingen</c:v>
          </c:tx>
          <c:val>
            <c:numRef>
              <c:f>'Sheet 1'!$C$14:$C$43</c:f>
              <c:numCache>
                <c:formatCode>0</c:formatCode>
                <c:ptCount val="30"/>
                <c:pt idx="0">
                  <c:v>333.33333333333331</c:v>
                </c:pt>
                <c:pt idx="1">
                  <c:v>333.33333333333331</c:v>
                </c:pt>
                <c:pt idx="2">
                  <c:v>333.33333333333331</c:v>
                </c:pt>
                <c:pt idx="3">
                  <c:v>333.33333333333326</c:v>
                </c:pt>
                <c:pt idx="4">
                  <c:v>333.33333333333326</c:v>
                </c:pt>
                <c:pt idx="5">
                  <c:v>333.3333333333332</c:v>
                </c:pt>
                <c:pt idx="6">
                  <c:v>333.3333333333332</c:v>
                </c:pt>
                <c:pt idx="7">
                  <c:v>333.3333333333332</c:v>
                </c:pt>
                <c:pt idx="8">
                  <c:v>333.33333333333326</c:v>
                </c:pt>
                <c:pt idx="9">
                  <c:v>333.33333333333326</c:v>
                </c:pt>
                <c:pt idx="10">
                  <c:v>333.33333333333326</c:v>
                </c:pt>
                <c:pt idx="11">
                  <c:v>333.33333333333326</c:v>
                </c:pt>
                <c:pt idx="12">
                  <c:v>333.33333333333326</c:v>
                </c:pt>
                <c:pt idx="13">
                  <c:v>333.33333333333331</c:v>
                </c:pt>
                <c:pt idx="14">
                  <c:v>333.33333333333331</c:v>
                </c:pt>
                <c:pt idx="15">
                  <c:v>333.33333333333331</c:v>
                </c:pt>
                <c:pt idx="16">
                  <c:v>333.33333333333337</c:v>
                </c:pt>
                <c:pt idx="17">
                  <c:v>333.33333333333337</c:v>
                </c:pt>
                <c:pt idx="18">
                  <c:v>333.33333333333337</c:v>
                </c:pt>
                <c:pt idx="19">
                  <c:v>333.33333333333337</c:v>
                </c:pt>
                <c:pt idx="20">
                  <c:v>333.33333333333337</c:v>
                </c:pt>
                <c:pt idx="21">
                  <c:v>333.33333333333331</c:v>
                </c:pt>
                <c:pt idx="22">
                  <c:v>333.33333333333331</c:v>
                </c:pt>
                <c:pt idx="23">
                  <c:v>333.33333333333331</c:v>
                </c:pt>
                <c:pt idx="24">
                  <c:v>333.33333333333331</c:v>
                </c:pt>
                <c:pt idx="25">
                  <c:v>333.33333333333331</c:v>
                </c:pt>
                <c:pt idx="26">
                  <c:v>333.33333333333331</c:v>
                </c:pt>
                <c:pt idx="27">
                  <c:v>333.33333333333331</c:v>
                </c:pt>
                <c:pt idx="28">
                  <c:v>333.33333333333337</c:v>
                </c:pt>
                <c:pt idx="29">
                  <c:v>333.33333333333337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A-44A1-819D-08618140E834}"/>
            </c:ext>
          </c:extLst>
        </c:ser>
        <c:ser>
          <c:idx val="2"/>
          <c:order val="1"/>
          <c:tx>
            <c:v>Vermogenskosten</c:v>
          </c:tx>
          <c:val>
            <c:numRef>
              <c:f>'Sheet 1'!$E$14:$E$43</c:f>
              <c:numCache>
                <c:formatCode>0</c:formatCode>
                <c:ptCount val="30"/>
                <c:pt idx="0">
                  <c:v>325</c:v>
                </c:pt>
                <c:pt idx="1">
                  <c:v>314.16666666666669</c:v>
                </c:pt>
                <c:pt idx="2">
                  <c:v>303.33333333333331</c:v>
                </c:pt>
                <c:pt idx="3">
                  <c:v>292.49999999999994</c:v>
                </c:pt>
                <c:pt idx="4">
                  <c:v>281.66666666666657</c:v>
                </c:pt>
                <c:pt idx="5">
                  <c:v>270.83333333333326</c:v>
                </c:pt>
                <c:pt idx="6">
                  <c:v>259.99999999999994</c:v>
                </c:pt>
                <c:pt idx="7">
                  <c:v>249.1666666666666</c:v>
                </c:pt>
                <c:pt idx="8">
                  <c:v>238.33333333333329</c:v>
                </c:pt>
                <c:pt idx="9">
                  <c:v>227.49999999999994</c:v>
                </c:pt>
                <c:pt idx="10">
                  <c:v>216.66666666666663</c:v>
                </c:pt>
                <c:pt idx="11">
                  <c:v>205.83333333333331</c:v>
                </c:pt>
                <c:pt idx="12">
                  <c:v>194.99999999999997</c:v>
                </c:pt>
                <c:pt idx="13">
                  <c:v>184.16666666666666</c:v>
                </c:pt>
                <c:pt idx="14">
                  <c:v>173.33333333333334</c:v>
                </c:pt>
                <c:pt idx="15">
                  <c:v>162.5</c:v>
                </c:pt>
                <c:pt idx="16">
                  <c:v>151.66666666666669</c:v>
                </c:pt>
                <c:pt idx="17">
                  <c:v>140.83333333333337</c:v>
                </c:pt>
                <c:pt idx="18">
                  <c:v>130.00000000000003</c:v>
                </c:pt>
                <c:pt idx="19">
                  <c:v>119.16666666666669</c:v>
                </c:pt>
                <c:pt idx="20">
                  <c:v>108.33333333333334</c:v>
                </c:pt>
                <c:pt idx="21">
                  <c:v>97.5</c:v>
                </c:pt>
                <c:pt idx="22">
                  <c:v>86.666666666666671</c:v>
                </c:pt>
                <c:pt idx="23">
                  <c:v>75.833333333333329</c:v>
                </c:pt>
                <c:pt idx="24">
                  <c:v>65</c:v>
                </c:pt>
                <c:pt idx="25">
                  <c:v>54.166666666666664</c:v>
                </c:pt>
                <c:pt idx="26">
                  <c:v>43.333333333333336</c:v>
                </c:pt>
                <c:pt idx="27">
                  <c:v>32.5</c:v>
                </c:pt>
                <c:pt idx="28">
                  <c:v>21.666666666666671</c:v>
                </c:pt>
                <c:pt idx="29">
                  <c:v>10.833333333333336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EA-44A1-819D-08618140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07936"/>
        <c:axId val="168022016"/>
      </c:areaChart>
      <c:catAx>
        <c:axId val="1680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022016"/>
        <c:crosses val="autoZero"/>
        <c:auto val="1"/>
        <c:lblAlgn val="ctr"/>
        <c:lblOffset val="100"/>
        <c:noMultiLvlLbl val="0"/>
      </c:catAx>
      <c:valAx>
        <c:axId val="168022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007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500873007549195"/>
          <c:y val="0.41744507160774819"/>
          <c:w val="0.24404959130911275"/>
          <c:h val="0.1628494510118138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v>Afschrijvingskosten</c:v>
          </c:tx>
          <c:val>
            <c:numRef>
              <c:f>'Sheet 1'!$C$52:$C$81</c:f>
              <c:numCache>
                <c:formatCode>0</c:formatCode>
                <c:ptCount val="30"/>
                <c:pt idx="0">
                  <c:v>338.5</c:v>
                </c:pt>
                <c:pt idx="1">
                  <c:v>343.74675000000002</c:v>
                </c:pt>
                <c:pt idx="2">
                  <c:v>349.07482462500002</c:v>
                </c:pt>
                <c:pt idx="3">
                  <c:v>354.48548440668753</c:v>
                </c:pt>
                <c:pt idx="4">
                  <c:v>359.98000941499123</c:v>
                </c:pt>
                <c:pt idx="5">
                  <c:v>365.5596995609236</c:v>
                </c:pt>
                <c:pt idx="6">
                  <c:v>371.22587490411797</c:v>
                </c:pt>
                <c:pt idx="7">
                  <c:v>376.97987596513184</c:v>
                </c:pt>
                <c:pt idx="8">
                  <c:v>382.8230640425914</c:v>
                </c:pt>
                <c:pt idx="9">
                  <c:v>388.75682153525162</c:v>
                </c:pt>
                <c:pt idx="10">
                  <c:v>394.78255226904804</c:v>
                </c:pt>
                <c:pt idx="11">
                  <c:v>400.90168182921832</c:v>
                </c:pt>
                <c:pt idx="12">
                  <c:v>407.11565789757123</c:v>
                </c:pt>
                <c:pt idx="13">
                  <c:v>413.42595059498359</c:v>
                </c:pt>
                <c:pt idx="14">
                  <c:v>419.83405282920586</c:v>
                </c:pt>
                <c:pt idx="15">
                  <c:v>426.34148064805856</c:v>
                </c:pt>
                <c:pt idx="16">
                  <c:v>432.94977359810349</c:v>
                </c:pt>
                <c:pt idx="17">
                  <c:v>439.66049508887414</c:v>
                </c:pt>
                <c:pt idx="18">
                  <c:v>446.47523276275172</c:v>
                </c:pt>
                <c:pt idx="19">
                  <c:v>453.39559887057442</c:v>
                </c:pt>
                <c:pt idx="20">
                  <c:v>460.42323065306834</c:v>
                </c:pt>
                <c:pt idx="21">
                  <c:v>467.55979072819093</c:v>
                </c:pt>
                <c:pt idx="22">
                  <c:v>474.80696748447792</c:v>
                </c:pt>
                <c:pt idx="23">
                  <c:v>482.16647548048735</c:v>
                </c:pt>
                <c:pt idx="24">
                  <c:v>489.64005585043492</c:v>
                </c:pt>
                <c:pt idx="25">
                  <c:v>497.22947671611672</c:v>
                </c:pt>
                <c:pt idx="26">
                  <c:v>504.93653360521654</c:v>
                </c:pt>
                <c:pt idx="27">
                  <c:v>512.7630498760974</c:v>
                </c:pt>
                <c:pt idx="28">
                  <c:v>520.71087714917689</c:v>
                </c:pt>
                <c:pt idx="29">
                  <c:v>528.78189574498913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A-4EF7-8F86-D00B30F998EE}"/>
            </c:ext>
          </c:extLst>
        </c:ser>
        <c:ser>
          <c:idx val="2"/>
          <c:order val="1"/>
          <c:tx>
            <c:v>Vermogenskosten</c:v>
          </c:tx>
          <c:val>
            <c:numRef>
              <c:f>'Sheet 1'!$E$52:$E$81</c:f>
              <c:numCache>
                <c:formatCode>0</c:formatCode>
                <c:ptCount val="30"/>
                <c:pt idx="0">
                  <c:v>172.63500000000002</c:v>
                </c:pt>
                <c:pt idx="1">
                  <c:v>169.46714775000001</c:v>
                </c:pt>
                <c:pt idx="2">
                  <c:v>166.15961652150003</c:v>
                </c:pt>
                <c:pt idx="3">
                  <c:v>162.7088373426696</c:v>
                </c:pt>
                <c:pt idx="4">
                  <c:v>159.11116416142616</c:v>
                </c:pt>
                <c:pt idx="5">
                  <c:v>155.36287231339259</c:v>
                </c:pt>
                <c:pt idx="6">
                  <c:v>151.46015696088017</c:v>
                </c:pt>
                <c:pt idx="7">
                  <c:v>147.3991315023666</c:v>
                </c:pt>
                <c:pt idx="8">
                  <c:v>143.17582595192926</c:v>
                </c:pt>
                <c:pt idx="9">
                  <c:v>138.78618528808488</c:v>
                </c:pt>
                <c:pt idx="10">
                  <c:v>134.22606777147641</c:v>
                </c:pt>
                <c:pt idx="11">
                  <c:v>129.49124323083757</c:v>
                </c:pt>
                <c:pt idx="12">
                  <c:v>124.57739131665686</c:v>
                </c:pt>
                <c:pt idx="13">
                  <c:v>119.48009972195032</c:v>
                </c:pt>
                <c:pt idx="14">
                  <c:v>114.19486236954405</c:v>
                </c:pt>
                <c:pt idx="15">
                  <c:v>108.717077565255</c:v>
                </c:pt>
                <c:pt idx="16">
                  <c:v>103.0420461163487</c:v>
                </c:pt>
                <c:pt idx="17">
                  <c:v>97.164969414641263</c:v>
                </c:pt>
                <c:pt idx="18">
                  <c:v>91.08094748360142</c:v>
                </c:pt>
                <c:pt idx="19">
                  <c:v>84.784976988797482</c:v>
                </c:pt>
                <c:pt idx="20">
                  <c:v>78.271949211021692</c:v>
                </c:pt>
                <c:pt idx="21">
                  <c:v>71.536647981413282</c:v>
                </c:pt>
                <c:pt idx="22">
                  <c:v>64.573747577889065</c:v>
                </c:pt>
                <c:pt idx="23">
                  <c:v>57.377810582178064</c:v>
                </c:pt>
                <c:pt idx="24">
                  <c:v>49.943285696744432</c:v>
                </c:pt>
                <c:pt idx="25">
                  <c:v>42.264505520869996</c:v>
                </c:pt>
                <c:pt idx="26">
                  <c:v>34.335684285154798</c:v>
                </c:pt>
                <c:pt idx="27">
                  <c:v>26.150915543681045</c:v>
                </c:pt>
                <c:pt idx="28">
                  <c:v>17.704169823072093</c:v>
                </c:pt>
                <c:pt idx="29">
                  <c:v>8.9892922276648957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9A-4EF7-8F86-D00B30F9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03488"/>
        <c:axId val="172305024"/>
      </c:areaChart>
      <c:catAx>
        <c:axId val="1723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305024"/>
        <c:crosses val="autoZero"/>
        <c:auto val="1"/>
        <c:lblAlgn val="ctr"/>
        <c:lblOffset val="100"/>
        <c:noMultiLvlLbl val="0"/>
      </c:catAx>
      <c:valAx>
        <c:axId val="17230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2303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166226805077482"/>
          <c:y val="0.41610555750983574"/>
          <c:w val="0.25739605333382987"/>
          <c:h val="0.1632237269789963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16</xdr:row>
      <xdr:rowOff>6350</xdr:rowOff>
    </xdr:from>
    <xdr:to>
      <xdr:col>21</xdr:col>
      <xdr:colOff>488950</xdr:colOff>
      <xdr:row>34</xdr:row>
      <xdr:rowOff>146050</xdr:rowOff>
    </xdr:to>
    <xdr:graphicFrame macro="">
      <xdr:nvGraphicFramePr>
        <xdr:cNvPr id="1051" name="Grafiek 1">
          <a:extLst>
            <a:ext uri="{FF2B5EF4-FFF2-40B4-BE49-F238E27FC236}">
              <a16:creationId xmlns="" xmlns:a16="http://schemas.microsoft.com/office/drawing/2014/main" id="{267B7358-1C10-47BB-9AEE-8353548BA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36</xdr:row>
      <xdr:rowOff>25400</xdr:rowOff>
    </xdr:from>
    <xdr:to>
      <xdr:col>21</xdr:col>
      <xdr:colOff>520700</xdr:colOff>
      <xdr:row>55</xdr:row>
      <xdr:rowOff>0</xdr:rowOff>
    </xdr:to>
    <xdr:graphicFrame macro="">
      <xdr:nvGraphicFramePr>
        <xdr:cNvPr id="1052" name="Grafiek 2">
          <a:extLst>
            <a:ext uri="{FF2B5EF4-FFF2-40B4-BE49-F238E27FC236}">
              <a16:creationId xmlns="" xmlns:a16="http://schemas.microsoft.com/office/drawing/2014/main" id="{CC0BA97A-89BC-46A8-B095-EB887E7F1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GetDescription('desc|New275%20%20|200908');" TargetMode="External"/><Relationship Id="rId2" Type="http://schemas.openxmlformats.org/officeDocument/2006/relationships/hyperlink" Target="javascript:GetDescription('desc|New275%20%20|200800');" TargetMode="External"/><Relationship Id="rId1" Type="http://schemas.openxmlformats.org/officeDocument/2006/relationships/hyperlink" Target="javascript:GetDescription('desc|New275%20%20|200700'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Q221"/>
  <sheetViews>
    <sheetView tabSelected="1" zoomScale="70" zoomScaleNormal="70" workbookViewId="0"/>
  </sheetViews>
  <sheetFormatPr defaultColWidth="9.140625" defaultRowHeight="12" outlineLevelRow="1" x14ac:dyDescent="0.2"/>
  <cols>
    <col min="1" max="1" width="31.28515625" style="1" customWidth="1"/>
    <col min="2" max="4" width="9.140625" style="1"/>
    <col min="5" max="5" width="22.42578125" style="1" bestFit="1" customWidth="1"/>
    <col min="6" max="17" width="9.140625" style="1"/>
    <col min="18" max="19" width="9.5703125" style="1" bestFit="1" customWidth="1"/>
    <col min="20" max="24" width="9.140625" style="1"/>
    <col min="25" max="25" width="12.5703125" style="1" bestFit="1" customWidth="1"/>
    <col min="26" max="28" width="9.140625" style="1"/>
    <col min="29" max="29" width="12.140625" style="24" bestFit="1" customWidth="1"/>
    <col min="30" max="34" width="9.140625" style="1"/>
    <col min="35" max="35" width="9.140625" style="40"/>
    <col min="36" max="16384" width="9.140625" style="1"/>
  </cols>
  <sheetData>
    <row r="4" spans="1:63" x14ac:dyDescent="0.2">
      <c r="A4" s="1" t="s">
        <v>0</v>
      </c>
      <c r="C4" s="2">
        <f>10000</f>
        <v>10000</v>
      </c>
    </row>
    <row r="5" spans="1:63" x14ac:dyDescent="0.2">
      <c r="A5" s="1" t="s">
        <v>1</v>
      </c>
      <c r="C5" s="2">
        <v>30</v>
      </c>
    </row>
    <row r="6" spans="1:63" x14ac:dyDescent="0.2">
      <c r="A6" s="1" t="s">
        <v>2</v>
      </c>
      <c r="C6" s="3">
        <v>3.2500000000000001E-2</v>
      </c>
    </row>
    <row r="7" spans="1:63" x14ac:dyDescent="0.2">
      <c r="A7" s="1" t="s">
        <v>3</v>
      </c>
      <c r="C7" s="3">
        <v>1.55E-2</v>
      </c>
    </row>
    <row r="8" spans="1:63" x14ac:dyDescent="0.2">
      <c r="A8" s="1" t="s">
        <v>4</v>
      </c>
      <c r="C8" s="3">
        <f>ROUND(((1+C6)/(1+C7)-1),3)</f>
        <v>1.7000000000000001E-2</v>
      </c>
    </row>
    <row r="9" spans="1:63" outlineLevel="1" x14ac:dyDescent="0.2">
      <c r="A9" s="1" t="s">
        <v>12</v>
      </c>
    </row>
    <row r="10" spans="1:63" outlineLevel="1" x14ac:dyDescent="0.2"/>
    <row r="11" spans="1:63" outlineLevel="1" x14ac:dyDescent="0.2">
      <c r="A11" s="4" t="s">
        <v>6</v>
      </c>
      <c r="B11" s="4" t="s">
        <v>5</v>
      </c>
      <c r="C11" s="4" t="s">
        <v>7</v>
      </c>
      <c r="D11" s="4" t="s">
        <v>8</v>
      </c>
      <c r="E11" s="4" t="s">
        <v>9</v>
      </c>
      <c r="F11" s="4" t="s">
        <v>10</v>
      </c>
      <c r="H11" s="4" t="s">
        <v>11</v>
      </c>
      <c r="I11" s="4" t="s">
        <v>13</v>
      </c>
    </row>
    <row r="12" spans="1:63" outlineLevel="1" x14ac:dyDescent="0.2">
      <c r="H12" s="5"/>
      <c r="I12" s="4" t="s">
        <v>14</v>
      </c>
    </row>
    <row r="13" spans="1:63" outlineLevel="1" x14ac:dyDescent="0.2">
      <c r="A13" s="1">
        <v>0</v>
      </c>
      <c r="B13" s="2">
        <f>B14</f>
        <v>10000</v>
      </c>
      <c r="H13" s="5"/>
      <c r="I13" s="4"/>
    </row>
    <row r="14" spans="1:63" outlineLevel="1" x14ac:dyDescent="0.2">
      <c r="A14" s="1">
        <v>1</v>
      </c>
      <c r="B14" s="2">
        <f>C4</f>
        <v>10000</v>
      </c>
      <c r="C14" s="6">
        <f>B14/($C$5-A13)</f>
        <v>333.33333333333331</v>
      </c>
      <c r="D14" s="3">
        <f t="shared" ref="D14:D32" si="0">$C$6</f>
        <v>3.2500000000000001E-2</v>
      </c>
      <c r="E14" s="6">
        <f t="shared" ref="E14:E22" si="1">B14*D14</f>
        <v>325</v>
      </c>
      <c r="F14" s="6">
        <f t="shared" ref="F14:F22" si="2">C14+E14</f>
        <v>658.33333333333326</v>
      </c>
      <c r="G14" s="1">
        <f>(1+$C$7)^A14</f>
        <v>1.0155000000000001</v>
      </c>
      <c r="H14" s="7">
        <f t="shared" ref="H14:H32" si="3">(1+$C$6)^A14</f>
        <v>1.0325</v>
      </c>
      <c r="I14" s="2">
        <f t="shared" ref="I14:I22" si="4">F14/H14</f>
        <v>637.61097659402742</v>
      </c>
      <c r="J14" s="24">
        <f>+F14/G14</f>
        <v>648.28491711800416</v>
      </c>
      <c r="K14" s="6">
        <f>+F52-F14</f>
        <v>-147.19833333333327</v>
      </c>
      <c r="X14" s="44">
        <f>+J14</f>
        <v>648.28491711800416</v>
      </c>
      <c r="BK14" s="44"/>
    </row>
    <row r="15" spans="1:63" outlineLevel="1" x14ac:dyDescent="0.2">
      <c r="A15" s="1">
        <v>2</v>
      </c>
      <c r="B15" s="2">
        <f t="shared" ref="B15:B22" si="5">B14-C14</f>
        <v>9666.6666666666661</v>
      </c>
      <c r="C15" s="6">
        <f t="shared" ref="C15:C22" si="6">B15/($C$5-A14)</f>
        <v>333.33333333333331</v>
      </c>
      <c r="D15" s="3">
        <f t="shared" si="0"/>
        <v>3.2500000000000001E-2</v>
      </c>
      <c r="E15" s="6">
        <f t="shared" si="1"/>
        <v>314.16666666666669</v>
      </c>
      <c r="F15" s="6">
        <f t="shared" si="2"/>
        <v>647.5</v>
      </c>
      <c r="G15" s="1">
        <f t="shared" ref="G15:G43" si="7">(1+$C$7)^A15</f>
        <v>1.0312402500000002</v>
      </c>
      <c r="H15" s="7">
        <f t="shared" si="3"/>
        <v>1.0660562499999999</v>
      </c>
      <c r="I15" s="2">
        <f t="shared" si="4"/>
        <v>607.37883202692171</v>
      </c>
      <c r="J15" s="24">
        <f t="shared" ref="J15:J43" si="8">+F15/G15</f>
        <v>627.88472424345332</v>
      </c>
      <c r="K15" s="6">
        <f t="shared" ref="K15:K43" si="9">+F53-F15</f>
        <v>-134.28610225</v>
      </c>
      <c r="X15" s="44">
        <f t="shared" ref="X15:X43" si="10">+J15</f>
        <v>627.88472424345332</v>
      </c>
      <c r="Y15" s="44">
        <f t="shared" ref="Y15:Y44" si="11">+X14*$G$14*(1+$BK$36)</f>
        <v>658.33333333333326</v>
      </c>
      <c r="BK15" s="44"/>
    </row>
    <row r="16" spans="1:63" outlineLevel="1" x14ac:dyDescent="0.2">
      <c r="A16" s="1">
        <v>3</v>
      </c>
      <c r="B16" s="2">
        <f t="shared" si="5"/>
        <v>9333.3333333333321</v>
      </c>
      <c r="C16" s="6">
        <f t="shared" si="6"/>
        <v>333.33333333333331</v>
      </c>
      <c r="D16" s="3">
        <f t="shared" si="0"/>
        <v>3.2500000000000001E-2</v>
      </c>
      <c r="E16" s="6">
        <f t="shared" si="1"/>
        <v>303.33333333333331</v>
      </c>
      <c r="F16" s="6">
        <f t="shared" si="2"/>
        <v>636.66666666666663</v>
      </c>
      <c r="G16" s="1">
        <f t="shared" si="7"/>
        <v>1.0472244738750003</v>
      </c>
      <c r="H16" s="7">
        <f t="shared" si="3"/>
        <v>1.1007030781249998</v>
      </c>
      <c r="I16" s="2">
        <f t="shared" si="4"/>
        <v>578.41817590916605</v>
      </c>
      <c r="J16" s="24">
        <f t="shared" si="8"/>
        <v>607.95625250318676</v>
      </c>
      <c r="K16" s="6">
        <f t="shared" si="9"/>
        <v>-121.43222552016653</v>
      </c>
      <c r="X16" s="44">
        <f t="shared" si="10"/>
        <v>607.95625250318676</v>
      </c>
      <c r="Y16" s="44">
        <f t="shared" si="11"/>
        <v>637.61693746922685</v>
      </c>
      <c r="Z16" s="44">
        <f t="shared" ref="Z16:Z45" si="12">+Y15*$G$14*(1+$BK$36)</f>
        <v>668.53750000000002</v>
      </c>
      <c r="BK16" s="44"/>
    </row>
    <row r="17" spans="1:63" outlineLevel="1" x14ac:dyDescent="0.2">
      <c r="A17" s="1">
        <v>4</v>
      </c>
      <c r="B17" s="2">
        <f t="shared" si="5"/>
        <v>8999.9999999999982</v>
      </c>
      <c r="C17" s="6">
        <f t="shared" si="6"/>
        <v>333.33333333333326</v>
      </c>
      <c r="D17" s="3">
        <f t="shared" si="0"/>
        <v>3.2500000000000001E-2</v>
      </c>
      <c r="E17" s="6">
        <f t="shared" si="1"/>
        <v>292.49999999999994</v>
      </c>
      <c r="F17" s="6">
        <f t="shared" si="2"/>
        <v>625.83333333333326</v>
      </c>
      <c r="G17" s="1">
        <f t="shared" si="7"/>
        <v>1.063456453220063</v>
      </c>
      <c r="H17" s="7">
        <f t="shared" si="3"/>
        <v>1.1364759281640624</v>
      </c>
      <c r="I17" s="2">
        <f t="shared" si="4"/>
        <v>550.67891701353096</v>
      </c>
      <c r="J17" s="24">
        <f t="shared" si="8"/>
        <v>588.48985441609659</v>
      </c>
      <c r="K17" s="6">
        <f t="shared" si="9"/>
        <v>-108.63901158397607</v>
      </c>
      <c r="X17" s="44">
        <f t="shared" si="10"/>
        <v>588.48985441609659</v>
      </c>
      <c r="Y17" s="44">
        <f t="shared" si="11"/>
        <v>617.3795744169862</v>
      </c>
      <c r="Z17" s="44">
        <f t="shared" si="12"/>
        <v>647.49999999999989</v>
      </c>
      <c r="AA17" s="44">
        <f t="shared" ref="AA17:AA46" si="13">+Z16*$G$14*(1+$BK$36)</f>
        <v>678.89983125000003</v>
      </c>
      <c r="BK17" s="44"/>
    </row>
    <row r="18" spans="1:63" outlineLevel="1" x14ac:dyDescent="0.2">
      <c r="A18" s="8">
        <v>5</v>
      </c>
      <c r="B18" s="9">
        <f t="shared" si="5"/>
        <v>8666.6666666666642</v>
      </c>
      <c r="C18" s="10">
        <f t="shared" si="6"/>
        <v>333.33333333333326</v>
      </c>
      <c r="D18" s="11">
        <f t="shared" si="0"/>
        <v>3.2500000000000001E-2</v>
      </c>
      <c r="E18" s="10">
        <f t="shared" si="1"/>
        <v>281.66666666666657</v>
      </c>
      <c r="F18" s="10">
        <f t="shared" si="2"/>
        <v>614.99999999999977</v>
      </c>
      <c r="G18" s="1">
        <f t="shared" si="7"/>
        <v>1.079940028244974</v>
      </c>
      <c r="H18" s="12">
        <f t="shared" si="3"/>
        <v>1.1734113958293944</v>
      </c>
      <c r="I18" s="9">
        <f t="shared" si="4"/>
        <v>524.11285776315776</v>
      </c>
      <c r="J18" s="24">
        <f t="shared" si="8"/>
        <v>569.47606711036076</v>
      </c>
      <c r="K18" s="6">
        <f t="shared" si="9"/>
        <v>-95.908826423582354</v>
      </c>
      <c r="X18" s="44">
        <f t="shared" si="10"/>
        <v>569.47606711036076</v>
      </c>
      <c r="Y18" s="44">
        <f t="shared" si="11"/>
        <v>597.61144715954617</v>
      </c>
      <c r="Z18" s="44">
        <f t="shared" si="12"/>
        <v>626.94895782044955</v>
      </c>
      <c r="AA18" s="44">
        <f t="shared" si="13"/>
        <v>657.53624999999988</v>
      </c>
      <c r="AB18" s="44">
        <f t="shared" ref="AB18:AB47" si="14">+AA17*$G$14*(1+$BK$36)</f>
        <v>689.42277863437505</v>
      </c>
      <c r="BK18" s="44"/>
    </row>
    <row r="19" spans="1:63" outlineLevel="1" x14ac:dyDescent="0.2">
      <c r="A19" s="8">
        <v>6</v>
      </c>
      <c r="B19" s="9">
        <f t="shared" si="5"/>
        <v>8333.3333333333303</v>
      </c>
      <c r="C19" s="10">
        <f t="shared" si="6"/>
        <v>333.3333333333332</v>
      </c>
      <c r="D19" s="11">
        <f t="shared" si="0"/>
        <v>3.2500000000000001E-2</v>
      </c>
      <c r="E19" s="13">
        <f t="shared" si="1"/>
        <v>270.83333333333326</v>
      </c>
      <c r="F19" s="13">
        <f t="shared" si="2"/>
        <v>604.16666666666652</v>
      </c>
      <c r="G19" s="1">
        <f t="shared" si="7"/>
        <v>1.0966790986827712</v>
      </c>
      <c r="H19" s="12">
        <f t="shared" si="3"/>
        <v>1.2115472661938496</v>
      </c>
      <c r="I19" s="14">
        <f t="shared" si="4"/>
        <v>498.67362464915902</v>
      </c>
      <c r="J19" s="24">
        <f t="shared" si="8"/>
        <v>550.90560893549923</v>
      </c>
      <c r="K19" s="6">
        <f t="shared" si="9"/>
        <v>-83.244094792350324</v>
      </c>
      <c r="X19" s="44">
        <f t="shared" si="10"/>
        <v>550.90560893549923</v>
      </c>
      <c r="Y19" s="44">
        <f t="shared" si="11"/>
        <v>578.30294615057142</v>
      </c>
      <c r="Z19" s="44">
        <f t="shared" si="12"/>
        <v>606.8744245905192</v>
      </c>
      <c r="AA19" s="44">
        <f t="shared" si="13"/>
        <v>636.66666666666652</v>
      </c>
      <c r="AB19" s="44">
        <f t="shared" si="14"/>
        <v>667.72806187499998</v>
      </c>
      <c r="AC19" s="44">
        <f t="shared" ref="AC19:AC48" si="15">+AB18*$G$14*(1+$BK$36)</f>
        <v>700.1088317032079</v>
      </c>
      <c r="BK19" s="44"/>
    </row>
    <row r="20" spans="1:63" outlineLevel="1" x14ac:dyDescent="0.2">
      <c r="A20" s="8">
        <v>7</v>
      </c>
      <c r="B20" s="9">
        <f t="shared" si="5"/>
        <v>7999.9999999999973</v>
      </c>
      <c r="C20" s="10">
        <f t="shared" si="6"/>
        <v>333.3333333333332</v>
      </c>
      <c r="D20" s="11">
        <f t="shared" si="0"/>
        <v>3.2500000000000001E-2</v>
      </c>
      <c r="E20" s="13">
        <f t="shared" si="1"/>
        <v>259.99999999999994</v>
      </c>
      <c r="F20" s="13">
        <f t="shared" si="2"/>
        <v>593.33333333333314</v>
      </c>
      <c r="G20" s="1">
        <f t="shared" si="7"/>
        <v>1.1136776247123543</v>
      </c>
      <c r="H20" s="12">
        <f t="shared" si="3"/>
        <v>1.2509225523451497</v>
      </c>
      <c r="I20" s="14">
        <f t="shared" si="4"/>
        <v>474.31660115247718</v>
      </c>
      <c r="J20" s="24">
        <f t="shared" si="8"/>
        <v>532.76937613484154</v>
      </c>
      <c r="K20" s="6">
        <f t="shared" si="9"/>
        <v>-70.647301468335058</v>
      </c>
      <c r="X20" s="44">
        <f t="shared" si="10"/>
        <v>532.76937613484154</v>
      </c>
      <c r="Y20" s="44">
        <f t="shared" si="11"/>
        <v>559.44464587399955</v>
      </c>
      <c r="Z20" s="44">
        <f t="shared" si="12"/>
        <v>587.26664181590536</v>
      </c>
      <c r="AA20" s="44">
        <f t="shared" si="13"/>
        <v>616.28097817167225</v>
      </c>
      <c r="AB20" s="44">
        <f t="shared" si="14"/>
        <v>646.53499999999985</v>
      </c>
      <c r="AC20" s="44">
        <f t="shared" si="15"/>
        <v>678.07784683406248</v>
      </c>
      <c r="AD20" s="44">
        <f t="shared" ref="AD20:AD49" si="16">+AC19*$G$14*(1+$BK$36)</f>
        <v>710.96051859460772</v>
      </c>
      <c r="BK20" s="44"/>
    </row>
    <row r="21" spans="1:63" outlineLevel="1" x14ac:dyDescent="0.2">
      <c r="A21" s="8">
        <v>8</v>
      </c>
      <c r="B21" s="9">
        <f t="shared" si="5"/>
        <v>7666.6666666666642</v>
      </c>
      <c r="C21" s="10">
        <f t="shared" si="6"/>
        <v>333.3333333333332</v>
      </c>
      <c r="D21" s="11">
        <f t="shared" si="0"/>
        <v>3.2500000000000001E-2</v>
      </c>
      <c r="E21" s="13">
        <f t="shared" si="1"/>
        <v>249.1666666666666</v>
      </c>
      <c r="F21" s="13">
        <f t="shared" si="2"/>
        <v>582.49999999999977</v>
      </c>
      <c r="G21" s="1">
        <f t="shared" si="7"/>
        <v>1.130939627895396</v>
      </c>
      <c r="H21" s="12">
        <f t="shared" si="3"/>
        <v>1.2915775352963672</v>
      </c>
      <c r="I21" s="14">
        <f t="shared" si="4"/>
        <v>450.99886308129265</v>
      </c>
      <c r="J21" s="24">
        <f t="shared" si="8"/>
        <v>515.05843957735726</v>
      </c>
      <c r="K21" s="6">
        <f t="shared" si="9"/>
        <v>-58.120992532501305</v>
      </c>
      <c r="X21" s="44">
        <f t="shared" si="10"/>
        <v>515.05843957735726</v>
      </c>
      <c r="Y21" s="44">
        <f t="shared" si="11"/>
        <v>541.02730146493161</v>
      </c>
      <c r="Z21" s="44">
        <f t="shared" si="12"/>
        <v>568.11603788504658</v>
      </c>
      <c r="AA21" s="44">
        <f t="shared" si="13"/>
        <v>596.36927476405197</v>
      </c>
      <c r="AB21" s="44">
        <f t="shared" si="14"/>
        <v>625.83333333333326</v>
      </c>
      <c r="AC21" s="44">
        <f t="shared" si="15"/>
        <v>656.55629249999993</v>
      </c>
      <c r="AD21" s="44">
        <f t="shared" si="16"/>
        <v>688.58805345999053</v>
      </c>
      <c r="AE21" s="44">
        <f t="shared" ref="AE21:AE50" si="17">+AD20*$G$14*(1+$BK$36)</f>
        <v>721.98040663282416</v>
      </c>
      <c r="BK21" s="44"/>
    </row>
    <row r="22" spans="1:63" outlineLevel="1" x14ac:dyDescent="0.2">
      <c r="A22" s="8">
        <v>9</v>
      </c>
      <c r="B22" s="9">
        <f t="shared" si="5"/>
        <v>7333.3333333333312</v>
      </c>
      <c r="C22" s="10">
        <f t="shared" si="6"/>
        <v>333.33333333333326</v>
      </c>
      <c r="D22" s="11">
        <f t="shared" si="0"/>
        <v>3.2500000000000001E-2</v>
      </c>
      <c r="E22" s="13">
        <f t="shared" si="1"/>
        <v>238.33333333333329</v>
      </c>
      <c r="F22" s="13">
        <f t="shared" si="2"/>
        <v>571.66666666666652</v>
      </c>
      <c r="G22" s="1">
        <f t="shared" si="7"/>
        <v>1.1484691921277748</v>
      </c>
      <c r="H22" s="12">
        <f t="shared" si="3"/>
        <v>1.3335538051934992</v>
      </c>
      <c r="I22" s="14">
        <f t="shared" si="4"/>
        <v>428.67911623837136</v>
      </c>
      <c r="J22" s="24">
        <f t="shared" si="8"/>
        <v>497.76404154780744</v>
      </c>
      <c r="K22" s="6">
        <f t="shared" si="9"/>
        <v>-45.667776672145919</v>
      </c>
      <c r="X22" s="44">
        <f t="shared" si="10"/>
        <v>497.76404154780744</v>
      </c>
      <c r="Y22" s="44">
        <f t="shared" si="11"/>
        <v>523.04184539080632</v>
      </c>
      <c r="Z22" s="44">
        <f t="shared" si="12"/>
        <v>549.41322463763811</v>
      </c>
      <c r="AA22" s="44">
        <f t="shared" si="13"/>
        <v>576.92183647226489</v>
      </c>
      <c r="AB22" s="44">
        <f t="shared" si="14"/>
        <v>605.61299852289483</v>
      </c>
      <c r="AC22" s="44">
        <f t="shared" si="15"/>
        <v>635.53374999999994</v>
      </c>
      <c r="AD22" s="44">
        <f t="shared" si="16"/>
        <v>666.73291503374992</v>
      </c>
      <c r="AE22" s="44">
        <f t="shared" si="17"/>
        <v>699.26116828862041</v>
      </c>
      <c r="AF22" s="44">
        <f t="shared" ref="AF22:AF51" si="18">+AE21*$G$14*(1+$BK$36)</f>
        <v>733.17110293563303</v>
      </c>
      <c r="BK22" s="44"/>
    </row>
    <row r="23" spans="1:63" outlineLevel="1" x14ac:dyDescent="0.2">
      <c r="A23" s="8">
        <v>10</v>
      </c>
      <c r="B23" s="9">
        <f t="shared" ref="B23:B29" si="19">B22-C22</f>
        <v>6999.9999999999982</v>
      </c>
      <c r="C23" s="10">
        <f t="shared" ref="C23:C29" si="20">B23/($C$5-A22)</f>
        <v>333.33333333333326</v>
      </c>
      <c r="D23" s="11">
        <f t="shared" si="0"/>
        <v>3.2500000000000001E-2</v>
      </c>
      <c r="E23" s="13">
        <f t="shared" ref="E23:E29" si="21">B23*D23</f>
        <v>227.49999999999994</v>
      </c>
      <c r="F23" s="13">
        <f t="shared" ref="F23:F29" si="22">C23+E23</f>
        <v>560.83333333333326</v>
      </c>
      <c r="G23" s="1">
        <f t="shared" si="7"/>
        <v>1.1662704646057553</v>
      </c>
      <c r="H23" s="12">
        <f t="shared" si="3"/>
        <v>1.3768943038622878</v>
      </c>
      <c r="I23" s="14">
        <f t="shared" ref="I23:I29" si="23">F23/H23</f>
        <v>407.31763633574144</v>
      </c>
      <c r="J23" s="24">
        <f t="shared" si="8"/>
        <v>480.87759259419869</v>
      </c>
      <c r="K23" s="6">
        <f t="shared" si="9"/>
        <v>-33.290326509996703</v>
      </c>
      <c r="X23" s="44">
        <f t="shared" si="10"/>
        <v>480.87759259419869</v>
      </c>
      <c r="Y23" s="44">
        <f t="shared" si="11"/>
        <v>505.47938419179849</v>
      </c>
      <c r="Z23" s="44">
        <f t="shared" si="12"/>
        <v>531.14899399436388</v>
      </c>
      <c r="AA23" s="44">
        <f t="shared" si="13"/>
        <v>557.92912961952152</v>
      </c>
      <c r="AB23" s="44">
        <f t="shared" si="14"/>
        <v>585.86412493758507</v>
      </c>
      <c r="AC23" s="44">
        <f t="shared" si="15"/>
        <v>614.99999999999977</v>
      </c>
      <c r="AD23" s="44">
        <f t="shared" si="16"/>
        <v>645.38452312499999</v>
      </c>
      <c r="AE23" s="44">
        <f t="shared" si="17"/>
        <v>677.06727521677306</v>
      </c>
      <c r="AF23" s="44">
        <f t="shared" si="18"/>
        <v>710.09971639709408</v>
      </c>
      <c r="AG23" s="44">
        <f t="shared" ref="AG23:AG52" si="24">+AF22*$G$14*(1+$BK$36)</f>
        <v>744.53525503113542</v>
      </c>
      <c r="BK23" s="44"/>
    </row>
    <row r="24" spans="1:63" outlineLevel="1" x14ac:dyDescent="0.2">
      <c r="A24" s="8">
        <v>11</v>
      </c>
      <c r="B24" s="9">
        <f t="shared" si="19"/>
        <v>6666.6666666666652</v>
      </c>
      <c r="C24" s="10">
        <f t="shared" si="20"/>
        <v>333.33333333333326</v>
      </c>
      <c r="D24" s="11">
        <f t="shared" si="0"/>
        <v>3.2500000000000001E-2</v>
      </c>
      <c r="E24" s="13">
        <f t="shared" si="21"/>
        <v>216.66666666666663</v>
      </c>
      <c r="F24" s="13">
        <f t="shared" si="22"/>
        <v>549.99999999999989</v>
      </c>
      <c r="G24" s="1">
        <f t="shared" si="7"/>
        <v>1.1843476568071447</v>
      </c>
      <c r="H24" s="12">
        <f t="shared" si="3"/>
        <v>1.4216433687378121</v>
      </c>
      <c r="I24" s="14">
        <f t="shared" si="23"/>
        <v>386.87621107698084</v>
      </c>
      <c r="J24" s="24">
        <f t="shared" si="8"/>
        <v>464.39066843154154</v>
      </c>
      <c r="K24" s="6">
        <f t="shared" si="9"/>
        <v>-20.991379959475466</v>
      </c>
      <c r="X24" s="44">
        <f t="shared" si="10"/>
        <v>464.39066843154154</v>
      </c>
      <c r="Y24" s="44">
        <f t="shared" si="11"/>
        <v>488.3311952794088</v>
      </c>
      <c r="Z24" s="44">
        <f t="shared" si="12"/>
        <v>513.31431464677144</v>
      </c>
      <c r="AA24" s="44">
        <f t="shared" si="13"/>
        <v>539.38180340127656</v>
      </c>
      <c r="AB24" s="44">
        <f t="shared" si="14"/>
        <v>566.57703112862418</v>
      </c>
      <c r="AC24" s="44">
        <f t="shared" si="15"/>
        <v>594.94501887411764</v>
      </c>
      <c r="AD24" s="44">
        <f t="shared" si="16"/>
        <v>624.5324999999998</v>
      </c>
      <c r="AE24" s="44">
        <f t="shared" si="17"/>
        <v>655.38798323343758</v>
      </c>
      <c r="AF24" s="44">
        <f t="shared" si="18"/>
        <v>687.5618179826331</v>
      </c>
      <c r="AG24" s="44">
        <f t="shared" si="24"/>
        <v>721.10626200124909</v>
      </c>
      <c r="AH24" s="44">
        <f t="shared" ref="AH24:AH53" si="25">+AG23*$G$14*(1+$BK$36)</f>
        <v>756.07555148411802</v>
      </c>
      <c r="BK24" s="44"/>
    </row>
    <row r="25" spans="1:63" outlineLevel="1" x14ac:dyDescent="0.2">
      <c r="A25" s="8">
        <v>12</v>
      </c>
      <c r="B25" s="9">
        <f t="shared" si="19"/>
        <v>6333.3333333333321</v>
      </c>
      <c r="C25" s="10">
        <f t="shared" si="20"/>
        <v>333.33333333333326</v>
      </c>
      <c r="D25" s="11">
        <f t="shared" si="0"/>
        <v>3.2500000000000001E-2</v>
      </c>
      <c r="E25" s="13">
        <f t="shared" si="21"/>
        <v>205.83333333333331</v>
      </c>
      <c r="F25" s="13">
        <f t="shared" si="22"/>
        <v>539.16666666666652</v>
      </c>
      <c r="G25" s="1">
        <f t="shared" si="7"/>
        <v>1.2027050454876558</v>
      </c>
      <c r="H25" s="12">
        <f t="shared" si="3"/>
        <v>1.467846778221791</v>
      </c>
      <c r="I25" s="14">
        <f t="shared" si="23"/>
        <v>367.31808433018796</v>
      </c>
      <c r="J25" s="24">
        <f t="shared" si="8"/>
        <v>448.29500690092544</v>
      </c>
      <c r="K25" s="6">
        <f t="shared" si="9"/>
        <v>-8.7737416066106562</v>
      </c>
      <c r="X25" s="44">
        <f t="shared" si="10"/>
        <v>448.29500690092544</v>
      </c>
      <c r="Y25" s="44">
        <f t="shared" si="11"/>
        <v>471.5887237922305</v>
      </c>
      <c r="Z25" s="44">
        <f t="shared" si="12"/>
        <v>495.90032880623966</v>
      </c>
      <c r="AA25" s="44">
        <f t="shared" si="13"/>
        <v>521.27068652379648</v>
      </c>
      <c r="AB25" s="44">
        <f t="shared" si="14"/>
        <v>547.74222135399634</v>
      </c>
      <c r="AC25" s="44">
        <f t="shared" si="15"/>
        <v>575.35897511111784</v>
      </c>
      <c r="AD25" s="44">
        <f t="shared" si="16"/>
        <v>604.16666666666652</v>
      </c>
      <c r="AE25" s="44">
        <f t="shared" si="17"/>
        <v>634.21275374999982</v>
      </c>
      <c r="AF25" s="44">
        <f t="shared" si="18"/>
        <v>665.54649697355592</v>
      </c>
      <c r="AG25" s="44">
        <f t="shared" si="24"/>
        <v>698.21902616136401</v>
      </c>
      <c r="AH25" s="44">
        <f t="shared" si="25"/>
        <v>732.28340906226845</v>
      </c>
      <c r="AI25" s="44">
        <f t="shared" ref="AI25:AI54" si="26">+AH24*$G$14*(1+$BK$36)</f>
        <v>767.79472253212191</v>
      </c>
      <c r="BK25" s="44"/>
    </row>
    <row r="26" spans="1:63" outlineLevel="1" x14ac:dyDescent="0.2">
      <c r="A26" s="8">
        <v>13</v>
      </c>
      <c r="B26" s="9">
        <f t="shared" si="19"/>
        <v>5999.9999999999991</v>
      </c>
      <c r="C26" s="10">
        <f t="shared" si="20"/>
        <v>333.33333333333326</v>
      </c>
      <c r="D26" s="11">
        <f t="shared" si="0"/>
        <v>3.2500000000000001E-2</v>
      </c>
      <c r="E26" s="13">
        <f t="shared" si="21"/>
        <v>194.99999999999997</v>
      </c>
      <c r="F26" s="13">
        <f t="shared" si="22"/>
        <v>528.33333333333326</v>
      </c>
      <c r="G26" s="1">
        <f t="shared" si="7"/>
        <v>1.2213469736927145</v>
      </c>
      <c r="H26" s="12">
        <f t="shared" si="3"/>
        <v>1.515551798513999</v>
      </c>
      <c r="I26" s="14">
        <f t="shared" si="23"/>
        <v>348.60790231740344</v>
      </c>
      <c r="J26" s="24">
        <f t="shared" si="8"/>
        <v>432.58250498294484</v>
      </c>
      <c r="K26" s="6">
        <f t="shared" si="9"/>
        <v>3.3597158808947825</v>
      </c>
      <c r="X26" s="44">
        <f t="shared" si="10"/>
        <v>432.58250498294484</v>
      </c>
      <c r="Y26" s="44">
        <f t="shared" si="11"/>
        <v>455.24357950788982</v>
      </c>
      <c r="Z26" s="44">
        <f t="shared" si="12"/>
        <v>478.89834901101011</v>
      </c>
      <c r="AA26" s="44">
        <f t="shared" si="13"/>
        <v>503.58678390273639</v>
      </c>
      <c r="AB26" s="44">
        <f t="shared" si="14"/>
        <v>529.35038216491535</v>
      </c>
      <c r="AC26" s="44">
        <f t="shared" si="15"/>
        <v>556.23222578498337</v>
      </c>
      <c r="AD26" s="44">
        <f t="shared" si="16"/>
        <v>584.27703922534022</v>
      </c>
      <c r="AE26" s="44">
        <f t="shared" si="17"/>
        <v>613.53124999999989</v>
      </c>
      <c r="AF26" s="44">
        <f t="shared" si="18"/>
        <v>644.0430514331249</v>
      </c>
      <c r="AG26" s="44">
        <f t="shared" si="24"/>
        <v>675.86246767664613</v>
      </c>
      <c r="AH26" s="44">
        <f t="shared" si="25"/>
        <v>709.04142106686515</v>
      </c>
      <c r="AI26" s="44">
        <f t="shared" si="26"/>
        <v>743.63380190273369</v>
      </c>
      <c r="AJ26" s="44">
        <f t="shared" ref="AJ26:AJ55" si="27">+AI25*$G$14*(1+$BK$36)</f>
        <v>779.69554073136987</v>
      </c>
      <c r="BK26" s="44"/>
    </row>
    <row r="27" spans="1:63" outlineLevel="1" x14ac:dyDescent="0.2">
      <c r="A27" s="8">
        <v>14</v>
      </c>
      <c r="B27" s="9">
        <f t="shared" si="19"/>
        <v>5666.6666666666661</v>
      </c>
      <c r="C27" s="10">
        <f t="shared" si="20"/>
        <v>333.33333333333331</v>
      </c>
      <c r="D27" s="11">
        <f t="shared" si="0"/>
        <v>3.2500000000000001E-2</v>
      </c>
      <c r="E27" s="13">
        <f t="shared" si="21"/>
        <v>184.16666666666666</v>
      </c>
      <c r="F27" s="13">
        <f t="shared" si="22"/>
        <v>517.5</v>
      </c>
      <c r="G27" s="1">
        <f t="shared" si="7"/>
        <v>1.2402778517849515</v>
      </c>
      <c r="H27" s="12">
        <f t="shared" si="3"/>
        <v>1.5648072319657038</v>
      </c>
      <c r="I27" s="14">
        <f t="shared" si="23"/>
        <v>330.71166174885252</v>
      </c>
      <c r="J27" s="24">
        <f t="shared" si="8"/>
        <v>417.24521586452386</v>
      </c>
      <c r="K27" s="6">
        <f t="shared" si="9"/>
        <v>15.406050316933943</v>
      </c>
      <c r="X27" s="44">
        <f t="shared" si="10"/>
        <v>417.24521586452386</v>
      </c>
      <c r="Y27" s="44">
        <f t="shared" si="11"/>
        <v>439.28753381018049</v>
      </c>
      <c r="Z27" s="44">
        <f t="shared" si="12"/>
        <v>462.29985499026213</v>
      </c>
      <c r="AA27" s="44">
        <f t="shared" si="13"/>
        <v>486.32127342068082</v>
      </c>
      <c r="AB27" s="44">
        <f t="shared" si="14"/>
        <v>511.39237905322881</v>
      </c>
      <c r="AC27" s="44">
        <f t="shared" si="15"/>
        <v>537.55531308847162</v>
      </c>
      <c r="AD27" s="44">
        <f t="shared" si="16"/>
        <v>564.85382528465061</v>
      </c>
      <c r="AE27" s="44">
        <f t="shared" si="17"/>
        <v>593.33333333333303</v>
      </c>
      <c r="AF27" s="44">
        <f t="shared" si="18"/>
        <v>623.04098437499988</v>
      </c>
      <c r="AG27" s="44">
        <f t="shared" si="24"/>
        <v>654.02571873033833</v>
      </c>
      <c r="AH27" s="44">
        <f t="shared" si="25"/>
        <v>686.33833592563417</v>
      </c>
      <c r="AI27" s="44">
        <f t="shared" si="26"/>
        <v>720.03156309340159</v>
      </c>
      <c r="AJ27" s="44">
        <f t="shared" si="27"/>
        <v>755.16012583222607</v>
      </c>
      <c r="AK27" s="44">
        <f t="shared" ref="AK27:AK56" si="28">+AJ26*$G$14*(1+$BK$36)</f>
        <v>791.78082161270618</v>
      </c>
      <c r="BK27" s="44"/>
    </row>
    <row r="28" spans="1:63" outlineLevel="1" x14ac:dyDescent="0.2">
      <c r="A28" s="8">
        <v>15</v>
      </c>
      <c r="B28" s="9">
        <f t="shared" si="19"/>
        <v>5333.333333333333</v>
      </c>
      <c r="C28" s="10">
        <f t="shared" si="20"/>
        <v>333.33333333333331</v>
      </c>
      <c r="D28" s="11">
        <f t="shared" si="0"/>
        <v>3.2500000000000001E-2</v>
      </c>
      <c r="E28" s="13">
        <f t="shared" si="21"/>
        <v>173.33333333333334</v>
      </c>
      <c r="F28" s="13">
        <f t="shared" si="22"/>
        <v>506.66666666666663</v>
      </c>
      <c r="G28" s="1">
        <f t="shared" si="7"/>
        <v>1.2595021584876185</v>
      </c>
      <c r="H28" s="12">
        <f t="shared" si="3"/>
        <v>1.6156634670045893</v>
      </c>
      <c r="I28" s="14">
        <f t="shared" si="23"/>
        <v>313.59665983289045</v>
      </c>
      <c r="J28" s="24">
        <f t="shared" si="8"/>
        <v>402.27534605820796</v>
      </c>
      <c r="K28" s="6">
        <f t="shared" si="9"/>
        <v>27.362248532083299</v>
      </c>
      <c r="X28" s="44">
        <f t="shared" si="10"/>
        <v>402.27534605820796</v>
      </c>
      <c r="Y28" s="44">
        <f t="shared" si="11"/>
        <v>423.71251671042398</v>
      </c>
      <c r="Z28" s="44">
        <f t="shared" si="12"/>
        <v>446.09649058423832</v>
      </c>
      <c r="AA28" s="44">
        <f t="shared" si="13"/>
        <v>469.46550274261125</v>
      </c>
      <c r="AB28" s="44">
        <f t="shared" si="14"/>
        <v>493.85925315870139</v>
      </c>
      <c r="AC28" s="44">
        <f t="shared" si="15"/>
        <v>519.31896092855391</v>
      </c>
      <c r="AD28" s="44">
        <f t="shared" si="16"/>
        <v>545.88742044134301</v>
      </c>
      <c r="AE28" s="44">
        <f t="shared" si="17"/>
        <v>573.60905957656269</v>
      </c>
      <c r="AF28" s="44">
        <f t="shared" si="18"/>
        <v>602.52999999999975</v>
      </c>
      <c r="AG28" s="44">
        <f t="shared" si="24"/>
        <v>632.69811963281245</v>
      </c>
      <c r="AH28" s="44">
        <f t="shared" si="25"/>
        <v>664.1631173706586</v>
      </c>
      <c r="AI28" s="44">
        <f t="shared" si="26"/>
        <v>696.97658013248156</v>
      </c>
      <c r="AJ28" s="44">
        <f t="shared" si="27"/>
        <v>731.19205232134937</v>
      </c>
      <c r="AK28" s="44">
        <f t="shared" si="28"/>
        <v>766.86510778262561</v>
      </c>
      <c r="AL28" s="44">
        <f t="shared" ref="AL28:AL57" si="29">+AK27*$G$14*(1+$BK$36)</f>
        <v>804.05342434770319</v>
      </c>
      <c r="BK28" s="44"/>
    </row>
    <row r="29" spans="1:63" outlineLevel="1" x14ac:dyDescent="0.2">
      <c r="A29" s="8">
        <v>16</v>
      </c>
      <c r="B29" s="9">
        <f t="shared" si="19"/>
        <v>5000</v>
      </c>
      <c r="C29" s="10">
        <f t="shared" si="20"/>
        <v>333.33333333333331</v>
      </c>
      <c r="D29" s="11">
        <f t="shared" si="0"/>
        <v>3.2500000000000001E-2</v>
      </c>
      <c r="E29" s="13">
        <f t="shared" si="21"/>
        <v>162.5</v>
      </c>
      <c r="F29" s="13">
        <f t="shared" si="22"/>
        <v>495.83333333333331</v>
      </c>
      <c r="G29" s="1">
        <f t="shared" si="7"/>
        <v>1.2790244419441767</v>
      </c>
      <c r="H29" s="12">
        <f t="shared" si="3"/>
        <v>1.6681725296822387</v>
      </c>
      <c r="I29" s="14">
        <f t="shared" si="23"/>
        <v>297.23144609495637</v>
      </c>
      <c r="J29" s="24">
        <f t="shared" si="8"/>
        <v>387.66525257300287</v>
      </c>
      <c r="K29" s="6">
        <f t="shared" si="9"/>
        <v>39.225224879980203</v>
      </c>
      <c r="X29" s="44">
        <f t="shared" si="10"/>
        <v>387.66525257300287</v>
      </c>
      <c r="Y29" s="44">
        <f t="shared" si="11"/>
        <v>408.51061392211022</v>
      </c>
      <c r="Z29" s="44">
        <f t="shared" si="12"/>
        <v>430.2800607194356</v>
      </c>
      <c r="AA29" s="44">
        <f t="shared" si="13"/>
        <v>453.01098618829405</v>
      </c>
      <c r="AB29" s="44">
        <f t="shared" si="14"/>
        <v>476.74221803512177</v>
      </c>
      <c r="AC29" s="44">
        <f t="shared" si="15"/>
        <v>501.5140715826613</v>
      </c>
      <c r="AD29" s="44">
        <f t="shared" si="16"/>
        <v>527.36840482294656</v>
      </c>
      <c r="AE29" s="44">
        <f t="shared" si="17"/>
        <v>554.34867545818383</v>
      </c>
      <c r="AF29" s="44">
        <f t="shared" si="18"/>
        <v>582.49999999999943</v>
      </c>
      <c r="AG29" s="44">
        <f t="shared" si="24"/>
        <v>611.86921499999983</v>
      </c>
      <c r="AH29" s="44">
        <f t="shared" si="25"/>
        <v>642.50494048712108</v>
      </c>
      <c r="AI29" s="44">
        <f t="shared" si="26"/>
        <v>674.45764568990387</v>
      </c>
      <c r="AJ29" s="44">
        <f t="shared" si="27"/>
        <v>707.77971712453507</v>
      </c>
      <c r="AK29" s="44">
        <f t="shared" si="28"/>
        <v>742.52552913233035</v>
      </c>
      <c r="AL29" s="44">
        <f t="shared" si="29"/>
        <v>778.75151695325633</v>
      </c>
      <c r="AM29" s="44">
        <f t="shared" ref="AM29:AM58" si="30">+AL28*$G$14*(1+$BK$36)</f>
        <v>816.5162524250926</v>
      </c>
      <c r="BK29" s="44"/>
    </row>
    <row r="30" spans="1:63" outlineLevel="1" x14ac:dyDescent="0.2">
      <c r="A30" s="8">
        <v>17</v>
      </c>
      <c r="B30" s="9">
        <f>B29-C29</f>
        <v>4666.666666666667</v>
      </c>
      <c r="C30" s="10">
        <f>B30/($C$5-A29)</f>
        <v>333.33333333333337</v>
      </c>
      <c r="D30" s="11">
        <f t="shared" si="0"/>
        <v>3.2500000000000001E-2</v>
      </c>
      <c r="E30" s="13">
        <f>B30*D30</f>
        <v>151.66666666666669</v>
      </c>
      <c r="F30" s="13">
        <f>C30+E30</f>
        <v>485.00000000000006</v>
      </c>
      <c r="G30" s="1">
        <f t="shared" si="7"/>
        <v>1.2988493207943115</v>
      </c>
      <c r="H30" s="12">
        <f t="shared" si="3"/>
        <v>1.7223881368969114</v>
      </c>
      <c r="I30" s="14">
        <f>F30/H30</f>
        <v>281.58577594117992</v>
      </c>
      <c r="J30" s="24">
        <f t="shared" si="8"/>
        <v>373.40744013585675</v>
      </c>
      <c r="K30" s="6">
        <f t="shared" si="9"/>
        <v>50.991819714452106</v>
      </c>
      <c r="X30" s="44">
        <f t="shared" si="10"/>
        <v>373.40744013585675</v>
      </c>
      <c r="Y30" s="44">
        <f t="shared" si="11"/>
        <v>393.67406398788444</v>
      </c>
      <c r="Z30" s="44">
        <f t="shared" si="12"/>
        <v>414.84252843790296</v>
      </c>
      <c r="AA30" s="44">
        <f t="shared" si="13"/>
        <v>436.94940166058689</v>
      </c>
      <c r="AB30" s="44">
        <f t="shared" si="14"/>
        <v>460.03265647421267</v>
      </c>
      <c r="AC30" s="44">
        <f t="shared" si="15"/>
        <v>484.13172241466617</v>
      </c>
      <c r="AD30" s="44">
        <f t="shared" si="16"/>
        <v>509.28753969219258</v>
      </c>
      <c r="AE30" s="44">
        <f t="shared" si="17"/>
        <v>535.54261509770231</v>
      </c>
      <c r="AF30" s="44">
        <f t="shared" si="18"/>
        <v>562.94107992778572</v>
      </c>
      <c r="AG30" s="44">
        <f t="shared" si="24"/>
        <v>591.52874999999949</v>
      </c>
      <c r="AH30" s="44">
        <f t="shared" si="25"/>
        <v>621.35318783249988</v>
      </c>
      <c r="AI30" s="44">
        <f t="shared" si="26"/>
        <v>652.46376706467152</v>
      </c>
      <c r="AJ30" s="44">
        <f t="shared" si="27"/>
        <v>684.91173919809739</v>
      </c>
      <c r="AK30" s="44">
        <f t="shared" si="28"/>
        <v>718.75030273996538</v>
      </c>
      <c r="AL30" s="44">
        <f t="shared" si="29"/>
        <v>754.03467483388147</v>
      </c>
      <c r="AM30" s="44">
        <f t="shared" si="30"/>
        <v>790.82216546603183</v>
      </c>
      <c r="AN30" s="44">
        <f t="shared" ref="AN30:AN59" si="31">+AM29*$G$14*(1+$BK$36)</f>
        <v>829.17225433768158</v>
      </c>
      <c r="BK30" s="44"/>
    </row>
    <row r="31" spans="1:63" outlineLevel="1" x14ac:dyDescent="0.2">
      <c r="A31" s="8">
        <v>18</v>
      </c>
      <c r="B31" s="9">
        <f>B30-C30</f>
        <v>4333.3333333333339</v>
      </c>
      <c r="C31" s="10">
        <f>B31/($C$5-A30)</f>
        <v>333.33333333333337</v>
      </c>
      <c r="D31" s="11">
        <f t="shared" si="0"/>
        <v>3.2500000000000001E-2</v>
      </c>
      <c r="E31" s="13">
        <f>B31*D31</f>
        <v>140.83333333333337</v>
      </c>
      <c r="F31" s="13">
        <f>C31+E31</f>
        <v>474.16666666666674</v>
      </c>
      <c r="G31" s="1">
        <f t="shared" si="7"/>
        <v>1.3189814852666235</v>
      </c>
      <c r="H31" s="12">
        <f t="shared" si="3"/>
        <v>1.7783657513460609</v>
      </c>
      <c r="I31" s="14">
        <f>F31/H31</f>
        <v>266.63056590454789</v>
      </c>
      <c r="J31" s="24">
        <f t="shared" si="8"/>
        <v>359.49455846290141</v>
      </c>
      <c r="K31" s="6">
        <f t="shared" si="9"/>
        <v>62.658797836848635</v>
      </c>
      <c r="X31" s="44">
        <f t="shared" si="10"/>
        <v>359.49455846290141</v>
      </c>
      <c r="Y31" s="44">
        <f t="shared" si="11"/>
        <v>379.19525545796256</v>
      </c>
      <c r="Z31" s="44">
        <f t="shared" si="12"/>
        <v>399.77601197969665</v>
      </c>
      <c r="AA31" s="44">
        <f t="shared" si="13"/>
        <v>421.27258762869047</v>
      </c>
      <c r="AB31" s="44">
        <f t="shared" si="14"/>
        <v>443.72211738632603</v>
      </c>
      <c r="AC31" s="44">
        <f t="shared" si="15"/>
        <v>467.16316264956299</v>
      </c>
      <c r="AD31" s="44">
        <f t="shared" si="16"/>
        <v>491.63576411209351</v>
      </c>
      <c r="AE31" s="44">
        <f t="shared" si="17"/>
        <v>517.18149655742161</v>
      </c>
      <c r="AF31" s="44">
        <f t="shared" si="18"/>
        <v>543.84352563171672</v>
      </c>
      <c r="AG31" s="44">
        <f t="shared" si="24"/>
        <v>571.6666666666664</v>
      </c>
      <c r="AH31" s="44">
        <f t="shared" si="25"/>
        <v>600.69744562499955</v>
      </c>
      <c r="AI31" s="44">
        <f t="shared" si="26"/>
        <v>630.98416224390371</v>
      </c>
      <c r="AJ31" s="44">
        <f t="shared" si="27"/>
        <v>662.57695545417391</v>
      </c>
      <c r="AK31" s="44">
        <f t="shared" si="28"/>
        <v>695.52787115566798</v>
      </c>
      <c r="AL31" s="44">
        <f t="shared" si="29"/>
        <v>729.89093243243485</v>
      </c>
      <c r="AM31" s="44">
        <f t="shared" si="30"/>
        <v>765.72221229380671</v>
      </c>
      <c r="AN31" s="44">
        <f t="shared" si="31"/>
        <v>803.0799090307554</v>
      </c>
      <c r="AO31" s="44">
        <f t="shared" ref="AO31:AO60" si="32">+AN30*$G$14*(1+$BK$36)</f>
        <v>842.02442427991571</v>
      </c>
      <c r="BK31" s="44"/>
    </row>
    <row r="32" spans="1:63" outlineLevel="1" x14ac:dyDescent="0.2">
      <c r="A32" s="8">
        <v>19</v>
      </c>
      <c r="B32" s="9">
        <f>B31-C31</f>
        <v>4000.0000000000005</v>
      </c>
      <c r="C32" s="10">
        <f>B32/($C$5-A31)</f>
        <v>333.33333333333337</v>
      </c>
      <c r="D32" s="11">
        <f t="shared" si="0"/>
        <v>3.2500000000000001E-2</v>
      </c>
      <c r="E32" s="13">
        <f>B32*D32</f>
        <v>130.00000000000003</v>
      </c>
      <c r="F32" s="13">
        <f>C32+E32</f>
        <v>463.33333333333337</v>
      </c>
      <c r="G32" s="1">
        <f t="shared" si="7"/>
        <v>1.3394256982882564</v>
      </c>
      <c r="H32" s="12">
        <f t="shared" si="3"/>
        <v>1.8361626382648077</v>
      </c>
      <c r="I32" s="14">
        <f>F32/H32</f>
        <v>252.33785051371487</v>
      </c>
      <c r="J32" s="24">
        <f t="shared" si="8"/>
        <v>345.91939957958004</v>
      </c>
      <c r="K32" s="6">
        <f t="shared" si="9"/>
        <v>74.222846913019794</v>
      </c>
      <c r="X32" s="44">
        <f t="shared" si="10"/>
        <v>345.91939957958004</v>
      </c>
      <c r="Y32" s="44">
        <f t="shared" si="11"/>
        <v>365.06672411907641</v>
      </c>
      <c r="Z32" s="44">
        <f t="shared" si="12"/>
        <v>385.07278191756103</v>
      </c>
      <c r="AA32" s="44">
        <f t="shared" si="13"/>
        <v>405.97254016538199</v>
      </c>
      <c r="AB32" s="44">
        <f t="shared" si="14"/>
        <v>427.80231273693522</v>
      </c>
      <c r="AC32" s="44">
        <f t="shared" si="15"/>
        <v>450.59981020581409</v>
      </c>
      <c r="AD32" s="44">
        <f t="shared" si="16"/>
        <v>474.40419167063123</v>
      </c>
      <c r="AE32" s="44">
        <f t="shared" si="17"/>
        <v>499.25611845583097</v>
      </c>
      <c r="AF32" s="44">
        <f t="shared" si="18"/>
        <v>525.19780975406172</v>
      </c>
      <c r="AG32" s="44">
        <f t="shared" si="24"/>
        <v>552.27310027900842</v>
      </c>
      <c r="AH32" s="44">
        <f t="shared" si="25"/>
        <v>580.5274999999998</v>
      </c>
      <c r="AI32" s="44">
        <f t="shared" si="26"/>
        <v>610.00825603218709</v>
      </c>
      <c r="AJ32" s="44">
        <f t="shared" si="27"/>
        <v>640.76441675868421</v>
      </c>
      <c r="AK32" s="44">
        <f t="shared" si="28"/>
        <v>672.84689826371368</v>
      </c>
      <c r="AL32" s="44">
        <f t="shared" si="29"/>
        <v>706.30855315858093</v>
      </c>
      <c r="AM32" s="44">
        <f t="shared" si="30"/>
        <v>741.20424188513766</v>
      </c>
      <c r="AN32" s="44">
        <f t="shared" si="31"/>
        <v>777.59090658436071</v>
      </c>
      <c r="AO32" s="44">
        <f t="shared" si="32"/>
        <v>815.52764762073218</v>
      </c>
      <c r="AP32" s="44">
        <f t="shared" ref="AP32:AP61" si="33">+AO31*$G$14*(1+$BK$36)</f>
        <v>855.07580285625443</v>
      </c>
      <c r="BK32" s="44"/>
    </row>
    <row r="33" spans="1:69" outlineLevel="1" x14ac:dyDescent="0.2">
      <c r="A33" s="8">
        <v>20</v>
      </c>
      <c r="B33" s="9">
        <f t="shared" ref="B33:B43" si="34">B32-C32</f>
        <v>3666.666666666667</v>
      </c>
      <c r="C33" s="10">
        <f t="shared" ref="C33:C43" si="35">B33/($C$5-A32)</f>
        <v>333.33333333333337</v>
      </c>
      <c r="D33" s="11">
        <f t="shared" ref="D33:D43" si="36">$C$6</f>
        <v>3.2500000000000001E-2</v>
      </c>
      <c r="E33" s="13">
        <f t="shared" ref="E33:E43" si="37">B33*D33</f>
        <v>119.16666666666669</v>
      </c>
      <c r="F33" s="13">
        <f t="shared" ref="F33:F43" si="38">C33+E33</f>
        <v>452.50000000000006</v>
      </c>
      <c r="G33" s="1">
        <f t="shared" si="7"/>
        <v>1.3601867966117245</v>
      </c>
      <c r="H33" s="12">
        <f t="shared" ref="H33:H43" si="39">(1+$C$6)^A33</f>
        <v>1.8958379240084142</v>
      </c>
      <c r="I33" s="14">
        <f t="shared" ref="I33:I43" si="40">F33/H33</f>
        <v>238.68074072664859</v>
      </c>
      <c r="J33" s="24">
        <f t="shared" si="8"/>
        <v>332.67489518880365</v>
      </c>
      <c r="K33" s="6">
        <f t="shared" si="9"/>
        <v>85.6805758593718</v>
      </c>
      <c r="X33" s="44">
        <f t="shared" si="10"/>
        <v>332.67489518880365</v>
      </c>
      <c r="Y33" s="44">
        <f t="shared" si="11"/>
        <v>351.28115027306353</v>
      </c>
      <c r="Z33" s="44">
        <f t="shared" si="12"/>
        <v>370.72525834292213</v>
      </c>
      <c r="AA33" s="44">
        <f t="shared" si="13"/>
        <v>391.04141003728324</v>
      </c>
      <c r="AB33" s="44">
        <f t="shared" si="14"/>
        <v>412.26511453794541</v>
      </c>
      <c r="AC33" s="44">
        <f t="shared" si="15"/>
        <v>434.43324858435773</v>
      </c>
      <c r="AD33" s="44">
        <f t="shared" si="16"/>
        <v>457.58410726400422</v>
      </c>
      <c r="AE33" s="44">
        <f t="shared" si="17"/>
        <v>481.75745664152606</v>
      </c>
      <c r="AF33" s="44">
        <f t="shared" si="18"/>
        <v>506.99458829189638</v>
      </c>
      <c r="AG33" s="44">
        <f t="shared" si="24"/>
        <v>533.33837580524971</v>
      </c>
      <c r="AH33" s="44">
        <f t="shared" si="25"/>
        <v>560.83333333333303</v>
      </c>
      <c r="AI33" s="44">
        <f t="shared" si="26"/>
        <v>589.52567624999983</v>
      </c>
      <c r="AJ33" s="44">
        <f t="shared" si="27"/>
        <v>619.46338400068601</v>
      </c>
      <c r="AK33" s="44">
        <f t="shared" si="28"/>
        <v>650.69626521844384</v>
      </c>
      <c r="AL33" s="44">
        <f t="shared" si="29"/>
        <v>683.27602518680135</v>
      </c>
      <c r="AM33" s="44">
        <f t="shared" si="30"/>
        <v>717.25633573253901</v>
      </c>
      <c r="AN33" s="44">
        <f t="shared" si="31"/>
        <v>752.69290763435731</v>
      </c>
      <c r="AO33" s="44">
        <f t="shared" si="32"/>
        <v>789.64356563641832</v>
      </c>
      <c r="AP33" s="44">
        <f t="shared" si="33"/>
        <v>828.16832615885357</v>
      </c>
      <c r="AQ33" s="44">
        <f t="shared" ref="AQ33:AQ62" si="41">+AP32*$G$14*(1+$BK$36)</f>
        <v>868.32947780052643</v>
      </c>
      <c r="BK33" s="44"/>
    </row>
    <row r="34" spans="1:69" outlineLevel="1" x14ac:dyDescent="0.2">
      <c r="A34" s="8">
        <v>21</v>
      </c>
      <c r="B34" s="9">
        <f t="shared" si="34"/>
        <v>3333.3333333333335</v>
      </c>
      <c r="C34" s="10">
        <f t="shared" si="35"/>
        <v>333.33333333333337</v>
      </c>
      <c r="D34" s="11">
        <f t="shared" si="36"/>
        <v>3.2500000000000001E-2</v>
      </c>
      <c r="E34" s="13">
        <f t="shared" si="37"/>
        <v>108.33333333333334</v>
      </c>
      <c r="F34" s="13">
        <f t="shared" si="38"/>
        <v>441.66666666666674</v>
      </c>
      <c r="G34" s="1">
        <f t="shared" si="7"/>
        <v>1.3812696919592065</v>
      </c>
      <c r="H34" s="12">
        <f t="shared" si="39"/>
        <v>1.9574526565386876</v>
      </c>
      <c r="I34" s="14">
        <f t="shared" si="40"/>
        <v>225.63338387333178</v>
      </c>
      <c r="J34" s="24">
        <f t="shared" si="8"/>
        <v>319.75411408629577</v>
      </c>
      <c r="K34" s="6">
        <f t="shared" si="9"/>
        <v>97.028513197423308</v>
      </c>
      <c r="X34" s="44">
        <f t="shared" si="10"/>
        <v>319.75411408629577</v>
      </c>
      <c r="Y34" s="44">
        <f t="shared" si="11"/>
        <v>337.83135606423014</v>
      </c>
      <c r="Z34" s="44">
        <f t="shared" si="12"/>
        <v>356.72600810229602</v>
      </c>
      <c r="AA34" s="44">
        <f t="shared" si="13"/>
        <v>376.47149984723745</v>
      </c>
      <c r="AB34" s="44">
        <f t="shared" si="14"/>
        <v>397.10255189286119</v>
      </c>
      <c r="AC34" s="44">
        <f t="shared" si="15"/>
        <v>418.65522381328361</v>
      </c>
      <c r="AD34" s="44">
        <f t="shared" si="16"/>
        <v>441.16696393741529</v>
      </c>
      <c r="AE34" s="44">
        <f t="shared" si="17"/>
        <v>464.6766609265963</v>
      </c>
      <c r="AF34" s="44">
        <f t="shared" si="18"/>
        <v>489.22469721946976</v>
      </c>
      <c r="AG34" s="44">
        <f t="shared" si="24"/>
        <v>514.85300441042079</v>
      </c>
      <c r="AH34" s="44">
        <f t="shared" si="25"/>
        <v>541.60512063023111</v>
      </c>
      <c r="AI34" s="44">
        <f t="shared" si="26"/>
        <v>569.52624999999978</v>
      </c>
      <c r="AJ34" s="44">
        <f t="shared" si="27"/>
        <v>598.66332423187487</v>
      </c>
      <c r="AK34" s="44">
        <f t="shared" si="28"/>
        <v>629.06506645269667</v>
      </c>
      <c r="AL34" s="44">
        <f t="shared" si="29"/>
        <v>660.78205732932975</v>
      </c>
      <c r="AM34" s="44">
        <f t="shared" si="30"/>
        <v>693.86680357719683</v>
      </c>
      <c r="AN34" s="44">
        <f t="shared" si="31"/>
        <v>728.3738089363934</v>
      </c>
      <c r="AO34" s="44">
        <f t="shared" si="32"/>
        <v>764.35964770268993</v>
      </c>
      <c r="AP34" s="44">
        <f t="shared" si="33"/>
        <v>801.8830409037829</v>
      </c>
      <c r="AQ34" s="44">
        <f t="shared" si="41"/>
        <v>841.00493521431588</v>
      </c>
      <c r="AR34" s="44">
        <f t="shared" ref="AR34:AR63" si="42">+AQ33*$G$14*(1+$BK$36)</f>
        <v>881.78858470643468</v>
      </c>
      <c r="BK34" s="44"/>
    </row>
    <row r="35" spans="1:69" outlineLevel="1" x14ac:dyDescent="0.2">
      <c r="A35" s="8">
        <v>22</v>
      </c>
      <c r="B35" s="9">
        <f t="shared" si="34"/>
        <v>3000</v>
      </c>
      <c r="C35" s="10">
        <f t="shared" si="35"/>
        <v>333.33333333333331</v>
      </c>
      <c r="D35" s="11">
        <f t="shared" si="36"/>
        <v>3.2500000000000001E-2</v>
      </c>
      <c r="E35" s="13">
        <f t="shared" si="37"/>
        <v>97.5</v>
      </c>
      <c r="F35" s="13">
        <f t="shared" si="38"/>
        <v>430.83333333333331</v>
      </c>
      <c r="G35" s="1">
        <f t="shared" si="7"/>
        <v>1.4026793721845743</v>
      </c>
      <c r="H35" s="12">
        <f t="shared" si="39"/>
        <v>2.0210698678761947</v>
      </c>
      <c r="I35" s="14">
        <f t="shared" si="40"/>
        <v>213.1709250537028</v>
      </c>
      <c r="J35" s="24">
        <f t="shared" si="8"/>
        <v>307.15025962229754</v>
      </c>
      <c r="K35" s="6">
        <f t="shared" si="9"/>
        <v>108.26310537627086</v>
      </c>
      <c r="X35" s="44">
        <f t="shared" si="10"/>
        <v>307.15025962229754</v>
      </c>
      <c r="Y35" s="44">
        <f t="shared" si="11"/>
        <v>324.71030285463337</v>
      </c>
      <c r="Z35" s="44">
        <f t="shared" si="12"/>
        <v>343.06774208322571</v>
      </c>
      <c r="AA35" s="44">
        <f t="shared" si="13"/>
        <v>362.25526122788165</v>
      </c>
      <c r="AB35" s="44">
        <f t="shared" si="14"/>
        <v>382.30680809486967</v>
      </c>
      <c r="AC35" s="44">
        <f t="shared" si="15"/>
        <v>403.25764144720057</v>
      </c>
      <c r="AD35" s="44">
        <f t="shared" si="16"/>
        <v>425.14437978238954</v>
      </c>
      <c r="AE35" s="44">
        <f t="shared" si="17"/>
        <v>448.00505187844527</v>
      </c>
      <c r="AF35" s="44">
        <f t="shared" si="18"/>
        <v>471.87914917095856</v>
      </c>
      <c r="AG35" s="44">
        <f t="shared" si="24"/>
        <v>496.8076800263716</v>
      </c>
      <c r="AH35" s="44">
        <f t="shared" si="25"/>
        <v>522.83322597878237</v>
      </c>
      <c r="AI35" s="44">
        <f t="shared" si="26"/>
        <v>549.99999999999977</v>
      </c>
      <c r="AJ35" s="44">
        <f t="shared" si="27"/>
        <v>578.35390687499978</v>
      </c>
      <c r="AK35" s="44">
        <f t="shared" si="28"/>
        <v>607.94260575746898</v>
      </c>
      <c r="AL35" s="44">
        <f t="shared" si="29"/>
        <v>638.81557498271354</v>
      </c>
      <c r="AM35" s="44">
        <f t="shared" si="30"/>
        <v>671.02417921793437</v>
      </c>
      <c r="AN35" s="44">
        <f t="shared" si="31"/>
        <v>704.6217390326434</v>
      </c>
      <c r="AO35" s="44">
        <f t="shared" si="32"/>
        <v>739.66360297490758</v>
      </c>
      <c r="AP35" s="44">
        <f t="shared" si="33"/>
        <v>776.20722224208168</v>
      </c>
      <c r="AQ35" s="44">
        <f t="shared" si="41"/>
        <v>814.31222803779156</v>
      </c>
      <c r="AR35" s="44">
        <f t="shared" si="42"/>
        <v>854.04051171013782</v>
      </c>
      <c r="AS35" s="44">
        <f t="shared" ref="AS35:AS64" si="43">+AR34*$G$14*(1+$BK$36)</f>
        <v>895.45630776938447</v>
      </c>
      <c r="BK35" s="44"/>
    </row>
    <row r="36" spans="1:69" outlineLevel="1" x14ac:dyDescent="0.2">
      <c r="A36" s="8">
        <v>23</v>
      </c>
      <c r="B36" s="9">
        <f t="shared" si="34"/>
        <v>2666.6666666666665</v>
      </c>
      <c r="C36" s="10">
        <f t="shared" si="35"/>
        <v>333.33333333333331</v>
      </c>
      <c r="D36" s="11">
        <f t="shared" si="36"/>
        <v>3.2500000000000001E-2</v>
      </c>
      <c r="E36" s="13">
        <f t="shared" si="37"/>
        <v>86.666666666666671</v>
      </c>
      <c r="F36" s="13">
        <f t="shared" si="38"/>
        <v>420</v>
      </c>
      <c r="G36" s="1">
        <f t="shared" si="7"/>
        <v>1.4244209024534353</v>
      </c>
      <c r="H36" s="12">
        <f t="shared" si="39"/>
        <v>2.0867546385821711</v>
      </c>
      <c r="I36" s="14">
        <f t="shared" si="40"/>
        <v>201.26946993891227</v>
      </c>
      <c r="J36" s="24">
        <f t="shared" si="8"/>
        <v>294.85666720882023</v>
      </c>
      <c r="K36" s="6">
        <f t="shared" si="9"/>
        <v>119.38071506236702</v>
      </c>
      <c r="X36" s="47">
        <f t="shared" si="10"/>
        <v>294.85666720882023</v>
      </c>
      <c r="Y36" s="47">
        <f t="shared" si="11"/>
        <v>311.91108864644315</v>
      </c>
      <c r="Z36" s="47">
        <f t="shared" si="12"/>
        <v>329.74331254888023</v>
      </c>
      <c r="AA36" s="47">
        <f t="shared" si="13"/>
        <v>348.38529208551574</v>
      </c>
      <c r="AB36" s="47">
        <f t="shared" si="14"/>
        <v>367.87021777691382</v>
      </c>
      <c r="AC36" s="47">
        <f t="shared" si="15"/>
        <v>388.23256362034016</v>
      </c>
      <c r="AD36" s="44">
        <f t="shared" si="16"/>
        <v>409.50813488963223</v>
      </c>
      <c r="AE36" s="44">
        <f t="shared" si="17"/>
        <v>431.7341176690166</v>
      </c>
      <c r="AF36" s="44">
        <f t="shared" si="18"/>
        <v>454.94913018256119</v>
      </c>
      <c r="AG36" s="44">
        <f t="shared" si="24"/>
        <v>479.19327598310844</v>
      </c>
      <c r="AH36" s="44">
        <f t="shared" si="25"/>
        <v>504.50819906678038</v>
      </c>
      <c r="AI36" s="44">
        <f t="shared" si="26"/>
        <v>530.93714098145358</v>
      </c>
      <c r="AJ36" s="44">
        <f t="shared" si="27"/>
        <v>558.52499999999986</v>
      </c>
      <c r="AK36" s="44">
        <f t="shared" si="28"/>
        <v>587.3183924315623</v>
      </c>
      <c r="AL36" s="44">
        <f t="shared" si="29"/>
        <v>617.36571614670981</v>
      </c>
      <c r="AM36" s="44">
        <f t="shared" si="30"/>
        <v>648.71721639494569</v>
      </c>
      <c r="AN36" s="44">
        <f t="shared" si="31"/>
        <v>681.42505399581239</v>
      </c>
      <c r="AO36" s="44">
        <f t="shared" si="32"/>
        <v>715.54337598764937</v>
      </c>
      <c r="AP36" s="44">
        <f t="shared" si="33"/>
        <v>751.12838882101869</v>
      </c>
      <c r="AQ36" s="44">
        <f t="shared" si="41"/>
        <v>788.23843418683396</v>
      </c>
      <c r="AR36" s="44">
        <f t="shared" si="42"/>
        <v>826.93406757237733</v>
      </c>
      <c r="AS36" s="44">
        <f t="shared" si="43"/>
        <v>867.278139641645</v>
      </c>
      <c r="AT36" s="44">
        <f t="shared" ref="AT36:AT65" si="44">+AS35*$G$14*(1+$BK$36)</f>
        <v>909.33588053980998</v>
      </c>
      <c r="BH36" s="50" t="s">
        <v>75</v>
      </c>
      <c r="BJ36" s="50"/>
      <c r="BK36" s="51">
        <v>0</v>
      </c>
    </row>
    <row r="37" spans="1:69" outlineLevel="1" x14ac:dyDescent="0.2">
      <c r="A37" s="8">
        <v>24</v>
      </c>
      <c r="B37" s="9">
        <f t="shared" si="34"/>
        <v>2333.333333333333</v>
      </c>
      <c r="C37" s="10">
        <f t="shared" si="35"/>
        <v>333.33333333333331</v>
      </c>
      <c r="D37" s="11">
        <f t="shared" si="36"/>
        <v>3.2500000000000001E-2</v>
      </c>
      <c r="E37" s="13">
        <f t="shared" si="37"/>
        <v>75.833333333333329</v>
      </c>
      <c r="F37" s="13">
        <f t="shared" si="38"/>
        <v>409.16666666666663</v>
      </c>
      <c r="G37" s="1">
        <f t="shared" si="7"/>
        <v>1.4464994264414639</v>
      </c>
      <c r="H37" s="12">
        <f t="shared" si="39"/>
        <v>2.1545741643360921</v>
      </c>
      <c r="I37" s="14">
        <f t="shared" si="40"/>
        <v>189.90604892579631</v>
      </c>
      <c r="J37" s="24">
        <f t="shared" si="8"/>
        <v>282.86680187164563</v>
      </c>
      <c r="K37" s="6">
        <f t="shared" si="9"/>
        <v>130.37761939599875</v>
      </c>
      <c r="X37" s="47">
        <f t="shared" si="10"/>
        <v>282.86680187164563</v>
      </c>
      <c r="Y37" s="47">
        <f t="shared" si="11"/>
        <v>299.42694555055698</v>
      </c>
      <c r="Z37" s="47">
        <f t="shared" si="12"/>
        <v>316.74571052046304</v>
      </c>
      <c r="AA37" s="47">
        <f t="shared" si="13"/>
        <v>334.85433389338789</v>
      </c>
      <c r="AB37" s="47">
        <f t="shared" si="14"/>
        <v>353.78526411284128</v>
      </c>
      <c r="AC37" s="47">
        <f t="shared" si="15"/>
        <v>373.57220615245603</v>
      </c>
      <c r="AD37" s="44">
        <f t="shared" si="16"/>
        <v>394.25016835645545</v>
      </c>
      <c r="AE37" s="44">
        <f t="shared" si="17"/>
        <v>415.85551098042157</v>
      </c>
      <c r="AF37" s="44">
        <f t="shared" si="18"/>
        <v>438.42599649288638</v>
      </c>
      <c r="AG37" s="44">
        <f t="shared" si="24"/>
        <v>462.00084170039094</v>
      </c>
      <c r="AH37" s="44">
        <f t="shared" si="25"/>
        <v>486.62077176084665</v>
      </c>
      <c r="AI37" s="44">
        <f t="shared" si="26"/>
        <v>512.32807615231548</v>
      </c>
      <c r="AJ37" s="44">
        <f t="shared" si="27"/>
        <v>539.16666666666617</v>
      </c>
      <c r="AK37" s="44">
        <f t="shared" si="28"/>
        <v>567.18213749999995</v>
      </c>
      <c r="AL37" s="44">
        <f t="shared" si="29"/>
        <v>596.4218275142515</v>
      </c>
      <c r="AM37" s="44">
        <f t="shared" si="30"/>
        <v>626.93488474698381</v>
      </c>
      <c r="AN37" s="44">
        <f t="shared" si="31"/>
        <v>658.7723332490674</v>
      </c>
      <c r="AO37" s="44">
        <f t="shared" si="32"/>
        <v>691.98714233274757</v>
      </c>
      <c r="AP37" s="44">
        <f t="shared" si="33"/>
        <v>726.63429831545795</v>
      </c>
      <c r="AQ37" s="44">
        <f t="shared" si="41"/>
        <v>762.77087884774448</v>
      </c>
      <c r="AR37" s="44">
        <f t="shared" si="42"/>
        <v>800.45612991672999</v>
      </c>
      <c r="AS37" s="44">
        <f t="shared" si="43"/>
        <v>839.75154561974921</v>
      </c>
      <c r="AT37" s="44">
        <f t="shared" si="44"/>
        <v>880.72095080609051</v>
      </c>
      <c r="AU37" s="44">
        <f t="shared" ref="AU37:AU66" si="45">+AT36*$G$14*(1+$BK$36)</f>
        <v>923.43058668817707</v>
      </c>
      <c r="BK37" s="44"/>
    </row>
    <row r="38" spans="1:69" outlineLevel="1" x14ac:dyDescent="0.2">
      <c r="A38" s="8">
        <v>25</v>
      </c>
      <c r="B38" s="9">
        <f t="shared" si="34"/>
        <v>1999.9999999999998</v>
      </c>
      <c r="C38" s="10">
        <f t="shared" si="35"/>
        <v>333.33333333333331</v>
      </c>
      <c r="D38" s="11">
        <f t="shared" si="36"/>
        <v>3.2500000000000001E-2</v>
      </c>
      <c r="E38" s="13">
        <f t="shared" si="37"/>
        <v>65</v>
      </c>
      <c r="F38" s="13">
        <f t="shared" si="38"/>
        <v>398.33333333333331</v>
      </c>
      <c r="G38" s="1">
        <f t="shared" si="7"/>
        <v>1.4689201675513066</v>
      </c>
      <c r="H38" s="12">
        <f t="shared" si="39"/>
        <v>2.2245978246770148</v>
      </c>
      <c r="I38" s="14">
        <f t="shared" si="40"/>
        <v>179.05858259623471</v>
      </c>
      <c r="J38" s="24">
        <f t="shared" si="8"/>
        <v>271.17425584629007</v>
      </c>
      <c r="K38" s="6">
        <f t="shared" si="9"/>
        <v>141.250008213846</v>
      </c>
      <c r="X38" s="47">
        <f t="shared" si="10"/>
        <v>271.17425584629007</v>
      </c>
      <c r="Y38" s="47">
        <f t="shared" si="11"/>
        <v>287.25123730065616</v>
      </c>
      <c r="Z38" s="47">
        <f t="shared" si="12"/>
        <v>304.06806320659064</v>
      </c>
      <c r="AA38" s="47">
        <f t="shared" si="13"/>
        <v>321.65526903353026</v>
      </c>
      <c r="AB38" s="47">
        <f t="shared" si="14"/>
        <v>340.04457606873541</v>
      </c>
      <c r="AC38" s="47">
        <f t="shared" si="15"/>
        <v>359.26893570659036</v>
      </c>
      <c r="AD38" s="44">
        <f t="shared" si="16"/>
        <v>379.36257534781913</v>
      </c>
      <c r="AE38" s="44">
        <f t="shared" si="17"/>
        <v>400.36104596598051</v>
      </c>
      <c r="AF38" s="44">
        <f t="shared" si="18"/>
        <v>422.30127140061813</v>
      </c>
      <c r="AG38" s="44">
        <f t="shared" si="24"/>
        <v>445.22159943852614</v>
      </c>
      <c r="AH38" s="44">
        <f t="shared" si="25"/>
        <v>469.16185474674705</v>
      </c>
      <c r="AI38" s="44">
        <f t="shared" si="26"/>
        <v>494.16339372313979</v>
      </c>
      <c r="AJ38" s="44">
        <f t="shared" si="27"/>
        <v>520.26916133267639</v>
      </c>
      <c r="AK38" s="44">
        <f t="shared" si="28"/>
        <v>547.5237499999995</v>
      </c>
      <c r="AL38" s="44">
        <f t="shared" si="29"/>
        <v>575.97346063124996</v>
      </c>
      <c r="AM38" s="44">
        <f t="shared" si="30"/>
        <v>605.66636584072239</v>
      </c>
      <c r="AN38" s="44">
        <f t="shared" si="31"/>
        <v>636.6523754605621</v>
      </c>
      <c r="AO38" s="44">
        <f t="shared" si="32"/>
        <v>668.98330441442795</v>
      </c>
      <c r="AP38" s="44">
        <f t="shared" si="33"/>
        <v>702.71294303890522</v>
      </c>
      <c r="AQ38" s="44">
        <f t="shared" si="41"/>
        <v>737.89712993934756</v>
      </c>
      <c r="AR38" s="44">
        <f t="shared" si="42"/>
        <v>774.59382746988456</v>
      </c>
      <c r="AS38" s="44">
        <f t="shared" si="43"/>
        <v>812.86319993043935</v>
      </c>
      <c r="AT38" s="44">
        <f t="shared" si="44"/>
        <v>852.76769457685543</v>
      </c>
      <c r="AU38" s="44">
        <f t="shared" si="45"/>
        <v>894.37212554358496</v>
      </c>
      <c r="AV38" s="44">
        <f t="shared" ref="AV38:AV67" si="46">+AU37*$G$14*(1+$BK$36)</f>
        <v>937.74376078184389</v>
      </c>
      <c r="BK38" s="44"/>
    </row>
    <row r="39" spans="1:69" outlineLevel="1" x14ac:dyDescent="0.2">
      <c r="A39" s="8">
        <v>26</v>
      </c>
      <c r="B39" s="9">
        <f t="shared" si="34"/>
        <v>1666.6666666666665</v>
      </c>
      <c r="C39" s="10">
        <f t="shared" si="35"/>
        <v>333.33333333333331</v>
      </c>
      <c r="D39" s="11">
        <f t="shared" si="36"/>
        <v>3.2500000000000001E-2</v>
      </c>
      <c r="E39" s="13">
        <f t="shared" si="37"/>
        <v>54.166666666666664</v>
      </c>
      <c r="F39" s="13">
        <f t="shared" si="38"/>
        <v>387.5</v>
      </c>
      <c r="G39" s="1">
        <f t="shared" si="7"/>
        <v>1.491688430148352</v>
      </c>
      <c r="H39" s="12">
        <f t="shared" si="39"/>
        <v>2.2968972539790178</v>
      </c>
      <c r="I39" s="14">
        <f t="shared" si="40"/>
        <v>168.70584843475973</v>
      </c>
      <c r="J39" s="24">
        <f t="shared" si="8"/>
        <v>259.7727462171589</v>
      </c>
      <c r="K39" s="6">
        <f t="shared" si="9"/>
        <v>151.99398223698677</v>
      </c>
      <c r="X39" s="47">
        <f t="shared" si="10"/>
        <v>259.7727462171589</v>
      </c>
      <c r="Y39" s="47">
        <f t="shared" si="11"/>
        <v>275.37745681190756</v>
      </c>
      <c r="Z39" s="47">
        <f t="shared" si="12"/>
        <v>291.70363147881636</v>
      </c>
      <c r="AA39" s="47">
        <f t="shared" si="13"/>
        <v>308.78111818629282</v>
      </c>
      <c r="AB39" s="47">
        <f t="shared" si="14"/>
        <v>326.64092570355001</v>
      </c>
      <c r="AC39" s="47">
        <f t="shared" si="15"/>
        <v>345.31526699780085</v>
      </c>
      <c r="AD39" s="44">
        <f t="shared" si="16"/>
        <v>364.83760421004251</v>
      </c>
      <c r="AE39" s="44">
        <f t="shared" si="17"/>
        <v>385.24269526571038</v>
      </c>
      <c r="AF39" s="44">
        <f t="shared" si="18"/>
        <v>406.56664217845321</v>
      </c>
      <c r="AG39" s="44">
        <f t="shared" si="24"/>
        <v>428.84694110732772</v>
      </c>
      <c r="AH39" s="44">
        <f t="shared" si="25"/>
        <v>452.12253422982332</v>
      </c>
      <c r="AI39" s="44">
        <f t="shared" si="26"/>
        <v>476.43386349532165</v>
      </c>
      <c r="AJ39" s="44">
        <f t="shared" si="27"/>
        <v>501.82292632584847</v>
      </c>
      <c r="AK39" s="44">
        <f t="shared" si="28"/>
        <v>528.33333333333292</v>
      </c>
      <c r="AL39" s="44">
        <f t="shared" si="29"/>
        <v>556.01036812499956</v>
      </c>
      <c r="AM39" s="44">
        <f t="shared" si="30"/>
        <v>584.90104927103437</v>
      </c>
      <c r="AN39" s="44">
        <f t="shared" si="31"/>
        <v>615.05419451125363</v>
      </c>
      <c r="AO39" s="44">
        <f t="shared" si="32"/>
        <v>646.52048728020088</v>
      </c>
      <c r="AP39" s="44">
        <f t="shared" si="33"/>
        <v>679.35254563285162</v>
      </c>
      <c r="AQ39" s="44">
        <f t="shared" si="41"/>
        <v>713.60499365600833</v>
      </c>
      <c r="AR39" s="44">
        <f t="shared" si="42"/>
        <v>749.33453545340751</v>
      </c>
      <c r="AS39" s="44">
        <f t="shared" si="43"/>
        <v>786.60003179566786</v>
      </c>
      <c r="AT39" s="44">
        <f t="shared" si="44"/>
        <v>825.46257952936116</v>
      </c>
      <c r="AU39" s="44">
        <f t="shared" si="45"/>
        <v>865.98559384279679</v>
      </c>
      <c r="AV39" s="44">
        <f t="shared" si="46"/>
        <v>908.23489348951057</v>
      </c>
      <c r="AW39" s="44">
        <f t="shared" ref="AW39:AW68" si="47">+AV38*$G$14*(1+$BK$36)</f>
        <v>952.27878907396257</v>
      </c>
      <c r="BK39" s="44"/>
    </row>
    <row r="40" spans="1:69" outlineLevel="1" x14ac:dyDescent="0.2">
      <c r="A40" s="8">
        <v>27</v>
      </c>
      <c r="B40" s="9">
        <f t="shared" si="34"/>
        <v>1333.3333333333333</v>
      </c>
      <c r="C40" s="10">
        <f t="shared" si="35"/>
        <v>333.33333333333331</v>
      </c>
      <c r="D40" s="11">
        <f t="shared" si="36"/>
        <v>3.2500000000000001E-2</v>
      </c>
      <c r="E40" s="13">
        <f t="shared" si="37"/>
        <v>43.333333333333336</v>
      </c>
      <c r="F40" s="13">
        <f t="shared" si="38"/>
        <v>376.66666666666663</v>
      </c>
      <c r="G40" s="1">
        <f t="shared" si="7"/>
        <v>1.5148096008156515</v>
      </c>
      <c r="H40" s="12">
        <f t="shared" si="39"/>
        <v>2.3715464147333356</v>
      </c>
      <c r="I40" s="14">
        <f t="shared" si="40"/>
        <v>158.8274487594291</v>
      </c>
      <c r="J40" s="24">
        <f t="shared" si="8"/>
        <v>248.6561125991345</v>
      </c>
      <c r="K40" s="6">
        <f t="shared" si="9"/>
        <v>162.60555122370477</v>
      </c>
      <c r="X40" s="47">
        <f t="shared" si="10"/>
        <v>248.6561125991345</v>
      </c>
      <c r="Y40" s="47">
        <f t="shared" si="11"/>
        <v>263.79922378352489</v>
      </c>
      <c r="Z40" s="47">
        <f t="shared" si="12"/>
        <v>279.64580739249215</v>
      </c>
      <c r="AA40" s="47">
        <f t="shared" si="13"/>
        <v>296.22503776673801</v>
      </c>
      <c r="AB40" s="47">
        <f t="shared" si="14"/>
        <v>313.56722551818035</v>
      </c>
      <c r="AC40" s="47">
        <f t="shared" si="15"/>
        <v>331.70386005195508</v>
      </c>
      <c r="AD40" s="44">
        <f t="shared" si="16"/>
        <v>350.66765363626678</v>
      </c>
      <c r="AE40" s="44">
        <f t="shared" si="17"/>
        <v>370.49258707529822</v>
      </c>
      <c r="AF40" s="44">
        <f t="shared" si="18"/>
        <v>391.2139570423289</v>
      </c>
      <c r="AG40" s="44">
        <f t="shared" si="24"/>
        <v>412.86842513221927</v>
      </c>
      <c r="AH40" s="44">
        <f t="shared" si="25"/>
        <v>435.49406869449132</v>
      </c>
      <c r="AI40" s="44">
        <f t="shared" si="26"/>
        <v>459.13043351038561</v>
      </c>
      <c r="AJ40" s="44">
        <f t="shared" si="27"/>
        <v>483.81858837949915</v>
      </c>
      <c r="AK40" s="44">
        <f t="shared" si="28"/>
        <v>509.60118168389914</v>
      </c>
      <c r="AL40" s="44">
        <f t="shared" si="29"/>
        <v>536.52249999999958</v>
      </c>
      <c r="AM40" s="44">
        <f t="shared" si="30"/>
        <v>564.62852883093706</v>
      </c>
      <c r="AN40" s="44">
        <f t="shared" si="31"/>
        <v>593.96701553473542</v>
      </c>
      <c r="AO40" s="44">
        <f t="shared" si="32"/>
        <v>624.58753452617805</v>
      </c>
      <c r="AP40" s="44">
        <f t="shared" si="33"/>
        <v>656.54155483304407</v>
      </c>
      <c r="AQ40" s="44">
        <f t="shared" si="41"/>
        <v>689.88251009016085</v>
      </c>
      <c r="AR40" s="44">
        <f t="shared" si="42"/>
        <v>724.66587105767655</v>
      </c>
      <c r="AS40" s="44">
        <f t="shared" si="43"/>
        <v>760.94922075293539</v>
      </c>
      <c r="AT40" s="44">
        <f t="shared" si="44"/>
        <v>798.7923322885008</v>
      </c>
      <c r="AU40" s="44">
        <f t="shared" si="45"/>
        <v>838.25724951206632</v>
      </c>
      <c r="AV40" s="44">
        <f t="shared" si="46"/>
        <v>879.40837054736016</v>
      </c>
      <c r="AW40" s="44">
        <f t="shared" si="47"/>
        <v>922.31253433859808</v>
      </c>
      <c r="AX40" s="44">
        <f t="shared" ref="AX40:AX69" si="48">+AW39*$G$14*(1+$BK$36)</f>
        <v>967.03911030460904</v>
      </c>
      <c r="BK40" s="44"/>
    </row>
    <row r="41" spans="1:69" outlineLevel="1" x14ac:dyDescent="0.2">
      <c r="A41" s="8">
        <v>28</v>
      </c>
      <c r="B41" s="9">
        <f t="shared" si="34"/>
        <v>1000</v>
      </c>
      <c r="C41" s="10">
        <f t="shared" si="35"/>
        <v>333.33333333333331</v>
      </c>
      <c r="D41" s="11">
        <f t="shared" si="36"/>
        <v>3.2500000000000001E-2</v>
      </c>
      <c r="E41" s="13">
        <f t="shared" si="37"/>
        <v>32.5</v>
      </c>
      <c r="F41" s="13">
        <f t="shared" si="38"/>
        <v>365.83333333333331</v>
      </c>
      <c r="G41" s="1">
        <f t="shared" si="7"/>
        <v>1.5382891496282947</v>
      </c>
      <c r="H41" s="12">
        <f t="shared" si="39"/>
        <v>2.4486216732121693</v>
      </c>
      <c r="I41" s="14">
        <f t="shared" si="40"/>
        <v>149.40377982255751</v>
      </c>
      <c r="J41" s="24">
        <f t="shared" si="8"/>
        <v>237.81831486085153</v>
      </c>
      <c r="K41" s="6">
        <f t="shared" si="9"/>
        <v>173.08063208644518</v>
      </c>
      <c r="X41" s="47">
        <f t="shared" si="10"/>
        <v>237.81831486085153</v>
      </c>
      <c r="Y41" s="47">
        <f t="shared" si="11"/>
        <v>252.51028234442111</v>
      </c>
      <c r="Z41" s="47">
        <f t="shared" si="12"/>
        <v>267.88811175216955</v>
      </c>
      <c r="AA41" s="47">
        <f t="shared" si="13"/>
        <v>283.9803174070758</v>
      </c>
      <c r="AB41" s="47">
        <f t="shared" si="14"/>
        <v>300.81652585212248</v>
      </c>
      <c r="AC41" s="47">
        <f t="shared" si="15"/>
        <v>318.42751751371219</v>
      </c>
      <c r="AD41" s="44">
        <f t="shared" si="16"/>
        <v>336.84526988276042</v>
      </c>
      <c r="AE41" s="44">
        <f t="shared" si="17"/>
        <v>356.10300226762894</v>
      </c>
      <c r="AF41" s="44">
        <f t="shared" si="18"/>
        <v>376.23522217496537</v>
      </c>
      <c r="AG41" s="44">
        <f t="shared" si="24"/>
        <v>397.27777337648502</v>
      </c>
      <c r="AH41" s="44">
        <f t="shared" si="25"/>
        <v>419.26788572176872</v>
      </c>
      <c r="AI41" s="44">
        <f t="shared" si="26"/>
        <v>442.24422675925598</v>
      </c>
      <c r="AJ41" s="44">
        <f t="shared" si="27"/>
        <v>466.24695522979664</v>
      </c>
      <c r="AK41" s="44">
        <f t="shared" si="28"/>
        <v>491.31777649938141</v>
      </c>
      <c r="AL41" s="44">
        <f t="shared" si="29"/>
        <v>517.49999999999966</v>
      </c>
      <c r="AM41" s="44">
        <f t="shared" si="30"/>
        <v>544.83859874999962</v>
      </c>
      <c r="AN41" s="44">
        <f t="shared" si="31"/>
        <v>573.38027102781666</v>
      </c>
      <c r="AO41" s="44">
        <f t="shared" si="32"/>
        <v>603.1735042755239</v>
      </c>
      <c r="AP41" s="44">
        <f t="shared" si="33"/>
        <v>634.26864131133379</v>
      </c>
      <c r="AQ41" s="44">
        <f t="shared" si="41"/>
        <v>666.71794893295635</v>
      </c>
      <c r="AR41" s="44">
        <f t="shared" si="42"/>
        <v>700.57568899655837</v>
      </c>
      <c r="AS41" s="44">
        <f t="shared" si="43"/>
        <v>735.89819205907054</v>
      </c>
      <c r="AT41" s="44">
        <f t="shared" si="44"/>
        <v>772.74393367460596</v>
      </c>
      <c r="AU41" s="44">
        <f t="shared" si="45"/>
        <v>811.17361343897267</v>
      </c>
      <c r="AV41" s="44">
        <f t="shared" si="46"/>
        <v>851.2502368795034</v>
      </c>
      <c r="AW41" s="44">
        <f t="shared" si="47"/>
        <v>893.03920029084429</v>
      </c>
      <c r="AX41" s="44">
        <f t="shared" si="48"/>
        <v>936.60837862084645</v>
      </c>
      <c r="AY41" s="44">
        <f t="shared" ref="AY41:AY70" si="49">+AX40*$G$14*(1+$BK$36)</f>
        <v>982.02821651433055</v>
      </c>
      <c r="BK41" s="44"/>
    </row>
    <row r="42" spans="1:69" outlineLevel="1" x14ac:dyDescent="0.2">
      <c r="A42" s="8">
        <v>29</v>
      </c>
      <c r="B42" s="9">
        <f t="shared" si="34"/>
        <v>666.66666666666674</v>
      </c>
      <c r="C42" s="10">
        <f t="shared" si="35"/>
        <v>333.33333333333337</v>
      </c>
      <c r="D42" s="11">
        <f t="shared" si="36"/>
        <v>3.2500000000000001E-2</v>
      </c>
      <c r="E42" s="13">
        <f t="shared" si="37"/>
        <v>21.666666666666671</v>
      </c>
      <c r="F42" s="13">
        <f t="shared" si="38"/>
        <v>355.00000000000006</v>
      </c>
      <c r="G42" s="1">
        <f t="shared" si="7"/>
        <v>1.5621326314475332</v>
      </c>
      <c r="H42" s="12">
        <f t="shared" si="39"/>
        <v>2.5282018775915645</v>
      </c>
      <c r="I42" s="14">
        <f t="shared" si="40"/>
        <v>140.41600203943483</v>
      </c>
      <c r="J42" s="24">
        <f t="shared" si="8"/>
        <v>227.25343088892726</v>
      </c>
      <c r="K42" s="6">
        <f t="shared" si="9"/>
        <v>183.41504697224894</v>
      </c>
      <c r="X42" s="47">
        <f t="shared" si="10"/>
        <v>227.25343088892726</v>
      </c>
      <c r="Y42" s="47">
        <f t="shared" si="11"/>
        <v>241.50449874119474</v>
      </c>
      <c r="Z42" s="47">
        <f t="shared" si="12"/>
        <v>256.42419172075967</v>
      </c>
      <c r="AA42" s="47">
        <f t="shared" si="13"/>
        <v>272.04037748432819</v>
      </c>
      <c r="AB42" s="47">
        <f t="shared" si="14"/>
        <v>288.3820123268855</v>
      </c>
      <c r="AC42" s="47">
        <f t="shared" si="15"/>
        <v>305.47918200283038</v>
      </c>
      <c r="AD42" s="44">
        <f t="shared" si="16"/>
        <v>323.36314403517474</v>
      </c>
      <c r="AE42" s="44">
        <f t="shared" si="17"/>
        <v>342.06637156594326</v>
      </c>
      <c r="AF42" s="44">
        <f t="shared" si="18"/>
        <v>361.62259880277719</v>
      </c>
      <c r="AG42" s="44">
        <f t="shared" si="24"/>
        <v>382.06686811867735</v>
      </c>
      <c r="AH42" s="44">
        <f t="shared" si="25"/>
        <v>403.43557886382058</v>
      </c>
      <c r="AI42" s="44">
        <f t="shared" si="26"/>
        <v>425.76653795045615</v>
      </c>
      <c r="AJ42" s="44">
        <f t="shared" si="27"/>
        <v>449.09901227402446</v>
      </c>
      <c r="AK42" s="44">
        <f t="shared" si="28"/>
        <v>473.4737830358585</v>
      </c>
      <c r="AL42" s="44">
        <f t="shared" si="29"/>
        <v>498.93320203512184</v>
      </c>
      <c r="AM42" s="44">
        <f t="shared" si="30"/>
        <v>525.52124999999967</v>
      </c>
      <c r="AN42" s="44">
        <f t="shared" si="31"/>
        <v>553.28359703062461</v>
      </c>
      <c r="AO42" s="44">
        <f t="shared" si="32"/>
        <v>582.26766522874789</v>
      </c>
      <c r="AP42" s="44">
        <f t="shared" si="33"/>
        <v>612.52269359179456</v>
      </c>
      <c r="AQ42" s="44">
        <f t="shared" si="41"/>
        <v>644.09980525165952</v>
      </c>
      <c r="AR42" s="44">
        <f t="shared" si="42"/>
        <v>677.05207714141727</v>
      </c>
      <c r="AS42" s="44">
        <f t="shared" si="43"/>
        <v>711.43461217600509</v>
      </c>
      <c r="AT42" s="44">
        <f t="shared" si="44"/>
        <v>747.30461403598622</v>
      </c>
      <c r="AU42" s="44">
        <f t="shared" si="45"/>
        <v>784.72146464656237</v>
      </c>
      <c r="AV42" s="44">
        <f t="shared" si="46"/>
        <v>823.74680444727676</v>
      </c>
      <c r="AW42" s="44">
        <f t="shared" si="47"/>
        <v>864.44461555113571</v>
      </c>
      <c r="AX42" s="44">
        <f t="shared" si="48"/>
        <v>906.88130789535239</v>
      </c>
      <c r="AY42" s="44">
        <f t="shared" si="49"/>
        <v>951.12580848946959</v>
      </c>
      <c r="AZ42" s="44">
        <f t="shared" ref="AZ42:AZ71" si="50">+AY41*$G$14*(1+$BK$36)</f>
        <v>997.24965387030272</v>
      </c>
      <c r="BK42" s="44"/>
    </row>
    <row r="43" spans="1:69" outlineLevel="1" x14ac:dyDescent="0.2">
      <c r="A43" s="8">
        <v>30</v>
      </c>
      <c r="B43" s="9">
        <f t="shared" si="34"/>
        <v>333.33333333333337</v>
      </c>
      <c r="C43" s="10">
        <f t="shared" si="35"/>
        <v>333.33333333333337</v>
      </c>
      <c r="D43" s="11">
        <f t="shared" si="36"/>
        <v>3.2500000000000001E-2</v>
      </c>
      <c r="E43" s="13">
        <f t="shared" si="37"/>
        <v>10.833333333333336</v>
      </c>
      <c r="F43" s="13">
        <f t="shared" si="38"/>
        <v>344.16666666666669</v>
      </c>
      <c r="G43" s="1">
        <f t="shared" si="7"/>
        <v>1.5863456872349699</v>
      </c>
      <c r="H43" s="12">
        <f t="shared" si="39"/>
        <v>2.6103684386132899</v>
      </c>
      <c r="I43" s="14">
        <f t="shared" si="40"/>
        <v>131.84601130463363</v>
      </c>
      <c r="J43" s="24">
        <f t="shared" si="8"/>
        <v>216.95565439242665</v>
      </c>
      <c r="K43" s="6">
        <f t="shared" si="9"/>
        <v>193.60452130598736</v>
      </c>
      <c r="X43" s="45">
        <f t="shared" si="10"/>
        <v>216.95565439242665</v>
      </c>
      <c r="Y43" s="45">
        <f t="shared" si="11"/>
        <v>230.77585906770565</v>
      </c>
      <c r="Z43" s="45">
        <f t="shared" si="12"/>
        <v>245.24781847168327</v>
      </c>
      <c r="AA43" s="45">
        <f t="shared" si="13"/>
        <v>260.39876669243148</v>
      </c>
      <c r="AB43" s="45">
        <f t="shared" si="14"/>
        <v>276.2570033353353</v>
      </c>
      <c r="AC43" s="45">
        <f t="shared" si="15"/>
        <v>292.85193351795226</v>
      </c>
      <c r="AD43" s="45">
        <f t="shared" si="16"/>
        <v>310.21410932387425</v>
      </c>
      <c r="AE43" s="45">
        <f t="shared" si="17"/>
        <v>328.37527276771999</v>
      </c>
      <c r="AF43" s="45">
        <f t="shared" si="18"/>
        <v>347.36840032521542</v>
      </c>
      <c r="AG43" s="45">
        <f t="shared" si="24"/>
        <v>367.22774908422025</v>
      </c>
      <c r="AH43" s="45">
        <f t="shared" si="25"/>
        <v>387.98890457451688</v>
      </c>
      <c r="AI43" s="45">
        <f t="shared" si="26"/>
        <v>409.68883033620983</v>
      </c>
      <c r="AJ43" s="45">
        <f t="shared" si="27"/>
        <v>432.36591928868825</v>
      </c>
      <c r="AK43" s="45">
        <f t="shared" si="28"/>
        <v>456.06004696427186</v>
      </c>
      <c r="AL43" s="45">
        <f t="shared" si="29"/>
        <v>480.81262667291435</v>
      </c>
      <c r="AM43" s="45">
        <f t="shared" si="30"/>
        <v>506.66666666666629</v>
      </c>
      <c r="AN43" s="45">
        <f t="shared" si="31"/>
        <v>533.66682937499968</v>
      </c>
      <c r="AO43" s="45">
        <f t="shared" si="32"/>
        <v>561.8594927845993</v>
      </c>
      <c r="AP43" s="45">
        <f t="shared" si="33"/>
        <v>591.29281403979348</v>
      </c>
      <c r="AQ43" s="45">
        <f t="shared" si="41"/>
        <v>622.01679534246739</v>
      </c>
      <c r="AR43" s="45">
        <f t="shared" si="42"/>
        <v>654.08335223306028</v>
      </c>
      <c r="AS43" s="45">
        <f t="shared" si="43"/>
        <v>687.54638433710932</v>
      </c>
      <c r="AT43" s="45">
        <f t="shared" si="44"/>
        <v>722.46184866473322</v>
      </c>
      <c r="AU43" s="45">
        <f t="shared" si="45"/>
        <v>758.88783555354405</v>
      </c>
      <c r="AV43" s="45">
        <f t="shared" si="46"/>
        <v>796.88464734858417</v>
      </c>
      <c r="AW43" s="45">
        <f t="shared" si="47"/>
        <v>836.51487991620957</v>
      </c>
      <c r="AX43" s="45">
        <f t="shared" si="48"/>
        <v>877.84350709217836</v>
      </c>
      <c r="AY43" s="45">
        <f t="shared" si="49"/>
        <v>920.93796816773045</v>
      </c>
      <c r="AZ43" s="45">
        <f t="shared" si="50"/>
        <v>965.86825852105642</v>
      </c>
      <c r="BA43" s="45">
        <f t="shared" ref="BA43:BA72" si="51">+AZ42*$G$14*(1+$BK$36)</f>
        <v>1012.7070235052925</v>
      </c>
      <c r="BB43" s="46"/>
      <c r="BC43" s="46"/>
      <c r="BD43" s="46"/>
      <c r="BE43" s="46"/>
      <c r="BF43" s="46"/>
      <c r="BG43" s="46"/>
      <c r="BH43" s="46"/>
      <c r="BI43" s="46"/>
      <c r="BJ43" s="46"/>
      <c r="BK43" s="45">
        <f>SUM(X43:BI43)</f>
        <v>16091.827198363189</v>
      </c>
      <c r="BL43" s="1" t="s">
        <v>73</v>
      </c>
    </row>
    <row r="44" spans="1:69" ht="12.75" outlineLevel="1" thickBot="1" x14ac:dyDescent="0.25">
      <c r="H44" s="15"/>
      <c r="I44" s="16">
        <f>SUM(I14:I43)</f>
        <v>10000.000000000005</v>
      </c>
      <c r="X44" s="47"/>
      <c r="Y44" s="47">
        <f t="shared" si="11"/>
        <v>220.31846703550929</v>
      </c>
      <c r="Z44" s="47">
        <f t="shared" si="12"/>
        <v>234.35288488325511</v>
      </c>
      <c r="AA44" s="47">
        <f t="shared" si="13"/>
        <v>249.04915965799438</v>
      </c>
      <c r="AB44" s="47">
        <f t="shared" si="14"/>
        <v>264.43494757616418</v>
      </c>
      <c r="AC44" s="47">
        <f t="shared" si="15"/>
        <v>280.53898688703299</v>
      </c>
      <c r="AD44" s="47">
        <f t="shared" si="16"/>
        <v>297.39113848748053</v>
      </c>
      <c r="AE44" s="47">
        <f t="shared" si="17"/>
        <v>315.02242801839435</v>
      </c>
      <c r="AF44" s="47">
        <f t="shared" si="18"/>
        <v>333.46508949561968</v>
      </c>
      <c r="AG44" s="47">
        <f t="shared" si="24"/>
        <v>352.75261053025628</v>
      </c>
      <c r="AH44" s="47">
        <f t="shared" si="25"/>
        <v>372.91977919502568</v>
      </c>
      <c r="AI44" s="47">
        <f t="shared" si="26"/>
        <v>394.00273259542195</v>
      </c>
      <c r="AJ44" s="47">
        <f t="shared" si="27"/>
        <v>416.0390072064211</v>
      </c>
      <c r="AK44" s="47">
        <f t="shared" si="28"/>
        <v>439.06759103766296</v>
      </c>
      <c r="AL44" s="47">
        <f t="shared" si="29"/>
        <v>463.12897769221809</v>
      </c>
      <c r="AM44" s="47">
        <f t="shared" si="30"/>
        <v>488.26522238634453</v>
      </c>
      <c r="AN44" s="47">
        <f t="shared" si="31"/>
        <v>514.51999999999964</v>
      </c>
      <c r="AO44" s="47">
        <f t="shared" si="32"/>
        <v>541.93866523031227</v>
      </c>
      <c r="AP44" s="47">
        <f t="shared" si="33"/>
        <v>570.56831492276058</v>
      </c>
      <c r="AQ44" s="47">
        <f t="shared" si="41"/>
        <v>600.45785265741029</v>
      </c>
      <c r="AR44" s="47">
        <f t="shared" si="42"/>
        <v>631.65805567027564</v>
      </c>
      <c r="AS44" s="47">
        <f t="shared" si="43"/>
        <v>664.22164419267278</v>
      </c>
      <c r="AT44" s="47">
        <f t="shared" si="44"/>
        <v>698.20335329433453</v>
      </c>
      <c r="AU44" s="47">
        <f t="shared" si="45"/>
        <v>733.66000731903659</v>
      </c>
      <c r="AV44" s="47">
        <f t="shared" si="46"/>
        <v>770.65059700462405</v>
      </c>
      <c r="AW44" s="47">
        <f t="shared" si="47"/>
        <v>809.23635938248731</v>
      </c>
      <c r="AX44" s="47">
        <f t="shared" si="48"/>
        <v>849.48086055491092</v>
      </c>
      <c r="AY44" s="47">
        <f t="shared" si="49"/>
        <v>891.45008145210716</v>
      </c>
      <c r="AZ44" s="47">
        <f t="shared" si="50"/>
        <v>935.21250667433037</v>
      </c>
      <c r="BA44" s="47">
        <f t="shared" si="51"/>
        <v>980.83921652813285</v>
      </c>
      <c r="BB44" s="47">
        <f t="shared" ref="BB44:BB73" si="52">+BA43*$G$14*(1+$BK$36)</f>
        <v>1028.4039823696246</v>
      </c>
      <c r="BC44" s="46"/>
      <c r="BD44" s="46"/>
      <c r="BE44" s="46"/>
      <c r="BF44" s="46"/>
      <c r="BG44" s="46"/>
      <c r="BH44" s="46"/>
      <c r="BI44" s="46"/>
      <c r="BJ44" s="46"/>
      <c r="BK44" s="45">
        <f>SUM(X44:BI44)</f>
        <v>16341.250519937819</v>
      </c>
      <c r="BN44" s="40">
        <f>+BK44/BK43</f>
        <v>1.0155000000000001</v>
      </c>
      <c r="BP44" s="44"/>
    </row>
    <row r="45" spans="1:69" ht="12.75" outlineLevel="1" thickTop="1" x14ac:dyDescent="0.2">
      <c r="A45" s="1" t="s">
        <v>15</v>
      </c>
      <c r="H45" s="15"/>
      <c r="I45" s="9"/>
      <c r="X45" s="47"/>
      <c r="Y45" s="48"/>
      <c r="Z45" s="47">
        <f t="shared" si="12"/>
        <v>223.73340327455969</v>
      </c>
      <c r="AA45" s="47">
        <f t="shared" si="13"/>
        <v>237.98535459894558</v>
      </c>
      <c r="AB45" s="47">
        <f t="shared" si="14"/>
        <v>252.90942163269332</v>
      </c>
      <c r="AC45" s="47">
        <f t="shared" si="15"/>
        <v>268.53368926359474</v>
      </c>
      <c r="AD45" s="44">
        <f t="shared" si="16"/>
        <v>284.88734118378204</v>
      </c>
      <c r="AE45" s="44">
        <f t="shared" si="17"/>
        <v>302.00070113403649</v>
      </c>
      <c r="AF45" s="44">
        <f t="shared" si="18"/>
        <v>319.90527565267951</v>
      </c>
      <c r="AG45" s="44">
        <f t="shared" si="24"/>
        <v>338.63379838280179</v>
      </c>
      <c r="AH45" s="44">
        <f t="shared" si="25"/>
        <v>358.2202759934753</v>
      </c>
      <c r="AI45" s="44">
        <f t="shared" si="26"/>
        <v>378.70003577254863</v>
      </c>
      <c r="AJ45" s="44">
        <f t="shared" si="27"/>
        <v>400.109774950651</v>
      </c>
      <c r="AK45" s="44">
        <f t="shared" si="28"/>
        <v>422.48761181812068</v>
      </c>
      <c r="AL45" s="44">
        <f t="shared" si="29"/>
        <v>445.87313869874674</v>
      </c>
      <c r="AM45" s="44">
        <f t="shared" si="30"/>
        <v>470.30747684644751</v>
      </c>
      <c r="AN45" s="44">
        <f t="shared" si="31"/>
        <v>495.83333333333292</v>
      </c>
      <c r="AO45" s="44">
        <f t="shared" si="32"/>
        <v>522.49505999999963</v>
      </c>
      <c r="AP45" s="44">
        <f t="shared" si="33"/>
        <v>550.33871454138216</v>
      </c>
      <c r="AQ45" s="44">
        <f t="shared" si="41"/>
        <v>579.41212380406341</v>
      </c>
      <c r="AR45" s="44">
        <f t="shared" si="42"/>
        <v>609.76494937360019</v>
      </c>
      <c r="AS45" s="44">
        <f t="shared" si="43"/>
        <v>641.44875553316501</v>
      </c>
      <c r="AT45" s="44">
        <f t="shared" si="44"/>
        <v>674.51707967765924</v>
      </c>
      <c r="AU45" s="44">
        <f t="shared" si="45"/>
        <v>709.02550527039682</v>
      </c>
      <c r="AV45" s="44">
        <f t="shared" si="46"/>
        <v>745.03173743248169</v>
      </c>
      <c r="AW45" s="44">
        <f t="shared" si="47"/>
        <v>782.59568125819578</v>
      </c>
      <c r="AX45" s="44">
        <f t="shared" si="48"/>
        <v>821.77952295291595</v>
      </c>
      <c r="AY45" s="44">
        <f t="shared" si="49"/>
        <v>862.64781389351208</v>
      </c>
      <c r="AZ45" s="44">
        <f t="shared" si="50"/>
        <v>905.2675577146149</v>
      </c>
      <c r="BA45" s="44">
        <f t="shared" si="51"/>
        <v>949.70830052778251</v>
      </c>
      <c r="BB45" s="44">
        <f t="shared" si="52"/>
        <v>996.04222438431896</v>
      </c>
      <c r="BC45" s="44">
        <f t="shared" ref="BC45:BC74" si="53">+BB44*$G$14*(1+$BK$36)</f>
        <v>1044.3442440963538</v>
      </c>
      <c r="BD45" s="46"/>
      <c r="BE45" s="46"/>
      <c r="BF45" s="46"/>
      <c r="BG45" s="46"/>
      <c r="BH45" s="46"/>
      <c r="BI45" s="46"/>
      <c r="BJ45" s="46"/>
      <c r="BK45" s="45">
        <f t="shared" ref="BK45:BK50" si="54">SUM(X45:BI45)</f>
        <v>16594.539902996858</v>
      </c>
      <c r="BN45" s="40">
        <f t="shared" ref="BN45:BN51" si="55">+BK45/BK44</f>
        <v>1.0155000000000001</v>
      </c>
      <c r="BP45" s="44"/>
      <c r="BQ45" s="44"/>
    </row>
    <row r="46" spans="1:69" outlineLevel="1" x14ac:dyDescent="0.2">
      <c r="H46" s="15"/>
      <c r="I46" s="9"/>
      <c r="X46" s="48"/>
      <c r="Y46" s="48"/>
      <c r="Z46" s="48"/>
      <c r="AA46" s="47">
        <f t="shared" si="13"/>
        <v>227.20127102531538</v>
      </c>
      <c r="AB46" s="47">
        <f t="shared" si="14"/>
        <v>241.67412759522924</v>
      </c>
      <c r="AC46" s="47">
        <f t="shared" si="15"/>
        <v>256.82951766800011</v>
      </c>
      <c r="AD46" s="44">
        <f t="shared" si="16"/>
        <v>272.69596144718048</v>
      </c>
      <c r="AE46" s="44">
        <f t="shared" si="17"/>
        <v>289.30309497213068</v>
      </c>
      <c r="AF46" s="44">
        <f t="shared" si="18"/>
        <v>306.68171200161407</v>
      </c>
      <c r="AG46" s="44">
        <f t="shared" si="24"/>
        <v>324.86380742529605</v>
      </c>
      <c r="AH46" s="44">
        <f t="shared" si="25"/>
        <v>343.88262225773525</v>
      </c>
      <c r="AI46" s="44">
        <f t="shared" si="26"/>
        <v>363.77269027137419</v>
      </c>
      <c r="AJ46" s="44">
        <f t="shared" si="27"/>
        <v>384.56988632702314</v>
      </c>
      <c r="AK46" s="44">
        <f t="shared" si="28"/>
        <v>406.31147646238611</v>
      </c>
      <c r="AL46" s="44">
        <f t="shared" si="29"/>
        <v>429.03616980130158</v>
      </c>
      <c r="AM46" s="44">
        <f t="shared" si="30"/>
        <v>452.78417234857733</v>
      </c>
      <c r="AN46" s="44">
        <f t="shared" si="31"/>
        <v>477.59724273756746</v>
      </c>
      <c r="AO46" s="44">
        <f t="shared" si="32"/>
        <v>503.51874999999961</v>
      </c>
      <c r="AP46" s="44">
        <f t="shared" si="33"/>
        <v>530.5937334299997</v>
      </c>
      <c r="AQ46" s="44">
        <f t="shared" si="41"/>
        <v>558.86896461677361</v>
      </c>
      <c r="AR46" s="44">
        <f t="shared" si="42"/>
        <v>588.39301172302646</v>
      </c>
      <c r="AS46" s="44">
        <f t="shared" si="43"/>
        <v>619.21630608889109</v>
      </c>
      <c r="AT46" s="44">
        <f t="shared" si="44"/>
        <v>651.39121124392909</v>
      </c>
      <c r="AU46" s="44">
        <f t="shared" si="45"/>
        <v>684.97209441266295</v>
      </c>
      <c r="AV46" s="44">
        <f t="shared" si="46"/>
        <v>720.01540060208799</v>
      </c>
      <c r="AW46" s="44">
        <f t="shared" si="47"/>
        <v>756.57972936268516</v>
      </c>
      <c r="AX46" s="44">
        <f t="shared" si="48"/>
        <v>794.72591431769786</v>
      </c>
      <c r="AY46" s="44">
        <f t="shared" si="49"/>
        <v>834.51710555868624</v>
      </c>
      <c r="AZ46" s="44">
        <f t="shared" si="50"/>
        <v>876.01885500886158</v>
      </c>
      <c r="BA46" s="44">
        <f t="shared" si="51"/>
        <v>919.29920485919149</v>
      </c>
      <c r="BB46" s="44">
        <f t="shared" si="52"/>
        <v>964.42877918596321</v>
      </c>
      <c r="BC46" s="44">
        <f t="shared" si="53"/>
        <v>1011.480878862276</v>
      </c>
      <c r="BD46" s="44">
        <f t="shared" ref="BD46:BD75" si="56">+BC45*$G$14*(1+$BK$36)</f>
        <v>1060.5315798798474</v>
      </c>
      <c r="BE46" s="46"/>
      <c r="BF46" s="46"/>
      <c r="BG46" s="46"/>
      <c r="BH46" s="46"/>
      <c r="BI46" s="46"/>
      <c r="BJ46" s="46"/>
      <c r="BK46" s="45">
        <f t="shared" si="54"/>
        <v>16851.755271493308</v>
      </c>
      <c r="BN46" s="40">
        <f t="shared" si="55"/>
        <v>1.0154999999999998</v>
      </c>
      <c r="BP46" s="44"/>
      <c r="BQ46" s="44"/>
    </row>
    <row r="47" spans="1:69" outlineLevel="1" x14ac:dyDescent="0.2">
      <c r="A47" s="1" t="s">
        <v>16</v>
      </c>
      <c r="I47" s="2"/>
      <c r="X47" s="48"/>
      <c r="Y47" s="48"/>
      <c r="Z47" s="48"/>
      <c r="AA47" s="48"/>
      <c r="AB47" s="47">
        <f t="shared" si="14"/>
        <v>230.72289072620779</v>
      </c>
      <c r="AC47" s="47">
        <f t="shared" si="15"/>
        <v>245.42007657295531</v>
      </c>
      <c r="AD47" s="44">
        <f t="shared" si="16"/>
        <v>260.81037519185412</v>
      </c>
      <c r="AE47" s="44">
        <f t="shared" si="17"/>
        <v>276.92274884961182</v>
      </c>
      <c r="AF47" s="44">
        <f t="shared" si="18"/>
        <v>293.78729294419873</v>
      </c>
      <c r="AG47" s="44">
        <f t="shared" si="24"/>
        <v>311.43527853763914</v>
      </c>
      <c r="AH47" s="44">
        <f t="shared" si="25"/>
        <v>329.89919644038815</v>
      </c>
      <c r="AI47" s="44">
        <f t="shared" si="26"/>
        <v>349.21280290273017</v>
      </c>
      <c r="AJ47" s="44">
        <f t="shared" si="27"/>
        <v>369.4111669705805</v>
      </c>
      <c r="AK47" s="44">
        <f t="shared" si="28"/>
        <v>390.530719565092</v>
      </c>
      <c r="AL47" s="44">
        <f t="shared" si="29"/>
        <v>412.60930434755312</v>
      </c>
      <c r="AM47" s="44">
        <f t="shared" si="30"/>
        <v>435.68623043322179</v>
      </c>
      <c r="AN47" s="44">
        <f t="shared" si="31"/>
        <v>459.80232701998028</v>
      </c>
      <c r="AO47" s="44">
        <f t="shared" si="32"/>
        <v>484.99999999999977</v>
      </c>
      <c r="AP47" s="44">
        <f t="shared" si="33"/>
        <v>511.32329062499963</v>
      </c>
      <c r="AQ47" s="44">
        <f t="shared" si="41"/>
        <v>538.81793629816468</v>
      </c>
      <c r="AR47" s="44">
        <f t="shared" si="42"/>
        <v>567.53143356833368</v>
      </c>
      <c r="AS47" s="44">
        <f t="shared" si="43"/>
        <v>597.51310340473344</v>
      </c>
      <c r="AT47" s="44">
        <f t="shared" si="44"/>
        <v>628.81415883326895</v>
      </c>
      <c r="AU47" s="44">
        <f t="shared" si="45"/>
        <v>661.48777501821007</v>
      </c>
      <c r="AV47" s="44">
        <f t="shared" si="46"/>
        <v>695.58916187605928</v>
      </c>
      <c r="AW47" s="44">
        <f t="shared" si="47"/>
        <v>731.17563931142035</v>
      </c>
      <c r="AX47" s="44">
        <f t="shared" si="48"/>
        <v>768.30671516780683</v>
      </c>
      <c r="AY47" s="44">
        <f t="shared" si="49"/>
        <v>807.04416598962223</v>
      </c>
      <c r="AZ47" s="44">
        <f t="shared" si="50"/>
        <v>847.45212069484592</v>
      </c>
      <c r="BA47" s="44">
        <f t="shared" si="51"/>
        <v>889.597147261499</v>
      </c>
      <c r="BB47" s="44">
        <f t="shared" si="52"/>
        <v>933.54834253450906</v>
      </c>
      <c r="BC47" s="44">
        <f t="shared" si="53"/>
        <v>979.37742526334569</v>
      </c>
      <c r="BD47" s="44">
        <f t="shared" si="56"/>
        <v>1027.1588324846414</v>
      </c>
      <c r="BE47" s="44">
        <f t="shared" ref="BE47:BE76" si="57">+BD46*$G$14*(1+$BK$36)</f>
        <v>1076.9698193679851</v>
      </c>
      <c r="BF47" s="46"/>
      <c r="BG47" s="46"/>
      <c r="BH47" s="46"/>
      <c r="BI47" s="46"/>
      <c r="BJ47" s="46"/>
      <c r="BK47" s="45">
        <f t="shared" si="54"/>
        <v>17112.957478201461</v>
      </c>
      <c r="BN47" s="40">
        <f t="shared" si="55"/>
        <v>1.0155000000000003</v>
      </c>
      <c r="BP47" s="44"/>
      <c r="BQ47" s="44"/>
    </row>
    <row r="48" spans="1:69" outlineLevel="1" x14ac:dyDescent="0.2">
      <c r="I48" s="2"/>
      <c r="X48" s="48"/>
      <c r="Y48" s="48"/>
      <c r="Z48" s="48"/>
      <c r="AA48" s="48"/>
      <c r="AB48" s="48"/>
      <c r="AC48" s="47">
        <f t="shared" si="15"/>
        <v>234.29909553246404</v>
      </c>
      <c r="AD48" s="44">
        <f t="shared" si="16"/>
        <v>249.22408775983612</v>
      </c>
      <c r="AE48" s="44">
        <f t="shared" si="17"/>
        <v>264.85293600732786</v>
      </c>
      <c r="AF48" s="44">
        <f t="shared" si="18"/>
        <v>281.21505145678083</v>
      </c>
      <c r="AG48" s="44">
        <f t="shared" si="24"/>
        <v>298.34099598483385</v>
      </c>
      <c r="AH48" s="44">
        <f t="shared" si="25"/>
        <v>316.26252535497258</v>
      </c>
      <c r="AI48" s="44">
        <f t="shared" si="26"/>
        <v>335.01263398521417</v>
      </c>
      <c r="AJ48" s="44">
        <f t="shared" si="27"/>
        <v>354.62560134772252</v>
      </c>
      <c r="AK48" s="44">
        <f t="shared" si="28"/>
        <v>375.13704005862451</v>
      </c>
      <c r="AL48" s="44">
        <f t="shared" si="29"/>
        <v>396.58394571835095</v>
      </c>
      <c r="AM48" s="44">
        <f t="shared" si="30"/>
        <v>419.0047485649402</v>
      </c>
      <c r="AN48" s="44">
        <f t="shared" si="31"/>
        <v>442.43936700493674</v>
      </c>
      <c r="AO48" s="44">
        <f t="shared" si="32"/>
        <v>466.92926308878998</v>
      </c>
      <c r="AP48" s="44">
        <f t="shared" si="33"/>
        <v>492.51749999999981</v>
      </c>
      <c r="AQ48" s="44">
        <f t="shared" si="41"/>
        <v>519.24880162968714</v>
      </c>
      <c r="AR48" s="44">
        <f t="shared" si="42"/>
        <v>547.1696143107863</v>
      </c>
      <c r="AS48" s="44">
        <f t="shared" si="43"/>
        <v>576.32817078864286</v>
      </c>
      <c r="AT48" s="44">
        <f t="shared" si="44"/>
        <v>606.77455650750687</v>
      </c>
      <c r="AU48" s="44">
        <f t="shared" si="45"/>
        <v>638.5607782951846</v>
      </c>
      <c r="AV48" s="44">
        <f t="shared" si="46"/>
        <v>671.7408355309924</v>
      </c>
      <c r="AW48" s="44">
        <f t="shared" si="47"/>
        <v>706.37079388513826</v>
      </c>
      <c r="AX48" s="44">
        <f t="shared" si="48"/>
        <v>742.5088617207474</v>
      </c>
      <c r="AY48" s="44">
        <f t="shared" si="49"/>
        <v>780.21546925290784</v>
      </c>
      <c r="AZ48" s="44">
        <f t="shared" si="50"/>
        <v>819.55335056246145</v>
      </c>
      <c r="BA48" s="44">
        <f t="shared" si="51"/>
        <v>860.58762856561611</v>
      </c>
      <c r="BB48" s="44">
        <f t="shared" si="52"/>
        <v>903.38590304405227</v>
      </c>
      <c r="BC48" s="44">
        <f t="shared" si="53"/>
        <v>948.01834184379402</v>
      </c>
      <c r="BD48" s="44">
        <f t="shared" si="56"/>
        <v>994.55777535492757</v>
      </c>
      <c r="BE48" s="44">
        <f t="shared" si="57"/>
        <v>1043.0797943881535</v>
      </c>
      <c r="BF48" s="44">
        <f t="shared" ref="BF48:BF77" si="58">+BE47*$G$14*(1+$BK$36)</f>
        <v>1093.6628515681889</v>
      </c>
      <c r="BG48" s="45"/>
      <c r="BH48" s="45"/>
      <c r="BI48" s="45"/>
      <c r="BJ48" s="45"/>
      <c r="BK48" s="45">
        <f t="shared" si="54"/>
        <v>17378.208319113583</v>
      </c>
      <c r="BN48" s="40">
        <f t="shared" si="55"/>
        <v>1.0155000000000001</v>
      </c>
      <c r="BP48" s="44"/>
      <c r="BQ48" s="44"/>
    </row>
    <row r="49" spans="1:69" outlineLevel="1" x14ac:dyDescent="0.2">
      <c r="A49" s="4" t="s">
        <v>6</v>
      </c>
      <c r="B49" s="4" t="s">
        <v>5</v>
      </c>
      <c r="C49" s="4" t="s">
        <v>7</v>
      </c>
      <c r="D49" s="4" t="s">
        <v>8</v>
      </c>
      <c r="E49" s="4" t="s">
        <v>9</v>
      </c>
      <c r="F49" s="4" t="s">
        <v>10</v>
      </c>
      <c r="H49" s="4" t="s">
        <v>11</v>
      </c>
      <c r="I49" s="17" t="s">
        <v>13</v>
      </c>
      <c r="X49" s="48"/>
      <c r="Y49" s="48"/>
      <c r="Z49" s="48"/>
      <c r="AA49" s="48"/>
      <c r="AB49" s="48"/>
      <c r="AC49" s="52"/>
      <c r="AD49" s="44">
        <f t="shared" si="16"/>
        <v>237.93073151321724</v>
      </c>
      <c r="AE49" s="44">
        <f t="shared" si="17"/>
        <v>253.08706112011359</v>
      </c>
      <c r="AF49" s="44">
        <f t="shared" si="18"/>
        <v>268.95815651544143</v>
      </c>
      <c r="AG49" s="44">
        <f t="shared" si="24"/>
        <v>285.57388475436096</v>
      </c>
      <c r="AH49" s="44">
        <f t="shared" si="25"/>
        <v>302.96528142259882</v>
      </c>
      <c r="AI49" s="44">
        <f t="shared" si="26"/>
        <v>321.16459449797469</v>
      </c>
      <c r="AJ49" s="44">
        <f t="shared" si="27"/>
        <v>340.205329811985</v>
      </c>
      <c r="AK49" s="44">
        <f t="shared" si="28"/>
        <v>360.12229816861225</v>
      </c>
      <c r="AL49" s="44">
        <f t="shared" si="29"/>
        <v>380.95166417953322</v>
      </c>
      <c r="AM49" s="44">
        <f t="shared" si="30"/>
        <v>402.73099687698539</v>
      </c>
      <c r="AN49" s="44">
        <f t="shared" si="31"/>
        <v>425.49932216769679</v>
      </c>
      <c r="AO49" s="44">
        <f t="shared" si="32"/>
        <v>449.29717719351328</v>
      </c>
      <c r="AP49" s="44">
        <f t="shared" si="33"/>
        <v>474.16666666666623</v>
      </c>
      <c r="AQ49" s="44">
        <f t="shared" si="41"/>
        <v>500.15152124999986</v>
      </c>
      <c r="AR49" s="44">
        <f t="shared" si="42"/>
        <v>527.29715805494732</v>
      </c>
      <c r="AS49" s="44">
        <f t="shared" si="43"/>
        <v>555.6507433326035</v>
      </c>
      <c r="AT49" s="44">
        <f t="shared" si="44"/>
        <v>585.26125743586692</v>
      </c>
      <c r="AU49" s="44">
        <f t="shared" si="45"/>
        <v>616.17956213337322</v>
      </c>
      <c r="AV49" s="44">
        <f t="shared" si="46"/>
        <v>648.45847035876</v>
      </c>
      <c r="AW49" s="44">
        <f t="shared" si="47"/>
        <v>682.15281848172287</v>
      </c>
      <c r="AX49" s="44">
        <f t="shared" si="48"/>
        <v>717.319541190358</v>
      </c>
      <c r="AY49" s="44">
        <f t="shared" si="49"/>
        <v>754.01774907741901</v>
      </c>
      <c r="AZ49" s="44">
        <f t="shared" si="50"/>
        <v>792.30880902632794</v>
      </c>
      <c r="BA49" s="44">
        <f t="shared" si="51"/>
        <v>832.25642749617964</v>
      </c>
      <c r="BB49" s="44">
        <f t="shared" si="52"/>
        <v>873.92673680838323</v>
      </c>
      <c r="BC49" s="44">
        <f t="shared" si="53"/>
        <v>917.38838454123515</v>
      </c>
      <c r="BD49" s="44">
        <f t="shared" si="56"/>
        <v>962.71262614237287</v>
      </c>
      <c r="BE49" s="44">
        <f t="shared" si="57"/>
        <v>1009.9734208729291</v>
      </c>
      <c r="BF49" s="44">
        <f t="shared" si="58"/>
        <v>1059.24753120117</v>
      </c>
      <c r="BG49" s="44">
        <f t="shared" ref="BG49:BG78" si="59">+BF48*$G$14*(1+$BK$36)</f>
        <v>1110.6146257674959</v>
      </c>
      <c r="BH49" s="45"/>
      <c r="BI49" s="45"/>
      <c r="BJ49" s="45"/>
      <c r="BK49" s="45">
        <f t="shared" si="54"/>
        <v>17647.570548059844</v>
      </c>
      <c r="BN49" s="40">
        <f t="shared" si="55"/>
        <v>1.0155000000000001</v>
      </c>
      <c r="BP49" s="44"/>
      <c r="BQ49" s="44"/>
    </row>
    <row r="50" spans="1:69" outlineLevel="1" x14ac:dyDescent="0.2">
      <c r="H50" s="5"/>
      <c r="I50" s="17" t="s">
        <v>14</v>
      </c>
      <c r="X50" s="48"/>
      <c r="Y50" s="48"/>
      <c r="Z50" s="48"/>
      <c r="AA50" s="48"/>
      <c r="AB50" s="48"/>
      <c r="AC50" s="52"/>
      <c r="AE50" s="44">
        <f t="shared" si="17"/>
        <v>241.61865785167211</v>
      </c>
      <c r="AF50" s="44">
        <f t="shared" si="18"/>
        <v>257.00991056747534</v>
      </c>
      <c r="AG50" s="44">
        <f t="shared" si="24"/>
        <v>273.1270079414308</v>
      </c>
      <c r="AH50" s="44">
        <f t="shared" si="25"/>
        <v>290.00027996805358</v>
      </c>
      <c r="AI50" s="44">
        <f t="shared" si="26"/>
        <v>307.66124328464912</v>
      </c>
      <c r="AJ50" s="44">
        <f t="shared" si="27"/>
        <v>326.14264571269331</v>
      </c>
      <c r="AK50" s="44">
        <f t="shared" si="28"/>
        <v>345.4785124240708</v>
      </c>
      <c r="AL50" s="44">
        <f t="shared" si="29"/>
        <v>365.70419379022576</v>
      </c>
      <c r="AM50" s="44">
        <f t="shared" si="30"/>
        <v>386.85641497431601</v>
      </c>
      <c r="AN50" s="44">
        <f t="shared" si="31"/>
        <v>408.9733273285787</v>
      </c>
      <c r="AO50" s="44">
        <f t="shared" si="32"/>
        <v>432.0945616612961</v>
      </c>
      <c r="AP50" s="44">
        <f t="shared" si="33"/>
        <v>456.26128344001279</v>
      </c>
      <c r="AQ50" s="44">
        <f t="shared" si="41"/>
        <v>481.51624999999962</v>
      </c>
      <c r="AR50" s="44">
        <f t="shared" si="42"/>
        <v>507.90386982937491</v>
      </c>
      <c r="AS50" s="44">
        <f t="shared" si="43"/>
        <v>535.47026400479899</v>
      </c>
      <c r="AT50" s="44">
        <f t="shared" si="44"/>
        <v>564.26332985425893</v>
      </c>
      <c r="AU50" s="44">
        <f t="shared" si="45"/>
        <v>594.33280692612288</v>
      </c>
      <c r="AV50" s="44">
        <f t="shared" si="46"/>
        <v>625.73034534644057</v>
      </c>
      <c r="AW50" s="44">
        <f t="shared" si="47"/>
        <v>658.50957664932082</v>
      </c>
      <c r="AX50" s="44">
        <f t="shared" si="48"/>
        <v>692.72618716818965</v>
      </c>
      <c r="AY50" s="44">
        <f t="shared" si="49"/>
        <v>728.43799407880863</v>
      </c>
      <c r="AZ50" s="44">
        <f t="shared" si="50"/>
        <v>765.70502418811907</v>
      </c>
      <c r="BA50" s="44">
        <f t="shared" si="51"/>
        <v>804.58959556623608</v>
      </c>
      <c r="BB50" s="44">
        <f t="shared" si="52"/>
        <v>845.15640212237054</v>
      </c>
      <c r="BC50" s="44">
        <f t="shared" si="53"/>
        <v>887.47260122891328</v>
      </c>
      <c r="BD50" s="44">
        <f t="shared" si="56"/>
        <v>931.60790450162438</v>
      </c>
      <c r="BE50" s="44">
        <f t="shared" si="57"/>
        <v>977.63467184757974</v>
      </c>
      <c r="BF50" s="44">
        <f t="shared" si="58"/>
        <v>1025.6280088964595</v>
      </c>
      <c r="BG50" s="44">
        <f t="shared" si="59"/>
        <v>1075.6658679347881</v>
      </c>
      <c r="BH50" s="44">
        <f t="shared" ref="BH50:BH79" si="60">+BG49*$G$14*(1+$BK$36)</f>
        <v>1127.8291524668921</v>
      </c>
      <c r="BI50" s="45"/>
      <c r="BJ50" s="45"/>
      <c r="BK50" s="45">
        <f t="shared" si="54"/>
        <v>17921.107891554777</v>
      </c>
      <c r="BN50" s="40">
        <f t="shared" si="55"/>
        <v>1.0155000000000003</v>
      </c>
      <c r="BP50" s="44"/>
      <c r="BQ50" s="44"/>
    </row>
    <row r="51" spans="1:69" outlineLevel="1" x14ac:dyDescent="0.2">
      <c r="A51" s="1">
        <v>0</v>
      </c>
      <c r="B51" s="2">
        <f>C4</f>
        <v>10000</v>
      </c>
      <c r="H51" s="5"/>
      <c r="I51" s="17"/>
      <c r="X51" s="53"/>
      <c r="Y51" s="48"/>
      <c r="Z51" s="48"/>
      <c r="AA51" s="48"/>
      <c r="AB51" s="48"/>
      <c r="AC51" s="52"/>
      <c r="AF51" s="45">
        <f t="shared" si="18"/>
        <v>245.36374704837306</v>
      </c>
      <c r="AG51" s="45">
        <f t="shared" si="24"/>
        <v>260.99356418127121</v>
      </c>
      <c r="AH51" s="45">
        <f t="shared" si="25"/>
        <v>277.36047656452303</v>
      </c>
      <c r="AI51" s="45">
        <f t="shared" si="26"/>
        <v>294.49528430755845</v>
      </c>
      <c r="AJ51" s="45">
        <f t="shared" si="27"/>
        <v>312.42999255556123</v>
      </c>
      <c r="AK51" s="45">
        <f t="shared" si="28"/>
        <v>331.1978567212401</v>
      </c>
      <c r="AL51" s="45">
        <f t="shared" si="29"/>
        <v>350.83342936664394</v>
      </c>
      <c r="AM51" s="45">
        <f t="shared" si="30"/>
        <v>371.37260879397428</v>
      </c>
      <c r="AN51" s="45">
        <f t="shared" si="31"/>
        <v>392.85268940641794</v>
      </c>
      <c r="AO51" s="45">
        <f t="shared" si="32"/>
        <v>415.31241390217173</v>
      </c>
      <c r="AP51" s="45">
        <f t="shared" si="33"/>
        <v>438.79202736704622</v>
      </c>
      <c r="AQ51" s="45">
        <f t="shared" si="41"/>
        <v>463.33333333333303</v>
      </c>
      <c r="AR51" s="45">
        <f t="shared" si="42"/>
        <v>488.97975187499964</v>
      </c>
      <c r="AS51" s="45">
        <f t="shared" si="43"/>
        <v>515.77637981173029</v>
      </c>
      <c r="AT51" s="45">
        <f t="shared" si="44"/>
        <v>543.77005309687343</v>
      </c>
      <c r="AU51" s="45">
        <f t="shared" si="45"/>
        <v>573.00941146699995</v>
      </c>
      <c r="AV51" s="45">
        <f t="shared" si="46"/>
        <v>603.54496543347784</v>
      </c>
      <c r="AW51" s="45">
        <f t="shared" si="47"/>
        <v>635.42916569931049</v>
      </c>
      <c r="AX51" s="45">
        <f t="shared" si="48"/>
        <v>668.71647508738533</v>
      </c>
      <c r="AY51" s="45">
        <f t="shared" si="49"/>
        <v>703.46344306929666</v>
      </c>
      <c r="AZ51" s="45">
        <f t="shared" si="50"/>
        <v>739.72878298703017</v>
      </c>
      <c r="BA51" s="45">
        <f t="shared" si="51"/>
        <v>777.57345206303501</v>
      </c>
      <c r="BB51" s="45">
        <f t="shared" si="52"/>
        <v>817.06073429751279</v>
      </c>
      <c r="BC51" s="45">
        <f t="shared" si="53"/>
        <v>858.25632635526733</v>
      </c>
      <c r="BD51" s="45">
        <f t="shared" si="56"/>
        <v>901.22842654796148</v>
      </c>
      <c r="BE51" s="45">
        <f t="shared" si="57"/>
        <v>946.0478270213996</v>
      </c>
      <c r="BF51" s="45">
        <f t="shared" si="58"/>
        <v>992.78800926121733</v>
      </c>
      <c r="BG51" s="45">
        <f t="shared" si="59"/>
        <v>1041.5252430343546</v>
      </c>
      <c r="BH51" s="45">
        <f t="shared" si="60"/>
        <v>1092.3386888877774</v>
      </c>
      <c r="BI51" s="45">
        <f t="shared" ref="BI51:BI80" si="61">+BH50*$G$14*(1+$BK$36)</f>
        <v>1145.3105043301289</v>
      </c>
      <c r="BJ51" s="45"/>
      <c r="BK51" s="45">
        <f>SUM(X51:BI51)</f>
        <v>18198.885063873873</v>
      </c>
      <c r="BN51" s="40">
        <f t="shared" si="55"/>
        <v>1.0154999999999998</v>
      </c>
      <c r="BP51" s="44"/>
      <c r="BQ51" s="44"/>
    </row>
    <row r="52" spans="1:69" outlineLevel="1" x14ac:dyDescent="0.2">
      <c r="A52" s="1">
        <v>1</v>
      </c>
      <c r="B52" s="2">
        <f>B51*(1+C7)</f>
        <v>10155</v>
      </c>
      <c r="C52" s="6">
        <f>B52/($C$5-A51)</f>
        <v>338.5</v>
      </c>
      <c r="D52" s="3">
        <f t="shared" ref="D52:D60" si="62">$C$8</f>
        <v>1.7000000000000001E-2</v>
      </c>
      <c r="E52" s="6">
        <f t="shared" ref="E52:E60" si="63">B52*D52</f>
        <v>172.63500000000002</v>
      </c>
      <c r="F52" s="6">
        <f t="shared" ref="F52:F60" si="64">C52+E52</f>
        <v>511.13499999999999</v>
      </c>
      <c r="G52" s="1">
        <f>+G14</f>
        <v>1.0155000000000001</v>
      </c>
      <c r="H52" s="7">
        <f t="shared" ref="H52:H69" si="65">(1+$C$6)^A52</f>
        <v>1.0325</v>
      </c>
      <c r="I52" s="2">
        <f t="shared" ref="I52:I60" si="66">F52/H52</f>
        <v>495.04600484261499</v>
      </c>
      <c r="J52" s="24">
        <f t="shared" ref="J52:J81" si="67">+F52/G52</f>
        <v>503.33333333333331</v>
      </c>
      <c r="X52" s="47">
        <f>+J52</f>
        <v>503.33333333333331</v>
      </c>
      <c r="Y52" s="48"/>
      <c r="Z52" s="48"/>
      <c r="AA52" s="48"/>
      <c r="AB52" s="48"/>
      <c r="AC52" s="52"/>
      <c r="AG52" s="44">
        <f t="shared" si="24"/>
        <v>249.16688512762286</v>
      </c>
      <c r="AH52" s="44">
        <f t="shared" si="25"/>
        <v>265.03896442608095</v>
      </c>
      <c r="AI52" s="44">
        <f t="shared" si="26"/>
        <v>281.65956395127313</v>
      </c>
      <c r="AJ52" s="44">
        <f t="shared" si="27"/>
        <v>299.05996121432565</v>
      </c>
      <c r="AK52" s="44">
        <f t="shared" si="28"/>
        <v>317.27265744017245</v>
      </c>
      <c r="AL52" s="44">
        <f t="shared" si="29"/>
        <v>336.33142350041936</v>
      </c>
      <c r="AM52" s="44">
        <f t="shared" si="30"/>
        <v>356.27134752182695</v>
      </c>
      <c r="AN52" s="44">
        <f t="shared" si="31"/>
        <v>377.1288842302809</v>
      </c>
      <c r="AO52" s="44">
        <f t="shared" si="32"/>
        <v>398.94190609221744</v>
      </c>
      <c r="AP52" s="44">
        <f t="shared" si="33"/>
        <v>421.7497563176554</v>
      </c>
      <c r="AQ52" s="44">
        <f t="shared" si="41"/>
        <v>445.59330379123548</v>
      </c>
      <c r="AR52" s="44">
        <f t="shared" si="42"/>
        <v>470.5149999999997</v>
      </c>
      <c r="AS52" s="44">
        <f t="shared" si="43"/>
        <v>496.55893802906218</v>
      </c>
      <c r="AT52" s="44">
        <f t="shared" si="44"/>
        <v>523.77091369881214</v>
      </c>
      <c r="AU52" s="44">
        <f t="shared" si="45"/>
        <v>552.19848891987499</v>
      </c>
      <c r="AV52" s="44">
        <f t="shared" si="46"/>
        <v>581.89105734473844</v>
      </c>
      <c r="AW52" s="44">
        <f t="shared" si="47"/>
        <v>612.89991239769677</v>
      </c>
      <c r="AX52" s="44">
        <f t="shared" si="48"/>
        <v>645.27831776764981</v>
      </c>
      <c r="AY52" s="44">
        <f t="shared" si="49"/>
        <v>679.0815804512398</v>
      </c>
      <c r="AZ52" s="44">
        <f t="shared" si="50"/>
        <v>714.36712643687076</v>
      </c>
      <c r="BA52" s="44">
        <f t="shared" si="51"/>
        <v>751.19457912332916</v>
      </c>
      <c r="BB52" s="44">
        <f t="shared" si="52"/>
        <v>789.62584057001209</v>
      </c>
      <c r="BC52" s="44">
        <f t="shared" si="53"/>
        <v>829.72517567912428</v>
      </c>
      <c r="BD52" s="44">
        <f t="shared" si="56"/>
        <v>871.55929941377406</v>
      </c>
      <c r="BE52" s="44">
        <f t="shared" si="57"/>
        <v>915.19746715945496</v>
      </c>
      <c r="BF52" s="44">
        <f t="shared" si="58"/>
        <v>960.71156834023134</v>
      </c>
      <c r="BG52" s="44">
        <f t="shared" si="59"/>
        <v>1008.1762234047662</v>
      </c>
      <c r="BH52" s="44">
        <f t="shared" si="60"/>
        <v>1057.6688843013872</v>
      </c>
      <c r="BI52" s="44">
        <f t="shared" si="61"/>
        <v>1109.269938565538</v>
      </c>
      <c r="BJ52" s="44"/>
      <c r="BK52" s="44"/>
      <c r="BP52" s="44"/>
    </row>
    <row r="53" spans="1:69" outlineLevel="1" x14ac:dyDescent="0.2">
      <c r="A53" s="1">
        <v>2</v>
      </c>
      <c r="B53" s="2">
        <f t="shared" ref="B53:B60" si="68">(B52-C52)*(1+$C$7)</f>
        <v>9968.6557499999999</v>
      </c>
      <c r="C53" s="6">
        <f t="shared" ref="C53:C60" si="69">C52*(1+$C$7)</f>
        <v>343.74675000000002</v>
      </c>
      <c r="D53" s="3">
        <f t="shared" si="62"/>
        <v>1.7000000000000001E-2</v>
      </c>
      <c r="E53" s="6">
        <f t="shared" si="63"/>
        <v>169.46714775000001</v>
      </c>
      <c r="F53" s="6">
        <f t="shared" si="64"/>
        <v>513.21389775</v>
      </c>
      <c r="G53" s="1">
        <f t="shared" ref="G53:G81" si="70">+G15</f>
        <v>1.0312402500000002</v>
      </c>
      <c r="H53" s="7">
        <f t="shared" si="65"/>
        <v>1.0660562499999999</v>
      </c>
      <c r="I53" s="2">
        <f t="shared" si="66"/>
        <v>481.4135255527089</v>
      </c>
      <c r="J53" s="24">
        <f t="shared" si="67"/>
        <v>497.66666666666657</v>
      </c>
      <c r="X53" s="47">
        <f t="shared" ref="X53:X81" si="71">+J53</f>
        <v>497.66666666666657</v>
      </c>
      <c r="Y53" s="47">
        <f t="shared" ref="Y53:Y82" si="72">+X52*$G$14*(1+$BK$36)</f>
        <v>511.13499999999999</v>
      </c>
      <c r="Z53" s="48"/>
      <c r="AA53" s="48"/>
      <c r="AB53" s="48"/>
      <c r="AC53" s="52"/>
      <c r="AH53" s="44">
        <f t="shared" si="25"/>
        <v>253.02897184710105</v>
      </c>
      <c r="AI53" s="44">
        <f t="shared" si="26"/>
        <v>269.1470683746852</v>
      </c>
      <c r="AJ53" s="44">
        <f t="shared" si="27"/>
        <v>286.02528719251791</v>
      </c>
      <c r="AK53" s="44">
        <f t="shared" si="28"/>
        <v>303.69539061314771</v>
      </c>
      <c r="AL53" s="44">
        <f t="shared" si="29"/>
        <v>322.19038363049515</v>
      </c>
      <c r="AM53" s="44">
        <f t="shared" si="30"/>
        <v>341.54456056467586</v>
      </c>
      <c r="AN53" s="44">
        <f t="shared" si="31"/>
        <v>361.79355340841528</v>
      </c>
      <c r="AO53" s="44">
        <f t="shared" si="32"/>
        <v>382.97438193585026</v>
      </c>
      <c r="AP53" s="44">
        <f t="shared" si="33"/>
        <v>405.12550563664684</v>
      </c>
      <c r="AQ53" s="44">
        <f t="shared" si="41"/>
        <v>428.2868775405791</v>
      </c>
      <c r="AR53" s="44">
        <f t="shared" si="42"/>
        <v>452.49999999999966</v>
      </c>
      <c r="AS53" s="44">
        <f t="shared" si="43"/>
        <v>477.80798249999975</v>
      </c>
      <c r="AT53" s="44">
        <f t="shared" si="44"/>
        <v>504.2556015685127</v>
      </c>
      <c r="AU53" s="44">
        <f t="shared" si="45"/>
        <v>531.88936286114381</v>
      </c>
      <c r="AV53" s="44">
        <f t="shared" si="46"/>
        <v>560.75756549813309</v>
      </c>
      <c r="AW53" s="44">
        <f t="shared" si="47"/>
        <v>590.91036873358189</v>
      </c>
      <c r="AX53" s="44">
        <f t="shared" si="48"/>
        <v>622.39986103986109</v>
      </c>
      <c r="AY53" s="44">
        <f t="shared" si="49"/>
        <v>655.28013169304847</v>
      </c>
      <c r="AZ53" s="44">
        <f t="shared" si="50"/>
        <v>689.60734494823407</v>
      </c>
      <c r="BA53" s="44">
        <f t="shared" si="51"/>
        <v>725.43981689664236</v>
      </c>
      <c r="BB53" s="44">
        <f t="shared" si="52"/>
        <v>762.83809509974083</v>
      </c>
      <c r="BC53" s="44">
        <f t="shared" si="53"/>
        <v>801.86504109884731</v>
      </c>
      <c r="BD53" s="44">
        <f t="shared" si="56"/>
        <v>842.58591590215076</v>
      </c>
      <c r="BE53" s="44">
        <f t="shared" si="57"/>
        <v>885.06846855468757</v>
      </c>
      <c r="BF53" s="44">
        <f t="shared" si="58"/>
        <v>929.38302790042655</v>
      </c>
      <c r="BG53" s="44">
        <f t="shared" si="59"/>
        <v>975.60259764950501</v>
      </c>
      <c r="BH53" s="44">
        <f t="shared" si="60"/>
        <v>1023.8029548675402</v>
      </c>
      <c r="BI53" s="44">
        <f t="shared" si="61"/>
        <v>1074.0627520080586</v>
      </c>
      <c r="BJ53" s="44"/>
      <c r="BK53" s="44"/>
    </row>
    <row r="54" spans="1:69" outlineLevel="1" x14ac:dyDescent="0.2">
      <c r="A54" s="1">
        <v>3</v>
      </c>
      <c r="B54" s="2">
        <f t="shared" si="68"/>
        <v>9774.0950895000005</v>
      </c>
      <c r="C54" s="6">
        <f t="shared" si="69"/>
        <v>349.07482462500002</v>
      </c>
      <c r="D54" s="3">
        <f t="shared" si="62"/>
        <v>1.7000000000000001E-2</v>
      </c>
      <c r="E54" s="6">
        <f t="shared" si="63"/>
        <v>166.15961652150003</v>
      </c>
      <c r="F54" s="6">
        <f t="shared" si="64"/>
        <v>515.2344411465001</v>
      </c>
      <c r="G54" s="1">
        <f t="shared" si="70"/>
        <v>1.0472244738750003</v>
      </c>
      <c r="H54" s="7">
        <f t="shared" si="65"/>
        <v>1.1007030781249998</v>
      </c>
      <c r="I54" s="2">
        <f t="shared" si="66"/>
        <v>468.09575750817356</v>
      </c>
      <c r="J54" s="24">
        <f t="shared" si="67"/>
        <v>491.99999999999994</v>
      </c>
      <c r="X54" s="47">
        <f t="shared" si="71"/>
        <v>491.99999999999994</v>
      </c>
      <c r="Y54" s="47">
        <f t="shared" si="72"/>
        <v>505.38049999999993</v>
      </c>
      <c r="Z54" s="47">
        <f t="shared" ref="Z54:Z83" si="73">+Y53*$G$14*(1+$BK$36)</f>
        <v>519.05759250000006</v>
      </c>
      <c r="AA54" s="48"/>
      <c r="AB54" s="48"/>
      <c r="AC54" s="52"/>
      <c r="AI54" s="44">
        <f t="shared" si="26"/>
        <v>256.95092091073116</v>
      </c>
      <c r="AJ54" s="44">
        <f t="shared" si="27"/>
        <v>273.31884793449285</v>
      </c>
      <c r="AK54" s="44">
        <f t="shared" si="28"/>
        <v>290.45867914400196</v>
      </c>
      <c r="AL54" s="44">
        <f t="shared" si="29"/>
        <v>308.40266916765154</v>
      </c>
      <c r="AM54" s="44">
        <f t="shared" si="30"/>
        <v>327.18433457676787</v>
      </c>
      <c r="AN54" s="44">
        <f t="shared" si="31"/>
        <v>346.83850125342838</v>
      </c>
      <c r="AO54" s="44">
        <f t="shared" si="32"/>
        <v>367.40135348624574</v>
      </c>
      <c r="AP54" s="44">
        <f t="shared" si="33"/>
        <v>388.91048485585594</v>
      </c>
      <c r="AQ54" s="44">
        <f t="shared" si="41"/>
        <v>411.40495097401487</v>
      </c>
      <c r="AR54" s="44">
        <f t="shared" si="42"/>
        <v>434.92532414245812</v>
      </c>
      <c r="AS54" s="44">
        <f t="shared" si="43"/>
        <v>459.51374999999967</v>
      </c>
      <c r="AT54" s="44">
        <f t="shared" si="44"/>
        <v>485.21400622874978</v>
      </c>
      <c r="AU54" s="44">
        <f t="shared" si="45"/>
        <v>512.07156339282471</v>
      </c>
      <c r="AV54" s="44">
        <f t="shared" si="46"/>
        <v>540.13364798549162</v>
      </c>
      <c r="AW54" s="44">
        <f t="shared" si="47"/>
        <v>569.44930776335423</v>
      </c>
      <c r="AX54" s="44">
        <f t="shared" si="48"/>
        <v>600.06947944895251</v>
      </c>
      <c r="AY54" s="44">
        <f t="shared" si="49"/>
        <v>632.04705888597903</v>
      </c>
      <c r="AZ54" s="44">
        <f t="shared" si="50"/>
        <v>665.43697373429075</v>
      </c>
      <c r="BA54" s="44">
        <f t="shared" si="51"/>
        <v>700.29625879493176</v>
      </c>
      <c r="BB54" s="44">
        <f t="shared" si="52"/>
        <v>736.68413405854039</v>
      </c>
      <c r="BC54" s="44">
        <f t="shared" si="53"/>
        <v>774.66208557378684</v>
      </c>
      <c r="BD54" s="44">
        <f t="shared" si="56"/>
        <v>814.2939492358795</v>
      </c>
      <c r="BE54" s="44">
        <f t="shared" si="57"/>
        <v>855.64599759863415</v>
      </c>
      <c r="BF54" s="44">
        <f t="shared" si="58"/>
        <v>898.78702981728532</v>
      </c>
      <c r="BG54" s="44">
        <f t="shared" si="59"/>
        <v>943.78846483288328</v>
      </c>
      <c r="BH54" s="44">
        <f t="shared" si="60"/>
        <v>990.72443791307239</v>
      </c>
      <c r="BI54" s="44">
        <f t="shared" si="61"/>
        <v>1039.6719006679871</v>
      </c>
      <c r="BJ54" s="44"/>
      <c r="BK54" s="44"/>
    </row>
    <row r="55" spans="1:69" outlineLevel="1" x14ac:dyDescent="0.2">
      <c r="A55" s="1">
        <v>4</v>
      </c>
      <c r="B55" s="2">
        <f t="shared" si="68"/>
        <v>9571.1080789805637</v>
      </c>
      <c r="C55" s="6">
        <f t="shared" si="69"/>
        <v>354.48548440668753</v>
      </c>
      <c r="D55" s="3">
        <f t="shared" si="62"/>
        <v>1.7000000000000001E-2</v>
      </c>
      <c r="E55" s="6">
        <f t="shared" si="63"/>
        <v>162.7088373426696</v>
      </c>
      <c r="F55" s="6">
        <f t="shared" si="64"/>
        <v>517.19432174935719</v>
      </c>
      <c r="G55" s="1">
        <f t="shared" si="70"/>
        <v>1.063456453220063</v>
      </c>
      <c r="H55" s="7">
        <f t="shared" si="65"/>
        <v>1.1364759281640624</v>
      </c>
      <c r="I55" s="2">
        <f t="shared" si="66"/>
        <v>455.08603300103925</v>
      </c>
      <c r="J55" s="24">
        <f t="shared" si="67"/>
        <v>486.3333333333332</v>
      </c>
      <c r="X55" s="47">
        <f t="shared" si="71"/>
        <v>486.3333333333332</v>
      </c>
      <c r="Y55" s="47">
        <f t="shared" si="72"/>
        <v>499.62599999999998</v>
      </c>
      <c r="Z55" s="47">
        <f t="shared" si="73"/>
        <v>513.21389775</v>
      </c>
      <c r="AA55" s="47">
        <f t="shared" ref="AA55:AA84" si="74">+Z54*$G$14*(1+$BK$36)</f>
        <v>527.10298518375009</v>
      </c>
      <c r="AB55" s="48"/>
      <c r="AC55" s="52"/>
      <c r="AJ55" s="44">
        <f t="shared" si="27"/>
        <v>260.9336601848475</v>
      </c>
      <c r="AK55" s="44">
        <f t="shared" si="28"/>
        <v>277.55529007747754</v>
      </c>
      <c r="AL55" s="44">
        <f t="shared" si="29"/>
        <v>294.96078867073402</v>
      </c>
      <c r="AM55" s="44">
        <f t="shared" si="30"/>
        <v>313.18291053975014</v>
      </c>
      <c r="AN55" s="44">
        <f t="shared" si="31"/>
        <v>332.25569176270778</v>
      </c>
      <c r="AO55" s="44">
        <f t="shared" si="32"/>
        <v>352.21449802285656</v>
      </c>
      <c r="AP55" s="44">
        <f t="shared" si="33"/>
        <v>373.09607446528258</v>
      </c>
      <c r="AQ55" s="44">
        <f t="shared" si="41"/>
        <v>394.93859737112172</v>
      </c>
      <c r="AR55" s="44">
        <f t="shared" si="42"/>
        <v>417.78172771411215</v>
      </c>
      <c r="AS55" s="44">
        <f t="shared" si="43"/>
        <v>441.66666666666623</v>
      </c>
      <c r="AT55" s="44">
        <f t="shared" si="44"/>
        <v>466.6362131249997</v>
      </c>
      <c r="AU55" s="44">
        <f t="shared" si="45"/>
        <v>492.73482332529545</v>
      </c>
      <c r="AV55" s="44">
        <f t="shared" si="46"/>
        <v>520.00867262541351</v>
      </c>
      <c r="AW55" s="44">
        <f t="shared" si="47"/>
        <v>548.5057195292668</v>
      </c>
      <c r="AX55" s="44">
        <f t="shared" si="48"/>
        <v>578.27577203368628</v>
      </c>
      <c r="AY55" s="44">
        <f t="shared" si="49"/>
        <v>609.37055638041136</v>
      </c>
      <c r="AZ55" s="44">
        <f t="shared" si="50"/>
        <v>641.84378829871173</v>
      </c>
      <c r="BA55" s="44">
        <f t="shared" si="51"/>
        <v>675.75124682717228</v>
      </c>
      <c r="BB55" s="44">
        <f t="shared" si="52"/>
        <v>711.15085080625329</v>
      </c>
      <c r="BC55" s="44">
        <f t="shared" si="53"/>
        <v>748.10273813644778</v>
      </c>
      <c r="BD55" s="44">
        <f t="shared" si="56"/>
        <v>786.66934790018058</v>
      </c>
      <c r="BE55" s="44">
        <f t="shared" si="57"/>
        <v>826.91550544903566</v>
      </c>
      <c r="BF55" s="44">
        <f t="shared" si="58"/>
        <v>868.9085105614131</v>
      </c>
      <c r="BG55" s="44">
        <f t="shared" si="59"/>
        <v>912.71822877945328</v>
      </c>
      <c r="BH55" s="44">
        <f t="shared" si="60"/>
        <v>958.41718603779304</v>
      </c>
      <c r="BI55" s="44">
        <f t="shared" si="61"/>
        <v>1006.080666700725</v>
      </c>
      <c r="BJ55" s="44"/>
      <c r="BK55" s="44"/>
    </row>
    <row r="56" spans="1:69" outlineLevel="1" x14ac:dyDescent="0.2">
      <c r="A56" s="8">
        <v>5</v>
      </c>
      <c r="B56" s="2">
        <f t="shared" si="68"/>
        <v>9359.4802447897728</v>
      </c>
      <c r="C56" s="6">
        <f t="shared" si="69"/>
        <v>359.98000941499123</v>
      </c>
      <c r="D56" s="3">
        <f t="shared" si="62"/>
        <v>1.7000000000000001E-2</v>
      </c>
      <c r="E56" s="10">
        <f t="shared" si="63"/>
        <v>159.11116416142616</v>
      </c>
      <c r="F56" s="10">
        <f t="shared" si="64"/>
        <v>519.09117357641742</v>
      </c>
      <c r="G56" s="1">
        <f t="shared" si="70"/>
        <v>1.079940028244974</v>
      </c>
      <c r="H56" s="12">
        <f t="shared" si="65"/>
        <v>1.1734113958293944</v>
      </c>
      <c r="I56" s="9">
        <f t="shared" si="66"/>
        <v>442.37781857360585</v>
      </c>
      <c r="J56" s="24">
        <f t="shared" si="67"/>
        <v>480.66666666666657</v>
      </c>
      <c r="L56" s="6"/>
      <c r="X56" s="47">
        <f t="shared" si="71"/>
        <v>480.66666666666657</v>
      </c>
      <c r="Y56" s="47">
        <f t="shared" si="72"/>
        <v>493.87149999999991</v>
      </c>
      <c r="Z56" s="47">
        <f t="shared" si="73"/>
        <v>507.370203</v>
      </c>
      <c r="AA56" s="47">
        <f t="shared" si="74"/>
        <v>521.16871316512504</v>
      </c>
      <c r="AB56" s="47">
        <f t="shared" ref="AB56:AB85" si="75">+AA55*$G$14*(1+$BK$36)</f>
        <v>535.27308145409825</v>
      </c>
      <c r="AC56" s="52"/>
      <c r="AK56" s="44">
        <f t="shared" si="28"/>
        <v>264.97813191771263</v>
      </c>
      <c r="AL56" s="44">
        <f t="shared" si="29"/>
        <v>281.85739707367844</v>
      </c>
      <c r="AM56" s="44">
        <f t="shared" si="30"/>
        <v>299.5326808951304</v>
      </c>
      <c r="AN56" s="44">
        <f t="shared" si="31"/>
        <v>318.03724565311632</v>
      </c>
      <c r="AO56" s="44">
        <f t="shared" si="32"/>
        <v>337.4056549850298</v>
      </c>
      <c r="AP56" s="44">
        <f t="shared" si="33"/>
        <v>357.67382274221086</v>
      </c>
      <c r="AQ56" s="44">
        <f t="shared" si="41"/>
        <v>378.8790636194945</v>
      </c>
      <c r="AR56" s="44">
        <f t="shared" si="42"/>
        <v>401.06014563037411</v>
      </c>
      <c r="AS56" s="44">
        <f t="shared" si="43"/>
        <v>424.25734449368093</v>
      </c>
      <c r="AT56" s="44">
        <f t="shared" si="44"/>
        <v>448.51249999999959</v>
      </c>
      <c r="AU56" s="44">
        <f t="shared" si="45"/>
        <v>473.86907442843722</v>
      </c>
      <c r="AV56" s="44">
        <f t="shared" si="46"/>
        <v>500.37221308683758</v>
      </c>
      <c r="AW56" s="44">
        <f t="shared" si="47"/>
        <v>528.06880705110746</v>
      </c>
      <c r="AX56" s="44">
        <f t="shared" si="48"/>
        <v>557.00755818197047</v>
      </c>
      <c r="AY56" s="44">
        <f t="shared" si="49"/>
        <v>587.23904650020847</v>
      </c>
      <c r="AZ56" s="44">
        <f t="shared" si="50"/>
        <v>618.81580000430779</v>
      </c>
      <c r="BA56" s="44">
        <f t="shared" si="51"/>
        <v>651.7923670173418</v>
      </c>
      <c r="BB56" s="44">
        <f t="shared" si="52"/>
        <v>686.22539115299355</v>
      </c>
      <c r="BC56" s="44">
        <f t="shared" si="53"/>
        <v>722.17368899375026</v>
      </c>
      <c r="BD56" s="44">
        <f t="shared" si="56"/>
        <v>759.69833057756273</v>
      </c>
      <c r="BE56" s="44">
        <f t="shared" si="57"/>
        <v>798.86272279263346</v>
      </c>
      <c r="BF56" s="44">
        <f t="shared" si="58"/>
        <v>839.73269578349573</v>
      </c>
      <c r="BG56" s="44">
        <f t="shared" si="59"/>
        <v>882.3765924751151</v>
      </c>
      <c r="BH56" s="44">
        <f t="shared" si="60"/>
        <v>926.86536132553488</v>
      </c>
      <c r="BI56" s="44">
        <f t="shared" si="61"/>
        <v>973.27265242137889</v>
      </c>
      <c r="BJ56" s="44"/>
      <c r="BK56" s="44"/>
    </row>
    <row r="57" spans="1:69" outlineLevel="1" x14ac:dyDescent="0.2">
      <c r="A57" s="8">
        <v>6</v>
      </c>
      <c r="B57" s="2">
        <f t="shared" si="68"/>
        <v>9138.9924890230923</v>
      </c>
      <c r="C57" s="6">
        <f t="shared" si="69"/>
        <v>365.5596995609236</v>
      </c>
      <c r="D57" s="3">
        <f t="shared" si="62"/>
        <v>1.7000000000000001E-2</v>
      </c>
      <c r="E57" s="13">
        <f t="shared" si="63"/>
        <v>155.36287231339259</v>
      </c>
      <c r="F57" s="13">
        <f t="shared" si="64"/>
        <v>520.92257187431619</v>
      </c>
      <c r="G57" s="1">
        <f t="shared" si="70"/>
        <v>1.0966790986827712</v>
      </c>
      <c r="H57" s="12">
        <f t="shared" si="65"/>
        <v>1.2115472661938496</v>
      </c>
      <c r="I57" s="14">
        <f t="shared" si="66"/>
        <v>429.96471240517639</v>
      </c>
      <c r="J57" s="24">
        <f t="shared" si="67"/>
        <v>474.99999999999989</v>
      </c>
      <c r="L57" s="6"/>
      <c r="X57" s="47">
        <f t="shared" si="71"/>
        <v>474.99999999999989</v>
      </c>
      <c r="Y57" s="47">
        <f t="shared" si="72"/>
        <v>488.11699999999996</v>
      </c>
      <c r="Z57" s="47">
        <f t="shared" si="73"/>
        <v>501.52650824999995</v>
      </c>
      <c r="AA57" s="47">
        <f t="shared" si="74"/>
        <v>515.23444114649999</v>
      </c>
      <c r="AB57" s="47">
        <f t="shared" si="75"/>
        <v>529.24682821918452</v>
      </c>
      <c r="AC57" s="47">
        <f t="shared" ref="AC57:AC86" si="76">+AB56*$G$14*(1+$BK$36)</f>
        <v>543.56981421663681</v>
      </c>
      <c r="AL57" s="44">
        <f t="shared" si="29"/>
        <v>269.08529296243722</v>
      </c>
      <c r="AM57" s="44">
        <f t="shared" si="30"/>
        <v>286.2261867283205</v>
      </c>
      <c r="AN57" s="44">
        <f t="shared" si="31"/>
        <v>304.17543744900496</v>
      </c>
      <c r="AO57" s="44">
        <f t="shared" si="32"/>
        <v>322.96682296073965</v>
      </c>
      <c r="AP57" s="44">
        <f t="shared" si="33"/>
        <v>342.63544263729779</v>
      </c>
      <c r="AQ57" s="44">
        <f t="shared" si="41"/>
        <v>363.21776699471513</v>
      </c>
      <c r="AR57" s="44">
        <f t="shared" si="42"/>
        <v>384.75168910559671</v>
      </c>
      <c r="AS57" s="44">
        <f t="shared" si="43"/>
        <v>407.27657788764492</v>
      </c>
      <c r="AT57" s="44">
        <f t="shared" si="44"/>
        <v>430.83333333333303</v>
      </c>
      <c r="AU57" s="44">
        <f t="shared" si="45"/>
        <v>455.46444374999959</v>
      </c>
      <c r="AV57" s="44">
        <f t="shared" si="46"/>
        <v>481.21404508207803</v>
      </c>
      <c r="AW57" s="44">
        <f t="shared" si="47"/>
        <v>508.12798238968361</v>
      </c>
      <c r="AX57" s="44">
        <f t="shared" si="48"/>
        <v>536.25387356039971</v>
      </c>
      <c r="AY57" s="44">
        <f t="shared" si="49"/>
        <v>565.64117533379101</v>
      </c>
      <c r="AZ57" s="44">
        <f t="shared" si="50"/>
        <v>596.34125172096174</v>
      </c>
      <c r="BA57" s="44">
        <f t="shared" si="51"/>
        <v>628.40744490437464</v>
      </c>
      <c r="BB57" s="44">
        <f t="shared" si="52"/>
        <v>661.8951487061106</v>
      </c>
      <c r="BC57" s="44">
        <f t="shared" si="53"/>
        <v>696.86188471586502</v>
      </c>
      <c r="BD57" s="44">
        <f t="shared" si="56"/>
        <v>733.36738117315349</v>
      </c>
      <c r="BE57" s="44">
        <f t="shared" si="57"/>
        <v>771.47365470151499</v>
      </c>
      <c r="BF57" s="44">
        <f t="shared" si="58"/>
        <v>811.24509499591932</v>
      </c>
      <c r="BG57" s="44">
        <f t="shared" si="59"/>
        <v>852.74855256813998</v>
      </c>
      <c r="BH57" s="44">
        <f t="shared" si="60"/>
        <v>896.05342965847944</v>
      </c>
      <c r="BI57" s="44">
        <f t="shared" si="61"/>
        <v>941.23177442608073</v>
      </c>
      <c r="BJ57" s="44"/>
      <c r="BK57" s="44"/>
    </row>
    <row r="58" spans="1:69" outlineLevel="1" x14ac:dyDescent="0.2">
      <c r="A58" s="8">
        <v>7</v>
      </c>
      <c r="B58" s="2">
        <f t="shared" si="68"/>
        <v>8909.4209976988332</v>
      </c>
      <c r="C58" s="6">
        <f t="shared" si="69"/>
        <v>371.22587490411797</v>
      </c>
      <c r="D58" s="3">
        <f t="shared" si="62"/>
        <v>1.7000000000000001E-2</v>
      </c>
      <c r="E58" s="13">
        <f t="shared" si="63"/>
        <v>151.46015696088017</v>
      </c>
      <c r="F58" s="13">
        <f t="shared" si="64"/>
        <v>522.68603186499809</v>
      </c>
      <c r="G58" s="1">
        <f t="shared" si="70"/>
        <v>1.1136776247123543</v>
      </c>
      <c r="H58" s="12">
        <f t="shared" si="65"/>
        <v>1.2509225523451497</v>
      </c>
      <c r="I58" s="14">
        <f t="shared" si="66"/>
        <v>417.84044174845172</v>
      </c>
      <c r="J58" s="24">
        <f t="shared" si="67"/>
        <v>469.33333333333314</v>
      </c>
      <c r="L58" s="6"/>
      <c r="X58" s="47">
        <f t="shared" si="71"/>
        <v>469.33333333333314</v>
      </c>
      <c r="Y58" s="47">
        <f t="shared" si="72"/>
        <v>482.3624999999999</v>
      </c>
      <c r="Z58" s="47">
        <f t="shared" si="73"/>
        <v>495.68281350000001</v>
      </c>
      <c r="AA58" s="47">
        <f t="shared" si="74"/>
        <v>509.30016912787499</v>
      </c>
      <c r="AB58" s="47">
        <f t="shared" si="75"/>
        <v>523.2205749842708</v>
      </c>
      <c r="AC58" s="47">
        <f t="shared" si="76"/>
        <v>537.45015405658194</v>
      </c>
      <c r="AD58" s="44">
        <f t="shared" ref="AD58:AD87" si="77">+AC57*$G$14*(1+$BK$36)</f>
        <v>551.99514633699471</v>
      </c>
      <c r="AM58" s="44">
        <f t="shared" si="30"/>
        <v>273.25611500335503</v>
      </c>
      <c r="AN58" s="44">
        <f t="shared" si="31"/>
        <v>290.66269262260948</v>
      </c>
      <c r="AO58" s="44">
        <f t="shared" si="32"/>
        <v>308.89015672946454</v>
      </c>
      <c r="AP58" s="44">
        <f t="shared" si="33"/>
        <v>327.97280871663111</v>
      </c>
      <c r="AQ58" s="44">
        <f t="shared" si="41"/>
        <v>347.94629199817592</v>
      </c>
      <c r="AR58" s="44">
        <f t="shared" si="42"/>
        <v>368.84764238313323</v>
      </c>
      <c r="AS58" s="44">
        <f t="shared" si="43"/>
        <v>390.71534028673346</v>
      </c>
      <c r="AT58" s="44">
        <f t="shared" si="44"/>
        <v>413.58936484490346</v>
      </c>
      <c r="AU58" s="44">
        <f t="shared" si="45"/>
        <v>437.51124999999973</v>
      </c>
      <c r="AV58" s="44">
        <f t="shared" si="46"/>
        <v>462.52414262812459</v>
      </c>
      <c r="AW58" s="44">
        <f t="shared" si="47"/>
        <v>488.67286278085027</v>
      </c>
      <c r="AX58" s="44">
        <f t="shared" si="48"/>
        <v>516.00396611672375</v>
      </c>
      <c r="AY58" s="44">
        <f t="shared" si="49"/>
        <v>544.56580860058591</v>
      </c>
      <c r="AZ58" s="44">
        <f t="shared" si="50"/>
        <v>574.40861355146478</v>
      </c>
      <c r="BA58" s="44">
        <f t="shared" si="51"/>
        <v>605.58454112263667</v>
      </c>
      <c r="BB58" s="44">
        <f t="shared" si="52"/>
        <v>638.14776030039252</v>
      </c>
      <c r="BC58" s="44">
        <f t="shared" si="53"/>
        <v>672.15452351105534</v>
      </c>
      <c r="BD58" s="44">
        <f t="shared" si="56"/>
        <v>707.66324392896092</v>
      </c>
      <c r="BE58" s="44">
        <f t="shared" si="57"/>
        <v>744.73457558133737</v>
      </c>
      <c r="BF58" s="44">
        <f t="shared" si="58"/>
        <v>783.43149634938857</v>
      </c>
      <c r="BG58" s="44">
        <f t="shared" si="59"/>
        <v>823.81939396835617</v>
      </c>
      <c r="BH58" s="44">
        <f t="shared" si="60"/>
        <v>865.96615513294626</v>
      </c>
      <c r="BI58" s="44">
        <f t="shared" si="61"/>
        <v>909.94225781818591</v>
      </c>
      <c r="BJ58" s="44"/>
      <c r="BK58" s="44"/>
    </row>
    <row r="59" spans="1:69" outlineLevel="1" x14ac:dyDescent="0.2">
      <c r="A59" s="8">
        <v>8</v>
      </c>
      <c r="B59" s="2">
        <f t="shared" si="68"/>
        <v>8670.5371471980343</v>
      </c>
      <c r="C59" s="6">
        <f t="shared" si="69"/>
        <v>376.97987596513184</v>
      </c>
      <c r="D59" s="3">
        <f t="shared" si="62"/>
        <v>1.7000000000000001E-2</v>
      </c>
      <c r="E59" s="13">
        <f t="shared" si="63"/>
        <v>147.3991315023666</v>
      </c>
      <c r="F59" s="13">
        <f t="shared" si="64"/>
        <v>524.37900746749847</v>
      </c>
      <c r="G59" s="1">
        <f t="shared" si="70"/>
        <v>1.130939627895396</v>
      </c>
      <c r="H59" s="12">
        <f t="shared" si="65"/>
        <v>1.2915775352963672</v>
      </c>
      <c r="I59" s="14">
        <f t="shared" si="66"/>
        <v>405.99886041465851</v>
      </c>
      <c r="J59" s="24">
        <f t="shared" si="67"/>
        <v>463.66666666666652</v>
      </c>
      <c r="L59" s="6"/>
      <c r="X59" s="47">
        <f t="shared" si="71"/>
        <v>463.66666666666652</v>
      </c>
      <c r="Y59" s="47">
        <f t="shared" si="72"/>
        <v>476.60799999999983</v>
      </c>
      <c r="Z59" s="47">
        <f t="shared" si="73"/>
        <v>489.83911874999995</v>
      </c>
      <c r="AA59" s="47">
        <f t="shared" si="74"/>
        <v>503.36589710925006</v>
      </c>
      <c r="AB59" s="47">
        <f t="shared" si="75"/>
        <v>517.19432174935707</v>
      </c>
      <c r="AC59" s="47">
        <f t="shared" si="76"/>
        <v>531.33049389652706</v>
      </c>
      <c r="AD59" s="44">
        <f t="shared" si="77"/>
        <v>545.780631444459</v>
      </c>
      <c r="AE59" s="44">
        <f t="shared" ref="AE59:AE88" si="78">+AD58*$G$14*(1+$BK$36)</f>
        <v>560.55107110521817</v>
      </c>
      <c r="AN59" s="44">
        <f t="shared" si="31"/>
        <v>277.49158478590704</v>
      </c>
      <c r="AO59" s="44">
        <f t="shared" si="32"/>
        <v>295.16796435825995</v>
      </c>
      <c r="AP59" s="44">
        <f t="shared" si="33"/>
        <v>313.67795415877129</v>
      </c>
      <c r="AQ59" s="44">
        <f t="shared" si="41"/>
        <v>333.0563872517389</v>
      </c>
      <c r="AR59" s="44">
        <f t="shared" si="42"/>
        <v>353.33945952414768</v>
      </c>
      <c r="AS59" s="44">
        <f t="shared" si="43"/>
        <v>374.56478084007182</v>
      </c>
      <c r="AT59" s="44">
        <f t="shared" si="44"/>
        <v>396.77142806117786</v>
      </c>
      <c r="AU59" s="44">
        <f t="shared" si="45"/>
        <v>419.99999999999949</v>
      </c>
      <c r="AV59" s="44">
        <f t="shared" si="46"/>
        <v>444.29267437499976</v>
      </c>
      <c r="AW59" s="44">
        <f t="shared" si="47"/>
        <v>469.69326683886055</v>
      </c>
      <c r="AX59" s="44">
        <f t="shared" si="48"/>
        <v>496.24729215395348</v>
      </c>
      <c r="AY59" s="44">
        <f t="shared" si="49"/>
        <v>524.00202759153296</v>
      </c>
      <c r="AZ59" s="44">
        <f t="shared" si="50"/>
        <v>553.00657863389506</v>
      </c>
      <c r="BA59" s="44">
        <f t="shared" si="51"/>
        <v>583.31194706151257</v>
      </c>
      <c r="BB59" s="44">
        <f t="shared" si="52"/>
        <v>614.97110151003756</v>
      </c>
      <c r="BC59" s="44">
        <f t="shared" si="53"/>
        <v>648.0390505850487</v>
      </c>
      <c r="BD59" s="44">
        <f t="shared" si="56"/>
        <v>682.57291862547675</v>
      </c>
      <c r="BE59" s="44">
        <f t="shared" si="57"/>
        <v>718.63202420985988</v>
      </c>
      <c r="BF59" s="44">
        <f t="shared" si="58"/>
        <v>756.27796150284814</v>
      </c>
      <c r="BG59" s="44">
        <f t="shared" si="59"/>
        <v>795.57468454280411</v>
      </c>
      <c r="BH59" s="44">
        <f t="shared" si="60"/>
        <v>836.58859457486574</v>
      </c>
      <c r="BI59" s="44">
        <f t="shared" si="61"/>
        <v>879.38863053750697</v>
      </c>
      <c r="BJ59" s="44"/>
      <c r="BK59" s="44"/>
    </row>
    <row r="60" spans="1:69" outlineLevel="1" x14ac:dyDescent="0.2">
      <c r="A60" s="8">
        <v>9</v>
      </c>
      <c r="B60" s="2">
        <f t="shared" si="68"/>
        <v>8422.107408937014</v>
      </c>
      <c r="C60" s="6">
        <f t="shared" si="69"/>
        <v>382.8230640425914</v>
      </c>
      <c r="D60" s="3">
        <f t="shared" si="62"/>
        <v>1.7000000000000001E-2</v>
      </c>
      <c r="E60" s="13">
        <f t="shared" si="63"/>
        <v>143.17582595192926</v>
      </c>
      <c r="F60" s="13">
        <f t="shared" si="64"/>
        <v>525.9988899945206</v>
      </c>
      <c r="G60" s="1">
        <f t="shared" si="70"/>
        <v>1.1484691921277748</v>
      </c>
      <c r="H60" s="12">
        <f t="shared" si="65"/>
        <v>1.3335538051934992</v>
      </c>
      <c r="I60" s="14">
        <f t="shared" si="66"/>
        <v>394.43394630649937</v>
      </c>
      <c r="J60" s="24">
        <f t="shared" si="67"/>
        <v>457.99999999999977</v>
      </c>
      <c r="L60" s="6"/>
      <c r="N60" s="6"/>
      <c r="X60" s="47">
        <f t="shared" si="71"/>
        <v>457.99999999999977</v>
      </c>
      <c r="Y60" s="47">
        <f t="shared" si="72"/>
        <v>470.85349999999988</v>
      </c>
      <c r="Z60" s="47">
        <f t="shared" si="73"/>
        <v>483.99542399999984</v>
      </c>
      <c r="AA60" s="47">
        <f t="shared" si="74"/>
        <v>497.431625090625</v>
      </c>
      <c r="AB60" s="47">
        <f t="shared" si="75"/>
        <v>511.16806851444346</v>
      </c>
      <c r="AC60" s="47">
        <f t="shared" si="76"/>
        <v>525.21083373647218</v>
      </c>
      <c r="AD60" s="44">
        <f t="shared" si="77"/>
        <v>539.5661165519233</v>
      </c>
      <c r="AE60" s="44">
        <f t="shared" si="78"/>
        <v>554.24023123184816</v>
      </c>
      <c r="AF60" s="44">
        <f t="shared" ref="AF60:AF89" si="79">+AE59*$G$14*(1+$BK$36)</f>
        <v>569.23961270734912</v>
      </c>
      <c r="AO60" s="44">
        <f t="shared" si="32"/>
        <v>281.79270435008863</v>
      </c>
      <c r="AP60" s="44">
        <f t="shared" si="33"/>
        <v>299.74306780581298</v>
      </c>
      <c r="AQ60" s="44">
        <f t="shared" si="41"/>
        <v>318.53996244823225</v>
      </c>
      <c r="AR60" s="44">
        <f t="shared" si="42"/>
        <v>338.21876125414087</v>
      </c>
      <c r="AS60" s="44">
        <f t="shared" si="43"/>
        <v>358.81622114677202</v>
      </c>
      <c r="AT60" s="44">
        <f t="shared" si="44"/>
        <v>380.37053494309293</v>
      </c>
      <c r="AU60" s="44">
        <f t="shared" si="45"/>
        <v>402.92138519612615</v>
      </c>
      <c r="AV60" s="44">
        <f t="shared" si="46"/>
        <v>426.50999999999954</v>
      </c>
      <c r="AW60" s="44">
        <f t="shared" si="47"/>
        <v>451.17921082781231</v>
      </c>
      <c r="AX60" s="44">
        <f t="shared" si="48"/>
        <v>476.9735124748629</v>
      </c>
      <c r="AY60" s="44">
        <f t="shared" si="49"/>
        <v>503.93912518233981</v>
      </c>
      <c r="AZ60" s="44">
        <f t="shared" si="50"/>
        <v>532.12405901920181</v>
      </c>
      <c r="BA60" s="44">
        <f t="shared" si="51"/>
        <v>561.57818060272052</v>
      </c>
      <c r="BB60" s="44">
        <f t="shared" si="52"/>
        <v>592.35328224096611</v>
      </c>
      <c r="BC60" s="44">
        <f t="shared" si="53"/>
        <v>624.50315358344324</v>
      </c>
      <c r="BD60" s="44">
        <f t="shared" si="56"/>
        <v>658.08365586911702</v>
      </c>
      <c r="BE60" s="44">
        <f t="shared" si="57"/>
        <v>693.1527988641717</v>
      </c>
      <c r="BF60" s="44">
        <f t="shared" si="58"/>
        <v>729.7708205851128</v>
      </c>
      <c r="BG60" s="44">
        <f t="shared" si="59"/>
        <v>768.00026990614231</v>
      </c>
      <c r="BH60" s="44">
        <f t="shared" si="60"/>
        <v>807.90609215321763</v>
      </c>
      <c r="BI60" s="44">
        <f t="shared" si="61"/>
        <v>849.55571779077627</v>
      </c>
      <c r="BJ60" s="44"/>
      <c r="BK60" s="44"/>
    </row>
    <row r="61" spans="1:69" outlineLevel="1" x14ac:dyDescent="0.2">
      <c r="A61" s="8">
        <v>10</v>
      </c>
      <c r="B61" s="2">
        <f t="shared" ref="B61:B69" si="80">(B60-C60)*(1+$C$7)</f>
        <v>8163.8932522402865</v>
      </c>
      <c r="C61" s="6">
        <f t="shared" ref="C61:C69" si="81">C60*(1+$C$7)</f>
        <v>388.75682153525162</v>
      </c>
      <c r="D61" s="3">
        <f t="shared" ref="D61:D81" si="82">$C$8</f>
        <v>1.7000000000000001E-2</v>
      </c>
      <c r="E61" s="13">
        <f t="shared" ref="E61:E69" si="83">B61*D61</f>
        <v>138.78618528808488</v>
      </c>
      <c r="F61" s="13">
        <f t="shared" ref="F61:F69" si="84">C61+E61</f>
        <v>527.54300682333655</v>
      </c>
      <c r="G61" s="1">
        <f t="shared" si="70"/>
        <v>1.1662704646057553</v>
      </c>
      <c r="H61" s="12">
        <f t="shared" si="65"/>
        <v>1.3768943038622878</v>
      </c>
      <c r="I61" s="14">
        <f t="shared" ref="I61:I69" si="85">F61/H61</f>
        <v>383.13979899803519</v>
      </c>
      <c r="J61" s="24">
        <f t="shared" si="67"/>
        <v>452.33333333333326</v>
      </c>
      <c r="L61" s="6"/>
      <c r="N61" s="6"/>
      <c r="X61" s="47">
        <f t="shared" si="71"/>
        <v>452.33333333333326</v>
      </c>
      <c r="Y61" s="47">
        <f t="shared" si="72"/>
        <v>465.09899999999982</v>
      </c>
      <c r="Z61" s="47">
        <f t="shared" si="73"/>
        <v>478.1517292499999</v>
      </c>
      <c r="AA61" s="47">
        <f t="shared" si="74"/>
        <v>491.4973530719999</v>
      </c>
      <c r="AB61" s="47">
        <f t="shared" si="75"/>
        <v>505.14181527952974</v>
      </c>
      <c r="AC61" s="47">
        <f t="shared" si="76"/>
        <v>519.09117357641742</v>
      </c>
      <c r="AD61" s="44">
        <f t="shared" si="77"/>
        <v>533.35160165938748</v>
      </c>
      <c r="AE61" s="44">
        <f t="shared" si="78"/>
        <v>547.92939135847814</v>
      </c>
      <c r="AF61" s="44">
        <f t="shared" si="79"/>
        <v>562.83095481594182</v>
      </c>
      <c r="AG61" s="44">
        <f t="shared" ref="AG61:AG90" si="86">+AF60*$G$14*(1+$BK$36)</f>
        <v>578.06282670431312</v>
      </c>
      <c r="AP61" s="44">
        <f t="shared" si="33"/>
        <v>286.160491267515</v>
      </c>
      <c r="AQ61" s="44">
        <f t="shared" si="41"/>
        <v>304.38908535680309</v>
      </c>
      <c r="AR61" s="44">
        <f t="shared" si="42"/>
        <v>323.4773318661799</v>
      </c>
      <c r="AS61" s="44">
        <f t="shared" si="43"/>
        <v>343.46115205358007</v>
      </c>
      <c r="AT61" s="44">
        <f t="shared" si="44"/>
        <v>364.37787257454704</v>
      </c>
      <c r="AU61" s="44">
        <f t="shared" si="45"/>
        <v>386.26627823471091</v>
      </c>
      <c r="AV61" s="44">
        <f t="shared" si="46"/>
        <v>409.16666666666612</v>
      </c>
      <c r="AW61" s="44">
        <f t="shared" si="47"/>
        <v>433.12090499999954</v>
      </c>
      <c r="AX61" s="44">
        <f t="shared" si="48"/>
        <v>458.17248859564342</v>
      </c>
      <c r="AY61" s="44">
        <f t="shared" si="49"/>
        <v>484.3666019182233</v>
      </c>
      <c r="AZ61" s="44">
        <f t="shared" si="50"/>
        <v>511.7501816226661</v>
      </c>
      <c r="BA61" s="44">
        <f t="shared" si="51"/>
        <v>540.37198193399945</v>
      </c>
      <c r="BB61" s="44">
        <f t="shared" si="52"/>
        <v>570.28264240206272</v>
      </c>
      <c r="BC61" s="44">
        <f t="shared" si="53"/>
        <v>601.53475811570115</v>
      </c>
      <c r="BD61" s="44">
        <f t="shared" si="56"/>
        <v>634.18295246398668</v>
      </c>
      <c r="BE61" s="44">
        <f t="shared" si="57"/>
        <v>668.28395253508836</v>
      </c>
      <c r="BF61" s="44">
        <f t="shared" si="58"/>
        <v>703.89666724656638</v>
      </c>
      <c r="BG61" s="44">
        <f t="shared" si="59"/>
        <v>741.08226830418209</v>
      </c>
      <c r="BH61" s="44">
        <f t="shared" si="60"/>
        <v>779.90427408968753</v>
      </c>
      <c r="BI61" s="44">
        <f t="shared" si="61"/>
        <v>820.42863658159251</v>
      </c>
      <c r="BJ61" s="44"/>
      <c r="BK61" s="44"/>
    </row>
    <row r="62" spans="1:69" outlineLevel="1" x14ac:dyDescent="0.2">
      <c r="A62" s="8">
        <v>11</v>
      </c>
      <c r="B62" s="2">
        <f t="shared" si="80"/>
        <v>7895.6510453809642</v>
      </c>
      <c r="C62" s="6">
        <f t="shared" si="81"/>
        <v>394.78255226904804</v>
      </c>
      <c r="D62" s="3">
        <f t="shared" si="82"/>
        <v>1.7000000000000001E-2</v>
      </c>
      <c r="E62" s="13">
        <f t="shared" si="83"/>
        <v>134.22606777147641</v>
      </c>
      <c r="F62" s="13">
        <f t="shared" si="84"/>
        <v>529.00862004052442</v>
      </c>
      <c r="G62" s="1">
        <f t="shared" si="70"/>
        <v>1.1843476568071447</v>
      </c>
      <c r="H62" s="12">
        <f t="shared" si="65"/>
        <v>1.4216433687378121</v>
      </c>
      <c r="I62" s="14">
        <f t="shared" si="85"/>
        <v>372.1106373606188</v>
      </c>
      <c r="J62" s="24">
        <f t="shared" si="67"/>
        <v>446.66666666666646</v>
      </c>
      <c r="L62" s="6"/>
      <c r="N62" s="6"/>
      <c r="X62" s="47">
        <f t="shared" si="71"/>
        <v>446.66666666666646</v>
      </c>
      <c r="Y62" s="47">
        <f t="shared" si="72"/>
        <v>459.34449999999998</v>
      </c>
      <c r="Z62" s="47">
        <f t="shared" si="73"/>
        <v>472.30803449999985</v>
      </c>
      <c r="AA62" s="47">
        <f t="shared" si="74"/>
        <v>485.56308105337496</v>
      </c>
      <c r="AB62" s="47">
        <f t="shared" si="75"/>
        <v>499.11556204461596</v>
      </c>
      <c r="AC62" s="47">
        <f t="shared" si="76"/>
        <v>512.97151341636243</v>
      </c>
      <c r="AD62" s="44">
        <f t="shared" si="77"/>
        <v>527.13708676685189</v>
      </c>
      <c r="AE62" s="44">
        <f t="shared" si="78"/>
        <v>541.61855148510801</v>
      </c>
      <c r="AF62" s="44">
        <f t="shared" si="79"/>
        <v>556.42229692453463</v>
      </c>
      <c r="AG62" s="44">
        <f t="shared" si="86"/>
        <v>571.55483461558902</v>
      </c>
      <c r="AH62" s="44">
        <f t="shared" ref="AH62:AH91" si="87">+AG61*$G$14*(1+$BK$36)</f>
        <v>587.02280051823004</v>
      </c>
      <c r="AQ62" s="44">
        <f t="shared" si="41"/>
        <v>290.59597888216149</v>
      </c>
      <c r="AR62" s="44">
        <f t="shared" si="42"/>
        <v>309.10711617983355</v>
      </c>
      <c r="AS62" s="44">
        <f t="shared" si="43"/>
        <v>328.49123051010571</v>
      </c>
      <c r="AT62" s="44">
        <f t="shared" si="44"/>
        <v>348.78479991041058</v>
      </c>
      <c r="AU62" s="44">
        <f t="shared" si="45"/>
        <v>370.02572959945252</v>
      </c>
      <c r="AV62" s="44">
        <f t="shared" si="46"/>
        <v>392.25340554734896</v>
      </c>
      <c r="AW62" s="44">
        <f t="shared" si="47"/>
        <v>415.50874999999945</v>
      </c>
      <c r="AX62" s="44">
        <f t="shared" si="48"/>
        <v>439.83427902749958</v>
      </c>
      <c r="AY62" s="44">
        <f t="shared" si="49"/>
        <v>465.27416216887593</v>
      </c>
      <c r="AZ62" s="44">
        <f t="shared" si="50"/>
        <v>491.87428424795581</v>
      </c>
      <c r="BA62" s="44">
        <f t="shared" si="51"/>
        <v>519.68230943781748</v>
      </c>
      <c r="BB62" s="44">
        <f t="shared" si="52"/>
        <v>548.74774765397649</v>
      </c>
      <c r="BC62" s="44">
        <f t="shared" si="53"/>
        <v>579.12202335929476</v>
      </c>
      <c r="BD62" s="44">
        <f t="shared" si="56"/>
        <v>610.85854686649452</v>
      </c>
      <c r="BE62" s="44">
        <f t="shared" si="57"/>
        <v>644.01278822717848</v>
      </c>
      <c r="BF62" s="44">
        <f t="shared" si="58"/>
        <v>678.64235379938225</v>
      </c>
      <c r="BG62" s="44">
        <f t="shared" si="59"/>
        <v>714.80706558888824</v>
      </c>
      <c r="BH62" s="44">
        <f t="shared" si="60"/>
        <v>752.56904346289696</v>
      </c>
      <c r="BI62" s="44">
        <f t="shared" si="61"/>
        <v>791.99279033807773</v>
      </c>
      <c r="BJ62" s="44"/>
      <c r="BK62" s="44"/>
    </row>
    <row r="63" spans="1:69" outlineLevel="1" x14ac:dyDescent="0.2">
      <c r="A63" s="8">
        <v>12</v>
      </c>
      <c r="B63" s="2">
        <f t="shared" si="80"/>
        <v>7617.1319547551511</v>
      </c>
      <c r="C63" s="6">
        <f t="shared" si="81"/>
        <v>400.90168182921832</v>
      </c>
      <c r="D63" s="3">
        <f t="shared" si="82"/>
        <v>1.7000000000000001E-2</v>
      </c>
      <c r="E63" s="13">
        <f t="shared" si="83"/>
        <v>129.49124323083757</v>
      </c>
      <c r="F63" s="13">
        <f t="shared" si="84"/>
        <v>530.39292506005586</v>
      </c>
      <c r="G63" s="1">
        <f t="shared" si="70"/>
        <v>1.2027050454876558</v>
      </c>
      <c r="H63" s="12">
        <f t="shared" si="65"/>
        <v>1.467846778221791</v>
      </c>
      <c r="I63" s="14">
        <f t="shared" si="85"/>
        <v>361.34079723402419</v>
      </c>
      <c r="J63" s="24">
        <f t="shared" si="67"/>
        <v>440.99999999999972</v>
      </c>
      <c r="L63" s="6"/>
      <c r="N63" s="6"/>
      <c r="X63" s="47">
        <f t="shared" si="71"/>
        <v>440.99999999999972</v>
      </c>
      <c r="Y63" s="47">
        <f t="shared" si="72"/>
        <v>453.5899999999998</v>
      </c>
      <c r="Z63" s="47">
        <f t="shared" si="73"/>
        <v>466.46433975000002</v>
      </c>
      <c r="AA63" s="47">
        <f t="shared" si="74"/>
        <v>479.62880903474991</v>
      </c>
      <c r="AB63" s="47">
        <f t="shared" si="75"/>
        <v>493.08930880970229</v>
      </c>
      <c r="AC63" s="47">
        <f t="shared" si="76"/>
        <v>506.85185325630755</v>
      </c>
      <c r="AD63" s="44">
        <f t="shared" si="77"/>
        <v>520.92257187431608</v>
      </c>
      <c r="AE63" s="44">
        <f t="shared" si="78"/>
        <v>535.30771161173811</v>
      </c>
      <c r="AF63" s="44">
        <f t="shared" si="79"/>
        <v>550.01363903312722</v>
      </c>
      <c r="AG63" s="44">
        <f t="shared" si="86"/>
        <v>565.04684252686491</v>
      </c>
      <c r="AH63" s="44">
        <f t="shared" si="87"/>
        <v>580.41393455213074</v>
      </c>
      <c r="AI63" s="44">
        <f t="shared" ref="AI63:AI92" si="88">+AH62*$G$14*(1+$BK$36)</f>
        <v>596.12165392626264</v>
      </c>
      <c r="AR63" s="44">
        <f t="shared" si="42"/>
        <v>295.10021655483501</v>
      </c>
      <c r="AS63" s="44">
        <f t="shared" si="43"/>
        <v>313.89827648062101</v>
      </c>
      <c r="AT63" s="44">
        <f t="shared" si="44"/>
        <v>333.58284458301239</v>
      </c>
      <c r="AU63" s="44">
        <f t="shared" si="45"/>
        <v>354.19096430902198</v>
      </c>
      <c r="AV63" s="44">
        <f t="shared" si="46"/>
        <v>375.76112840824408</v>
      </c>
      <c r="AW63" s="44">
        <f t="shared" si="47"/>
        <v>398.33333333333292</v>
      </c>
      <c r="AX63" s="44">
        <f t="shared" si="48"/>
        <v>421.94913562499949</v>
      </c>
      <c r="AY63" s="44">
        <f t="shared" si="49"/>
        <v>446.65171035242582</v>
      </c>
      <c r="AZ63" s="44">
        <f t="shared" si="50"/>
        <v>472.48591168249357</v>
      </c>
      <c r="BA63" s="44">
        <f t="shared" si="51"/>
        <v>499.49833565379919</v>
      </c>
      <c r="BB63" s="44">
        <f t="shared" si="52"/>
        <v>527.73738523410373</v>
      </c>
      <c r="BC63" s="44">
        <f t="shared" si="53"/>
        <v>557.25333774261321</v>
      </c>
      <c r="BD63" s="44">
        <f t="shared" si="56"/>
        <v>588.09841472136384</v>
      </c>
      <c r="BE63" s="44">
        <f t="shared" si="57"/>
        <v>620.32685434292523</v>
      </c>
      <c r="BF63" s="44">
        <f t="shared" si="58"/>
        <v>653.99498644469975</v>
      </c>
      <c r="BG63" s="44">
        <f t="shared" si="59"/>
        <v>689.16131028327277</v>
      </c>
      <c r="BH63" s="44">
        <f t="shared" si="60"/>
        <v>725.88657510551604</v>
      </c>
      <c r="BI63" s="44">
        <f t="shared" si="61"/>
        <v>764.23386363657187</v>
      </c>
      <c r="BJ63" s="44"/>
      <c r="BK63" s="44"/>
    </row>
    <row r="64" spans="1:69" outlineLevel="1" x14ac:dyDescent="0.2">
      <c r="A64" s="8">
        <v>13</v>
      </c>
      <c r="B64" s="2">
        <f t="shared" si="80"/>
        <v>7328.0818421562853</v>
      </c>
      <c r="C64" s="6">
        <f t="shared" si="81"/>
        <v>407.11565789757123</v>
      </c>
      <c r="D64" s="3">
        <f t="shared" si="82"/>
        <v>1.7000000000000001E-2</v>
      </c>
      <c r="E64" s="13">
        <f t="shared" si="83"/>
        <v>124.57739131665686</v>
      </c>
      <c r="F64" s="13">
        <f t="shared" si="84"/>
        <v>531.69304921422804</v>
      </c>
      <c r="G64" s="1">
        <f t="shared" si="70"/>
        <v>1.2213469736927145</v>
      </c>
      <c r="H64" s="12">
        <f t="shared" si="65"/>
        <v>1.515551798513999</v>
      </c>
      <c r="I64" s="14">
        <f t="shared" si="85"/>
        <v>350.82472914192306</v>
      </c>
      <c r="J64" s="24">
        <f t="shared" si="67"/>
        <v>435.33333333333303</v>
      </c>
      <c r="L64" s="6"/>
      <c r="N64" s="6"/>
      <c r="X64" s="47">
        <f t="shared" si="71"/>
        <v>435.33333333333303</v>
      </c>
      <c r="Y64" s="47">
        <f t="shared" si="72"/>
        <v>447.83549999999974</v>
      </c>
      <c r="Z64" s="47">
        <f t="shared" si="73"/>
        <v>460.62064499999985</v>
      </c>
      <c r="AA64" s="47">
        <f t="shared" si="74"/>
        <v>473.69453701612508</v>
      </c>
      <c r="AB64" s="47">
        <f t="shared" si="75"/>
        <v>487.06305557478856</v>
      </c>
      <c r="AC64" s="47">
        <f t="shared" si="76"/>
        <v>500.73219309625273</v>
      </c>
      <c r="AD64" s="44">
        <f t="shared" si="77"/>
        <v>514.70805698178037</v>
      </c>
      <c r="AE64" s="44">
        <f t="shared" si="78"/>
        <v>528.99687173836799</v>
      </c>
      <c r="AF64" s="44">
        <f t="shared" si="79"/>
        <v>543.60498114172015</v>
      </c>
      <c r="AG64" s="44">
        <f t="shared" si="86"/>
        <v>558.53885043814068</v>
      </c>
      <c r="AH64" s="44">
        <f t="shared" si="87"/>
        <v>573.80506858603133</v>
      </c>
      <c r="AI64" s="44">
        <f t="shared" si="88"/>
        <v>589.41035053768883</v>
      </c>
      <c r="AJ64" s="44">
        <f t="shared" ref="AJ64:AJ93" si="89">+AI63*$G$14*(1+$BK$36)</f>
        <v>605.36153956211979</v>
      </c>
      <c r="AS64" s="44">
        <f t="shared" si="43"/>
        <v>299.67426991143498</v>
      </c>
      <c r="AT64" s="44">
        <f t="shared" si="44"/>
        <v>318.76369976607066</v>
      </c>
      <c r="AU64" s="44">
        <f t="shared" si="45"/>
        <v>338.75337867404909</v>
      </c>
      <c r="AV64" s="44">
        <f t="shared" si="46"/>
        <v>359.68092425581182</v>
      </c>
      <c r="AW64" s="44">
        <f t="shared" si="47"/>
        <v>381.58542589857188</v>
      </c>
      <c r="AX64" s="44">
        <f t="shared" si="48"/>
        <v>404.5074999999996</v>
      </c>
      <c r="AY64" s="44">
        <f t="shared" si="49"/>
        <v>428.48934722718701</v>
      </c>
      <c r="AZ64" s="44">
        <f t="shared" si="50"/>
        <v>453.57481186288845</v>
      </c>
      <c r="BA64" s="44">
        <f t="shared" si="51"/>
        <v>479.80944331357227</v>
      </c>
      <c r="BB64" s="44">
        <f t="shared" si="52"/>
        <v>507.24055985643309</v>
      </c>
      <c r="BC64" s="44">
        <f t="shared" si="53"/>
        <v>535.91731470523234</v>
      </c>
      <c r="BD64" s="44">
        <f t="shared" si="56"/>
        <v>565.89076447762375</v>
      </c>
      <c r="BE64" s="44">
        <f t="shared" si="57"/>
        <v>597.21394014954501</v>
      </c>
      <c r="BF64" s="44">
        <f t="shared" si="58"/>
        <v>629.94192058524061</v>
      </c>
      <c r="BG64" s="44">
        <f t="shared" si="59"/>
        <v>664.13190873459268</v>
      </c>
      <c r="BH64" s="44">
        <f t="shared" si="60"/>
        <v>699.84331059266356</v>
      </c>
      <c r="BI64" s="44">
        <f t="shared" si="61"/>
        <v>737.13781701965161</v>
      </c>
      <c r="BJ64" s="44"/>
      <c r="BK64" s="44"/>
    </row>
    <row r="65" spans="1:63" outlineLevel="1" x14ac:dyDescent="0.2">
      <c r="A65" s="8">
        <v>14</v>
      </c>
      <c r="B65" s="2">
        <f t="shared" si="80"/>
        <v>7028.2411601147242</v>
      </c>
      <c r="C65" s="6">
        <f t="shared" si="81"/>
        <v>413.42595059498359</v>
      </c>
      <c r="D65" s="3">
        <f t="shared" si="82"/>
        <v>1.7000000000000001E-2</v>
      </c>
      <c r="E65" s="13">
        <f t="shared" si="83"/>
        <v>119.48009972195032</v>
      </c>
      <c r="F65" s="13">
        <f t="shared" si="84"/>
        <v>532.90605031693394</v>
      </c>
      <c r="G65" s="1">
        <f t="shared" si="70"/>
        <v>1.2402778517849515</v>
      </c>
      <c r="H65" s="12">
        <f t="shared" si="65"/>
        <v>1.5648072319657038</v>
      </c>
      <c r="I65" s="14">
        <f t="shared" si="85"/>
        <v>340.5569960508808</v>
      </c>
      <c r="J65" s="24">
        <f t="shared" si="67"/>
        <v>429.66666666666646</v>
      </c>
      <c r="L65" s="6"/>
      <c r="N65" s="6"/>
      <c r="X65" s="47">
        <f t="shared" si="71"/>
        <v>429.66666666666646</v>
      </c>
      <c r="Y65" s="47">
        <f t="shared" si="72"/>
        <v>442.08099999999973</v>
      </c>
      <c r="Z65" s="47">
        <f t="shared" si="73"/>
        <v>454.77695024999974</v>
      </c>
      <c r="AA65" s="47">
        <f t="shared" si="74"/>
        <v>467.76026499749986</v>
      </c>
      <c r="AB65" s="47">
        <f t="shared" si="75"/>
        <v>481.03680233987507</v>
      </c>
      <c r="AC65" s="47">
        <f t="shared" si="76"/>
        <v>494.61253293619779</v>
      </c>
      <c r="AD65" s="44">
        <f t="shared" si="77"/>
        <v>508.49354208924467</v>
      </c>
      <c r="AE65" s="44">
        <f t="shared" si="78"/>
        <v>522.68603186499797</v>
      </c>
      <c r="AF65" s="44">
        <f t="shared" si="79"/>
        <v>537.19632325031273</v>
      </c>
      <c r="AG65" s="44">
        <f t="shared" si="86"/>
        <v>552.0308583494168</v>
      </c>
      <c r="AH65" s="44">
        <f t="shared" si="87"/>
        <v>567.19620261993191</v>
      </c>
      <c r="AI65" s="44">
        <f t="shared" si="88"/>
        <v>582.6990471491149</v>
      </c>
      <c r="AJ65" s="44">
        <f t="shared" si="89"/>
        <v>598.54621097102302</v>
      </c>
      <c r="AK65" s="44">
        <f t="shared" ref="AK65:AK94" si="90">+AJ64*$G$14*(1+$BK$36)</f>
        <v>614.7446434253327</v>
      </c>
      <c r="AT65" s="44">
        <f t="shared" si="44"/>
        <v>304.31922109506223</v>
      </c>
      <c r="AU65" s="44">
        <f t="shared" si="45"/>
        <v>323.70453711244477</v>
      </c>
      <c r="AV65" s="44">
        <f t="shared" si="46"/>
        <v>344.00405604349686</v>
      </c>
      <c r="AW65" s="44">
        <f t="shared" si="47"/>
        <v>365.2559785817769</v>
      </c>
      <c r="AX65" s="44">
        <f t="shared" si="48"/>
        <v>387.49999999999977</v>
      </c>
      <c r="AY65" s="44">
        <f t="shared" si="49"/>
        <v>410.7773662499996</v>
      </c>
      <c r="AZ65" s="44">
        <f t="shared" si="50"/>
        <v>435.13093210920846</v>
      </c>
      <c r="BA65" s="44">
        <f t="shared" si="51"/>
        <v>460.60522144676327</v>
      </c>
      <c r="BB65" s="44">
        <f t="shared" si="52"/>
        <v>487.24648968493267</v>
      </c>
      <c r="BC65" s="44">
        <f t="shared" si="53"/>
        <v>515.10278853420789</v>
      </c>
      <c r="BD65" s="44">
        <f t="shared" si="56"/>
        <v>544.22403308316348</v>
      </c>
      <c r="BE65" s="44">
        <f t="shared" si="57"/>
        <v>574.66207132702698</v>
      </c>
      <c r="BF65" s="44">
        <f t="shared" si="58"/>
        <v>606.47075622186298</v>
      </c>
      <c r="BG65" s="44">
        <f t="shared" si="59"/>
        <v>639.70602035431193</v>
      </c>
      <c r="BH65" s="44">
        <f t="shared" si="60"/>
        <v>674.42595331997893</v>
      </c>
      <c r="BI65" s="44">
        <f t="shared" si="61"/>
        <v>710.69088190684988</v>
      </c>
      <c r="BJ65" s="44"/>
      <c r="BK65" s="44"/>
    </row>
    <row r="66" spans="1:63" outlineLevel="1" x14ac:dyDescent="0.2">
      <c r="A66" s="8">
        <v>15</v>
      </c>
      <c r="B66" s="2">
        <f t="shared" si="80"/>
        <v>6717.3448452672965</v>
      </c>
      <c r="C66" s="6">
        <f t="shared" si="81"/>
        <v>419.83405282920586</v>
      </c>
      <c r="D66" s="3">
        <f t="shared" si="82"/>
        <v>1.7000000000000001E-2</v>
      </c>
      <c r="E66" s="13">
        <f t="shared" si="83"/>
        <v>114.19486236954405</v>
      </c>
      <c r="F66" s="13">
        <f t="shared" si="84"/>
        <v>534.02891519874993</v>
      </c>
      <c r="G66" s="1">
        <f t="shared" si="70"/>
        <v>1.2595021584876185</v>
      </c>
      <c r="H66" s="12">
        <f t="shared" si="65"/>
        <v>1.6156634670045893</v>
      </c>
      <c r="I66" s="14">
        <f t="shared" si="85"/>
        <v>330.53227117205904</v>
      </c>
      <c r="J66" s="24">
        <f t="shared" si="67"/>
        <v>423.99999999999977</v>
      </c>
      <c r="L66" s="6"/>
      <c r="N66" s="6"/>
      <c r="X66" s="47">
        <f t="shared" si="71"/>
        <v>423.99999999999977</v>
      </c>
      <c r="Y66" s="47">
        <f t="shared" si="72"/>
        <v>436.32649999999984</v>
      </c>
      <c r="Z66" s="47">
        <f t="shared" si="73"/>
        <v>448.93325549999975</v>
      </c>
      <c r="AA66" s="47">
        <f t="shared" si="74"/>
        <v>461.82599297887475</v>
      </c>
      <c r="AB66" s="47">
        <f t="shared" si="75"/>
        <v>475.01054910496111</v>
      </c>
      <c r="AC66" s="47">
        <f t="shared" si="76"/>
        <v>488.49287277614314</v>
      </c>
      <c r="AD66" s="44">
        <f t="shared" si="77"/>
        <v>502.27902719670891</v>
      </c>
      <c r="AE66" s="44">
        <f t="shared" si="78"/>
        <v>516.37519199162796</v>
      </c>
      <c r="AF66" s="44">
        <f t="shared" si="79"/>
        <v>530.78766535890543</v>
      </c>
      <c r="AG66" s="44">
        <f t="shared" si="86"/>
        <v>545.52286626069258</v>
      </c>
      <c r="AH66" s="44">
        <f t="shared" si="87"/>
        <v>560.58733665383284</v>
      </c>
      <c r="AI66" s="44">
        <f t="shared" si="88"/>
        <v>575.98774376054087</v>
      </c>
      <c r="AJ66" s="44">
        <f t="shared" si="89"/>
        <v>591.73088237992624</v>
      </c>
      <c r="AK66" s="44">
        <f t="shared" si="90"/>
        <v>607.82367724107394</v>
      </c>
      <c r="AL66" s="44">
        <f t="shared" ref="AL66:AL95" si="91">+AK65*$G$14*(1+$BK$36)</f>
        <v>624.27318539842543</v>
      </c>
      <c r="AU66" s="44">
        <f t="shared" si="45"/>
        <v>309.03616902203572</v>
      </c>
      <c r="AV66" s="44">
        <f t="shared" si="46"/>
        <v>328.72195743768771</v>
      </c>
      <c r="AW66" s="44">
        <f t="shared" si="47"/>
        <v>349.33611891217106</v>
      </c>
      <c r="AX66" s="44">
        <f t="shared" si="48"/>
        <v>370.91744624979447</v>
      </c>
      <c r="AY66" s="44">
        <f t="shared" si="49"/>
        <v>393.5062499999998</v>
      </c>
      <c r="AZ66" s="44">
        <f t="shared" si="50"/>
        <v>417.14441542687462</v>
      </c>
      <c r="BA66" s="44">
        <f t="shared" si="51"/>
        <v>441.8754615569012</v>
      </c>
      <c r="BB66" s="44">
        <f t="shared" si="52"/>
        <v>467.74460237918811</v>
      </c>
      <c r="BC66" s="44">
        <f t="shared" si="53"/>
        <v>494.79881027504916</v>
      </c>
      <c r="BD66" s="44">
        <f t="shared" si="56"/>
        <v>523.0868817564882</v>
      </c>
      <c r="BE66" s="44">
        <f t="shared" si="57"/>
        <v>552.65950559595251</v>
      </c>
      <c r="BF66" s="44">
        <f t="shared" si="58"/>
        <v>583.56933343259595</v>
      </c>
      <c r="BG66" s="44">
        <f t="shared" si="59"/>
        <v>615.87105294330195</v>
      </c>
      <c r="BH66" s="44">
        <f t="shared" si="60"/>
        <v>649.6214636698038</v>
      </c>
      <c r="BI66" s="44">
        <f t="shared" si="61"/>
        <v>684.87955559643865</v>
      </c>
      <c r="BJ66" s="44"/>
      <c r="BK66" s="44"/>
    </row>
    <row r="67" spans="1:63" outlineLevel="1" x14ac:dyDescent="0.2">
      <c r="A67" s="8">
        <v>16</v>
      </c>
      <c r="B67" s="2">
        <f t="shared" si="80"/>
        <v>6395.122209720882</v>
      </c>
      <c r="C67" s="6">
        <f t="shared" si="81"/>
        <v>426.34148064805856</v>
      </c>
      <c r="D67" s="3">
        <f t="shared" si="82"/>
        <v>1.7000000000000001E-2</v>
      </c>
      <c r="E67" s="13">
        <f t="shared" si="83"/>
        <v>108.717077565255</v>
      </c>
      <c r="F67" s="13">
        <f t="shared" si="84"/>
        <v>535.05855821331352</v>
      </c>
      <c r="G67" s="1">
        <f t="shared" si="70"/>
        <v>1.2790244419441767</v>
      </c>
      <c r="H67" s="12">
        <f t="shared" si="65"/>
        <v>1.6681725296822387</v>
      </c>
      <c r="I67" s="14">
        <f t="shared" si="85"/>
        <v>320.74533580482466</v>
      </c>
      <c r="J67" s="24">
        <f t="shared" si="67"/>
        <v>418.33333333333303</v>
      </c>
      <c r="L67" s="6"/>
      <c r="N67" s="6"/>
      <c r="X67" s="47">
        <f t="shared" si="71"/>
        <v>418.33333333333303</v>
      </c>
      <c r="Y67" s="47">
        <f t="shared" si="72"/>
        <v>430.57199999999978</v>
      </c>
      <c r="Z67" s="47">
        <f t="shared" si="73"/>
        <v>443.08956074999986</v>
      </c>
      <c r="AA67" s="47">
        <f t="shared" si="74"/>
        <v>455.89172096024976</v>
      </c>
      <c r="AB67" s="47">
        <f t="shared" si="75"/>
        <v>468.98429587004733</v>
      </c>
      <c r="AC67" s="47">
        <f t="shared" si="76"/>
        <v>482.37321261608804</v>
      </c>
      <c r="AD67" s="44">
        <f t="shared" si="77"/>
        <v>496.06451230417338</v>
      </c>
      <c r="AE67" s="44">
        <f t="shared" si="78"/>
        <v>510.06435211825794</v>
      </c>
      <c r="AF67" s="44">
        <f t="shared" si="79"/>
        <v>524.37900746749824</v>
      </c>
      <c r="AG67" s="44">
        <f t="shared" si="86"/>
        <v>539.01487417196847</v>
      </c>
      <c r="AH67" s="44">
        <f t="shared" si="87"/>
        <v>553.97847068773331</v>
      </c>
      <c r="AI67" s="44">
        <f t="shared" si="88"/>
        <v>569.27644037196728</v>
      </c>
      <c r="AJ67" s="44">
        <f t="shared" si="89"/>
        <v>584.91555378882924</v>
      </c>
      <c r="AK67" s="44">
        <f t="shared" si="90"/>
        <v>600.90271105681518</v>
      </c>
      <c r="AL67" s="44">
        <f t="shared" si="91"/>
        <v>617.24494423831061</v>
      </c>
      <c r="AM67" s="44">
        <f t="shared" ref="AM67:AM96" si="92">+AL66*$G$14*(1+$BK$36)</f>
        <v>633.94941977210101</v>
      </c>
      <c r="AV67" s="44">
        <f t="shared" si="46"/>
        <v>313.82622964187732</v>
      </c>
      <c r="AW67" s="44">
        <f t="shared" si="47"/>
        <v>333.81714777797191</v>
      </c>
      <c r="AX67" s="44">
        <f t="shared" si="48"/>
        <v>354.75082875530973</v>
      </c>
      <c r="AY67" s="44">
        <f t="shared" si="49"/>
        <v>376.66666666666629</v>
      </c>
      <c r="AZ67" s="44">
        <f t="shared" si="50"/>
        <v>399.60559687499983</v>
      </c>
      <c r="BA67" s="44">
        <f t="shared" si="51"/>
        <v>423.61015386599121</v>
      </c>
      <c r="BB67" s="44">
        <f t="shared" si="52"/>
        <v>448.7245312110332</v>
      </c>
      <c r="BC67" s="44">
        <f t="shared" si="53"/>
        <v>474.99464371606558</v>
      </c>
      <c r="BD67" s="44">
        <f t="shared" si="56"/>
        <v>502.46819183431245</v>
      </c>
      <c r="BE67" s="44">
        <f t="shared" si="57"/>
        <v>531.19472842371385</v>
      </c>
      <c r="BF67" s="44">
        <f t="shared" si="58"/>
        <v>561.22572793268978</v>
      </c>
      <c r="BG67" s="44">
        <f t="shared" si="59"/>
        <v>592.61465810080119</v>
      </c>
      <c r="BH67" s="44">
        <f t="shared" si="60"/>
        <v>625.41705426392321</v>
      </c>
      <c r="BI67" s="44">
        <f t="shared" si="61"/>
        <v>659.69059635668577</v>
      </c>
      <c r="BJ67" s="44"/>
      <c r="BK67" s="44"/>
    </row>
    <row r="68" spans="1:63" outlineLevel="1" x14ac:dyDescent="0.2">
      <c r="A68" s="8">
        <v>17</v>
      </c>
      <c r="B68" s="2">
        <f t="shared" si="80"/>
        <v>6061.2968303734524</v>
      </c>
      <c r="C68" s="6">
        <f t="shared" si="81"/>
        <v>432.94977359810349</v>
      </c>
      <c r="D68" s="3">
        <f t="shared" si="82"/>
        <v>1.7000000000000001E-2</v>
      </c>
      <c r="E68" s="13">
        <f t="shared" si="83"/>
        <v>103.0420461163487</v>
      </c>
      <c r="F68" s="13">
        <f t="shared" si="84"/>
        <v>535.99181971445216</v>
      </c>
      <c r="G68" s="1">
        <f t="shared" si="70"/>
        <v>1.2988493207943115</v>
      </c>
      <c r="H68" s="12">
        <f t="shared" si="65"/>
        <v>1.7223881368969114</v>
      </c>
      <c r="I68" s="14">
        <f t="shared" si="85"/>
        <v>311.19107722148254</v>
      </c>
      <c r="J68" s="24">
        <f t="shared" si="67"/>
        <v>412.6666666666664</v>
      </c>
      <c r="L68" s="6"/>
      <c r="N68" s="6"/>
      <c r="X68" s="47">
        <f t="shared" si="71"/>
        <v>412.6666666666664</v>
      </c>
      <c r="Y68" s="47">
        <f t="shared" si="72"/>
        <v>424.81749999999971</v>
      </c>
      <c r="Z68" s="47">
        <f t="shared" si="73"/>
        <v>437.24586599999981</v>
      </c>
      <c r="AA68" s="47">
        <f t="shared" si="74"/>
        <v>449.95744894162488</v>
      </c>
      <c r="AB68" s="47">
        <f t="shared" si="75"/>
        <v>462.95804263513367</v>
      </c>
      <c r="AC68" s="47">
        <f t="shared" si="76"/>
        <v>476.25355245603311</v>
      </c>
      <c r="AD68" s="44">
        <f t="shared" si="77"/>
        <v>489.84999741163745</v>
      </c>
      <c r="AE68" s="44">
        <f t="shared" si="78"/>
        <v>503.7535122448881</v>
      </c>
      <c r="AF68" s="44">
        <f t="shared" si="79"/>
        <v>517.97034957609094</v>
      </c>
      <c r="AG68" s="44">
        <f t="shared" si="86"/>
        <v>532.50688208324448</v>
      </c>
      <c r="AH68" s="44">
        <f t="shared" si="87"/>
        <v>547.369604721634</v>
      </c>
      <c r="AI68" s="44">
        <f t="shared" si="88"/>
        <v>562.56513698339324</v>
      </c>
      <c r="AJ68" s="44">
        <f t="shared" si="89"/>
        <v>578.10022519773281</v>
      </c>
      <c r="AK68" s="44">
        <f t="shared" si="90"/>
        <v>593.98174487255619</v>
      </c>
      <c r="AL68" s="44">
        <f t="shared" si="91"/>
        <v>610.21670307819591</v>
      </c>
      <c r="AM68" s="44">
        <f t="shared" si="92"/>
        <v>626.81224087400449</v>
      </c>
      <c r="AN68" s="44">
        <f t="shared" ref="AN68:AN97" si="93">+AM67*$G$14*(1+$BK$36)</f>
        <v>643.77563577856859</v>
      </c>
      <c r="AW68" s="44">
        <f t="shared" si="47"/>
        <v>318.69053620132644</v>
      </c>
      <c r="AX68" s="44">
        <f t="shared" si="48"/>
        <v>338.99131356853047</v>
      </c>
      <c r="AY68" s="44">
        <f t="shared" si="49"/>
        <v>360.24946660101705</v>
      </c>
      <c r="AZ68" s="44">
        <f t="shared" si="50"/>
        <v>382.50499999999965</v>
      </c>
      <c r="BA68" s="44">
        <f t="shared" si="51"/>
        <v>405.79948362656233</v>
      </c>
      <c r="BB68" s="44">
        <f t="shared" si="52"/>
        <v>430.17611125091412</v>
      </c>
      <c r="BC68" s="44">
        <f t="shared" si="53"/>
        <v>455.67976144480423</v>
      </c>
      <c r="BD68" s="44">
        <f t="shared" si="56"/>
        <v>482.35706069366461</v>
      </c>
      <c r="BE68" s="44">
        <f t="shared" si="57"/>
        <v>510.25644880774433</v>
      </c>
      <c r="BF68" s="44">
        <f t="shared" si="58"/>
        <v>539.4282467142815</v>
      </c>
      <c r="BG68" s="44">
        <f t="shared" si="59"/>
        <v>569.92472671564656</v>
      </c>
      <c r="BH68" s="44">
        <f t="shared" si="60"/>
        <v>601.80018530136363</v>
      </c>
      <c r="BI68" s="44">
        <f t="shared" si="61"/>
        <v>635.11101860501401</v>
      </c>
      <c r="BJ68" s="44"/>
      <c r="BK68" s="44"/>
    </row>
    <row r="69" spans="1:63" outlineLevel="1" x14ac:dyDescent="0.2">
      <c r="A69" s="8">
        <v>18</v>
      </c>
      <c r="B69" s="2">
        <f t="shared" si="80"/>
        <v>5715.5864361553677</v>
      </c>
      <c r="C69" s="6">
        <f t="shared" si="81"/>
        <v>439.66049508887414</v>
      </c>
      <c r="D69" s="3">
        <f t="shared" si="82"/>
        <v>1.7000000000000001E-2</v>
      </c>
      <c r="E69" s="13">
        <f t="shared" si="83"/>
        <v>97.164969414641263</v>
      </c>
      <c r="F69" s="13">
        <f t="shared" si="84"/>
        <v>536.82546450351538</v>
      </c>
      <c r="G69" s="1">
        <f t="shared" si="70"/>
        <v>1.3189814852666235</v>
      </c>
      <c r="H69" s="12">
        <f t="shared" si="65"/>
        <v>1.7783657513460609</v>
      </c>
      <c r="I69" s="14">
        <f t="shared" si="85"/>
        <v>301.86448659236009</v>
      </c>
      <c r="J69" s="24">
        <f t="shared" si="67"/>
        <v>406.99999999999972</v>
      </c>
      <c r="L69" s="6"/>
      <c r="N69" s="6"/>
      <c r="X69" s="47">
        <f t="shared" si="71"/>
        <v>406.99999999999972</v>
      </c>
      <c r="Y69" s="47">
        <f t="shared" si="72"/>
        <v>419.06299999999976</v>
      </c>
      <c r="Z69" s="47">
        <f t="shared" si="73"/>
        <v>431.40217124999975</v>
      </c>
      <c r="AA69" s="47">
        <f t="shared" si="74"/>
        <v>444.02317692299982</v>
      </c>
      <c r="AB69" s="47">
        <f t="shared" si="75"/>
        <v>456.93178940022011</v>
      </c>
      <c r="AC69" s="47">
        <f t="shared" si="76"/>
        <v>470.13389229597828</v>
      </c>
      <c r="AD69" s="44">
        <f t="shared" si="77"/>
        <v>483.63548251910163</v>
      </c>
      <c r="AE69" s="44">
        <f t="shared" si="78"/>
        <v>497.44267237151786</v>
      </c>
      <c r="AF69" s="44">
        <f t="shared" si="79"/>
        <v>511.56169168468392</v>
      </c>
      <c r="AG69" s="44">
        <f t="shared" si="86"/>
        <v>525.99888999452037</v>
      </c>
      <c r="AH69" s="44">
        <f t="shared" si="87"/>
        <v>540.76073875553482</v>
      </c>
      <c r="AI69" s="44">
        <f t="shared" si="88"/>
        <v>555.85383359481932</v>
      </c>
      <c r="AJ69" s="44">
        <f t="shared" si="89"/>
        <v>571.28489660663593</v>
      </c>
      <c r="AK69" s="44">
        <f t="shared" si="90"/>
        <v>587.06077868829766</v>
      </c>
      <c r="AL69" s="44">
        <f t="shared" si="91"/>
        <v>603.18846191808086</v>
      </c>
      <c r="AM69" s="44">
        <f t="shared" si="92"/>
        <v>619.67506197590797</v>
      </c>
      <c r="AN69" s="44">
        <f t="shared" si="93"/>
        <v>636.52783060755155</v>
      </c>
      <c r="AO69" s="44">
        <f t="shared" ref="AO69:AO98" si="94">+AN68*$G$14*(1+$BK$36)</f>
        <v>653.75415813313646</v>
      </c>
      <c r="AX69" s="44">
        <f t="shared" si="48"/>
        <v>323.63023951244702</v>
      </c>
      <c r="AY69" s="44">
        <f t="shared" si="49"/>
        <v>344.24567892884272</v>
      </c>
      <c r="AZ69" s="44">
        <f t="shared" si="50"/>
        <v>365.83333333333286</v>
      </c>
      <c r="BA69" s="44">
        <f t="shared" si="51"/>
        <v>388.43382749999967</v>
      </c>
      <c r="BB69" s="44">
        <f t="shared" si="52"/>
        <v>412.08937562277407</v>
      </c>
      <c r="BC69" s="44">
        <f t="shared" si="53"/>
        <v>436.84384097530329</v>
      </c>
      <c r="BD69" s="44">
        <f t="shared" si="56"/>
        <v>462.74279774719872</v>
      </c>
      <c r="BE69" s="44">
        <f t="shared" si="57"/>
        <v>489.83359513441644</v>
      </c>
      <c r="BF69" s="44">
        <f t="shared" si="58"/>
        <v>518.16542376426446</v>
      </c>
      <c r="BG69" s="44">
        <f t="shared" si="59"/>
        <v>547.78938453835292</v>
      </c>
      <c r="BH69" s="44">
        <f t="shared" si="60"/>
        <v>578.75855997973906</v>
      </c>
      <c r="BI69" s="44">
        <f t="shared" si="61"/>
        <v>611.12808817353482</v>
      </c>
      <c r="BJ69" s="44"/>
      <c r="BK69" s="44"/>
    </row>
    <row r="70" spans="1:63" outlineLevel="1" x14ac:dyDescent="0.2">
      <c r="A70" s="8">
        <v>19</v>
      </c>
      <c r="B70" s="2">
        <f t="shared" ref="B70:B81" si="95">(B69-C69)*(1+$C$7)</f>
        <v>5357.7027931530247</v>
      </c>
      <c r="C70" s="6">
        <f t="shared" ref="C70:C81" si="96">C69*(1+$C$7)</f>
        <v>446.47523276275172</v>
      </c>
      <c r="D70" s="3">
        <f t="shared" si="82"/>
        <v>1.7000000000000001E-2</v>
      </c>
      <c r="E70" s="13">
        <f t="shared" ref="E70:E81" si="97">B70*D70</f>
        <v>91.08094748360142</v>
      </c>
      <c r="F70" s="13">
        <f t="shared" ref="F70:F81" si="98">C70+E70</f>
        <v>537.55618024635316</v>
      </c>
      <c r="G70" s="1">
        <f t="shared" si="70"/>
        <v>1.3394256982882564</v>
      </c>
      <c r="H70" s="12">
        <f t="shared" ref="H70:H81" si="99">(1+$C$6)^A70</f>
        <v>1.8361626382648077</v>
      </c>
      <c r="I70" s="14">
        <f t="shared" ref="I70:I81" si="100">F70/H70</f>
        <v>292.76065695049169</v>
      </c>
      <c r="J70" s="24">
        <f t="shared" si="67"/>
        <v>401.33333333333303</v>
      </c>
      <c r="L70" s="6"/>
      <c r="N70" s="6"/>
      <c r="X70" s="47">
        <f t="shared" si="71"/>
        <v>401.33333333333303</v>
      </c>
      <c r="Y70" s="47">
        <f t="shared" si="72"/>
        <v>413.30849999999975</v>
      </c>
      <c r="Z70" s="47">
        <f t="shared" si="73"/>
        <v>425.55847649999981</v>
      </c>
      <c r="AA70" s="47">
        <f t="shared" si="74"/>
        <v>438.08890490437477</v>
      </c>
      <c r="AB70" s="47">
        <f t="shared" si="75"/>
        <v>450.90553616530633</v>
      </c>
      <c r="AC70" s="47">
        <f t="shared" si="76"/>
        <v>464.01423213592358</v>
      </c>
      <c r="AD70" s="44">
        <f t="shared" si="77"/>
        <v>477.42096762656598</v>
      </c>
      <c r="AE70" s="44">
        <f t="shared" si="78"/>
        <v>491.13183249814773</v>
      </c>
      <c r="AF70" s="44">
        <f t="shared" si="79"/>
        <v>505.15303379327639</v>
      </c>
      <c r="AG70" s="44">
        <f t="shared" si="86"/>
        <v>519.4908979057966</v>
      </c>
      <c r="AH70" s="44">
        <f t="shared" si="87"/>
        <v>534.15187278943552</v>
      </c>
      <c r="AI70" s="44">
        <f t="shared" si="88"/>
        <v>549.14253020624562</v>
      </c>
      <c r="AJ70" s="44">
        <f t="shared" si="89"/>
        <v>564.46956801553904</v>
      </c>
      <c r="AK70" s="44">
        <f t="shared" si="90"/>
        <v>580.13981250403879</v>
      </c>
      <c r="AL70" s="44">
        <f t="shared" si="91"/>
        <v>596.16022075796627</v>
      </c>
      <c r="AM70" s="44">
        <f t="shared" si="92"/>
        <v>612.5378830778111</v>
      </c>
      <c r="AN70" s="44">
        <f t="shared" si="93"/>
        <v>629.28002543653463</v>
      </c>
      <c r="AO70" s="44">
        <f t="shared" si="94"/>
        <v>646.39401198196867</v>
      </c>
      <c r="AP70" s="44">
        <f t="shared" ref="AP70:AP99" si="101">+AO69*$G$14*(1+$BK$36)</f>
        <v>663.88734758420014</v>
      </c>
      <c r="AY70" s="44">
        <f t="shared" si="49"/>
        <v>328.64650822489</v>
      </c>
      <c r="AZ70" s="44">
        <f t="shared" si="50"/>
        <v>349.5814869522398</v>
      </c>
      <c r="BA70" s="44">
        <f t="shared" si="51"/>
        <v>371.50374999999957</v>
      </c>
      <c r="BB70" s="44">
        <f t="shared" si="52"/>
        <v>394.45455182624971</v>
      </c>
      <c r="BC70" s="44">
        <f t="shared" si="53"/>
        <v>418.47676094492709</v>
      </c>
      <c r="BD70" s="44">
        <f t="shared" si="56"/>
        <v>443.61492051042052</v>
      </c>
      <c r="BE70" s="44">
        <f t="shared" si="57"/>
        <v>469.91531111228034</v>
      </c>
      <c r="BF70" s="44">
        <f t="shared" si="58"/>
        <v>497.4260158589999</v>
      </c>
      <c r="BG70" s="44">
        <f t="shared" si="59"/>
        <v>526.1969878326106</v>
      </c>
      <c r="BH70" s="44">
        <f t="shared" si="60"/>
        <v>556.28011999869739</v>
      </c>
      <c r="BI70" s="44">
        <f t="shared" si="61"/>
        <v>587.72931765942508</v>
      </c>
      <c r="BJ70" s="44"/>
      <c r="BK70" s="44"/>
    </row>
    <row r="71" spans="1:63" outlineLevel="1" x14ac:dyDescent="0.2">
      <c r="A71" s="8">
        <v>20</v>
      </c>
      <c r="B71" s="2">
        <f t="shared" si="95"/>
        <v>4987.3515875763223</v>
      </c>
      <c r="C71" s="6">
        <f t="shared" si="96"/>
        <v>453.39559887057442</v>
      </c>
      <c r="D71" s="3">
        <f t="shared" si="82"/>
        <v>1.7000000000000001E-2</v>
      </c>
      <c r="E71" s="13">
        <f t="shared" si="97"/>
        <v>84.784976988797482</v>
      </c>
      <c r="F71" s="13">
        <f t="shared" si="98"/>
        <v>538.18057585937186</v>
      </c>
      <c r="G71" s="1">
        <f t="shared" si="70"/>
        <v>1.3601867966117245</v>
      </c>
      <c r="H71" s="12">
        <f t="shared" si="99"/>
        <v>1.8958379240084142</v>
      </c>
      <c r="I71" s="14">
        <f t="shared" si="100"/>
        <v>283.87478119515839</v>
      </c>
      <c r="J71" s="24">
        <f t="shared" si="67"/>
        <v>395.66666666666634</v>
      </c>
      <c r="L71" s="6"/>
      <c r="N71" s="6"/>
      <c r="X71" s="47">
        <f t="shared" si="71"/>
        <v>395.66666666666634</v>
      </c>
      <c r="Y71" s="47">
        <f t="shared" si="72"/>
        <v>407.55399999999975</v>
      </c>
      <c r="Z71" s="47">
        <f t="shared" si="73"/>
        <v>419.71478174999976</v>
      </c>
      <c r="AA71" s="47">
        <f t="shared" si="74"/>
        <v>432.15463288574983</v>
      </c>
      <c r="AB71" s="47">
        <f t="shared" si="75"/>
        <v>444.87928293039261</v>
      </c>
      <c r="AC71" s="47">
        <f t="shared" si="76"/>
        <v>457.89457197586859</v>
      </c>
      <c r="AD71" s="44">
        <f t="shared" si="77"/>
        <v>471.20645273403045</v>
      </c>
      <c r="AE71" s="44">
        <f t="shared" si="78"/>
        <v>484.82099262477777</v>
      </c>
      <c r="AF71" s="44">
        <f t="shared" si="79"/>
        <v>498.74437590186903</v>
      </c>
      <c r="AG71" s="44">
        <f t="shared" si="86"/>
        <v>512.98290581707226</v>
      </c>
      <c r="AH71" s="44">
        <f t="shared" si="87"/>
        <v>527.54300682333644</v>
      </c>
      <c r="AI71" s="44">
        <f t="shared" si="88"/>
        <v>542.43122681767181</v>
      </c>
      <c r="AJ71" s="44">
        <f t="shared" si="89"/>
        <v>557.65423942444249</v>
      </c>
      <c r="AK71" s="44">
        <f t="shared" si="90"/>
        <v>573.21884631977991</v>
      </c>
      <c r="AL71" s="44">
        <f t="shared" si="91"/>
        <v>589.13197959785145</v>
      </c>
      <c r="AM71" s="44">
        <f t="shared" si="92"/>
        <v>605.40070417971481</v>
      </c>
      <c r="AN71" s="44">
        <f t="shared" si="93"/>
        <v>622.03222026551725</v>
      </c>
      <c r="AO71" s="44">
        <f t="shared" si="94"/>
        <v>639.03386583080101</v>
      </c>
      <c r="AP71" s="44">
        <f t="shared" si="101"/>
        <v>656.41311916768927</v>
      </c>
      <c r="AQ71" s="44">
        <f t="shared" ref="AQ71:AQ100" si="102">+AP70*$G$14*(1+$BK$36)</f>
        <v>674.17760147175534</v>
      </c>
      <c r="AZ71" s="44">
        <f t="shared" si="50"/>
        <v>333.74052910237583</v>
      </c>
      <c r="BA71" s="44">
        <f t="shared" si="51"/>
        <v>354.99999999999955</v>
      </c>
      <c r="BB71" s="44">
        <f t="shared" si="52"/>
        <v>377.26205812499961</v>
      </c>
      <c r="BC71" s="44">
        <f t="shared" si="53"/>
        <v>400.56859737955659</v>
      </c>
      <c r="BD71" s="44">
        <f t="shared" si="56"/>
        <v>424.96315073957351</v>
      </c>
      <c r="BE71" s="44">
        <f t="shared" si="57"/>
        <v>450.49095177833209</v>
      </c>
      <c r="BF71" s="44">
        <f t="shared" si="58"/>
        <v>477.19899843452072</v>
      </c>
      <c r="BG71" s="44">
        <f t="shared" si="59"/>
        <v>505.13611910481444</v>
      </c>
      <c r="BH71" s="44">
        <f t="shared" si="60"/>
        <v>534.35304114401606</v>
      </c>
      <c r="BI71" s="44">
        <f t="shared" si="61"/>
        <v>564.90246185867727</v>
      </c>
      <c r="BJ71" s="44"/>
      <c r="BK71" s="44"/>
    </row>
    <row r="72" spans="1:63" outlineLevel="1" x14ac:dyDescent="0.2">
      <c r="A72" s="8">
        <v>21</v>
      </c>
      <c r="B72" s="2">
        <f t="shared" si="95"/>
        <v>4604.2323065306873</v>
      </c>
      <c r="C72" s="6">
        <f t="shared" si="96"/>
        <v>460.42323065306834</v>
      </c>
      <c r="D72" s="3">
        <f t="shared" si="82"/>
        <v>1.7000000000000001E-2</v>
      </c>
      <c r="E72" s="13">
        <f t="shared" si="97"/>
        <v>78.271949211021692</v>
      </c>
      <c r="F72" s="13">
        <f t="shared" si="98"/>
        <v>538.69517986409005</v>
      </c>
      <c r="G72" s="1">
        <f t="shared" si="70"/>
        <v>1.3812696919592065</v>
      </c>
      <c r="H72" s="12">
        <f t="shared" si="99"/>
        <v>1.9574526565386876</v>
      </c>
      <c r="I72" s="14">
        <f t="shared" si="100"/>
        <v>275.2021501335571</v>
      </c>
      <c r="J72" s="24">
        <f t="shared" si="67"/>
        <v>389.99999999999966</v>
      </c>
      <c r="L72" s="6"/>
      <c r="N72" s="6"/>
      <c r="X72" s="47">
        <f t="shared" si="71"/>
        <v>389.99999999999966</v>
      </c>
      <c r="Y72" s="47">
        <f t="shared" si="72"/>
        <v>401.79949999999968</v>
      </c>
      <c r="Z72" s="47">
        <f t="shared" si="73"/>
        <v>413.87108699999976</v>
      </c>
      <c r="AA72" s="47">
        <f t="shared" si="74"/>
        <v>426.22036086712478</v>
      </c>
      <c r="AB72" s="47">
        <f t="shared" si="75"/>
        <v>438.85302969547899</v>
      </c>
      <c r="AC72" s="47">
        <f t="shared" si="76"/>
        <v>451.77491181581371</v>
      </c>
      <c r="AD72" s="44">
        <f t="shared" si="77"/>
        <v>464.99193784149458</v>
      </c>
      <c r="AE72" s="44">
        <f t="shared" si="78"/>
        <v>478.51015275140793</v>
      </c>
      <c r="AF72" s="44">
        <f t="shared" si="79"/>
        <v>492.33571801046185</v>
      </c>
      <c r="AG72" s="44">
        <f t="shared" si="86"/>
        <v>506.47491372834804</v>
      </c>
      <c r="AH72" s="44">
        <f t="shared" si="87"/>
        <v>520.93414085723691</v>
      </c>
      <c r="AI72" s="44">
        <f t="shared" si="88"/>
        <v>535.71992342909823</v>
      </c>
      <c r="AJ72" s="44">
        <f t="shared" si="89"/>
        <v>550.83891083334572</v>
      </c>
      <c r="AK72" s="44">
        <f t="shared" si="90"/>
        <v>566.29788013552138</v>
      </c>
      <c r="AL72" s="44">
        <f t="shared" si="91"/>
        <v>582.10373843773652</v>
      </c>
      <c r="AM72" s="44">
        <f t="shared" si="92"/>
        <v>598.26352528161817</v>
      </c>
      <c r="AN72" s="44">
        <f t="shared" si="93"/>
        <v>614.78441509450045</v>
      </c>
      <c r="AO72" s="44">
        <f t="shared" si="94"/>
        <v>631.67371967963277</v>
      </c>
      <c r="AP72" s="44">
        <f t="shared" si="101"/>
        <v>648.93889075117852</v>
      </c>
      <c r="AQ72" s="44">
        <f t="shared" si="102"/>
        <v>666.58752251478847</v>
      </c>
      <c r="AR72" s="44">
        <f t="shared" ref="AR72:AR101" si="103">+AQ71*$G$14*(1+$BK$36)</f>
        <v>684.62735429456757</v>
      </c>
      <c r="BA72" s="44">
        <f t="shared" si="51"/>
        <v>338.91350730346267</v>
      </c>
      <c r="BB72" s="44">
        <f t="shared" si="52"/>
        <v>360.50249999999954</v>
      </c>
      <c r="BC72" s="44">
        <f t="shared" si="53"/>
        <v>383.10962002593715</v>
      </c>
      <c r="BD72" s="44">
        <f t="shared" si="56"/>
        <v>406.77741063893973</v>
      </c>
      <c r="BE72" s="44">
        <f t="shared" si="57"/>
        <v>431.55007957603692</v>
      </c>
      <c r="BF72" s="44">
        <f t="shared" si="58"/>
        <v>457.47356153089629</v>
      </c>
      <c r="BG72" s="44">
        <f t="shared" si="59"/>
        <v>484.59558291025581</v>
      </c>
      <c r="BH72" s="44">
        <f t="shared" si="60"/>
        <v>512.96572895093914</v>
      </c>
      <c r="BI72" s="44">
        <f t="shared" si="61"/>
        <v>542.63551328174833</v>
      </c>
      <c r="BJ72" s="44"/>
      <c r="BK72" s="44"/>
    </row>
    <row r="73" spans="1:63" outlineLevel="1" x14ac:dyDescent="0.2">
      <c r="A73" s="8">
        <v>22</v>
      </c>
      <c r="B73" s="2">
        <f t="shared" si="95"/>
        <v>4208.0381165537219</v>
      </c>
      <c r="C73" s="6">
        <f t="shared" si="96"/>
        <v>467.55979072819093</v>
      </c>
      <c r="D73" s="3">
        <f t="shared" si="82"/>
        <v>1.7000000000000001E-2</v>
      </c>
      <c r="E73" s="13">
        <f t="shared" si="97"/>
        <v>71.536647981413282</v>
      </c>
      <c r="F73" s="13">
        <f t="shared" si="98"/>
        <v>539.09643870960417</v>
      </c>
      <c r="G73" s="1">
        <f t="shared" si="70"/>
        <v>1.4026793721845743</v>
      </c>
      <c r="H73" s="12">
        <f t="shared" si="99"/>
        <v>2.0210698678761947</v>
      </c>
      <c r="I73" s="14">
        <f t="shared" si="100"/>
        <v>266.73815055988342</v>
      </c>
      <c r="J73" s="24">
        <f t="shared" si="67"/>
        <v>384.33333333333297</v>
      </c>
      <c r="L73" s="6"/>
      <c r="N73" s="6"/>
      <c r="X73" s="47">
        <f t="shared" si="71"/>
        <v>384.33333333333297</v>
      </c>
      <c r="Y73" s="47">
        <f t="shared" si="72"/>
        <v>396.04499999999967</v>
      </c>
      <c r="Z73" s="47">
        <f t="shared" si="73"/>
        <v>408.02739224999971</v>
      </c>
      <c r="AA73" s="47">
        <f t="shared" si="74"/>
        <v>420.28608884849979</v>
      </c>
      <c r="AB73" s="47">
        <f t="shared" si="75"/>
        <v>432.82677646056527</v>
      </c>
      <c r="AC73" s="47">
        <f t="shared" si="76"/>
        <v>445.65525165575895</v>
      </c>
      <c r="AD73" s="44">
        <f t="shared" si="77"/>
        <v>458.77742294895887</v>
      </c>
      <c r="AE73" s="44">
        <f t="shared" si="78"/>
        <v>472.1993128780378</v>
      </c>
      <c r="AF73" s="44">
        <f t="shared" si="79"/>
        <v>485.92706011905477</v>
      </c>
      <c r="AG73" s="44">
        <f t="shared" si="86"/>
        <v>499.96692163962405</v>
      </c>
      <c r="AH73" s="44">
        <f t="shared" si="87"/>
        <v>514.3252748911375</v>
      </c>
      <c r="AI73" s="44">
        <f t="shared" si="88"/>
        <v>529.00862004052408</v>
      </c>
      <c r="AJ73" s="44">
        <f t="shared" si="89"/>
        <v>544.02358224224929</v>
      </c>
      <c r="AK73" s="44">
        <f t="shared" si="90"/>
        <v>559.37691395126262</v>
      </c>
      <c r="AL73" s="44">
        <f t="shared" si="91"/>
        <v>575.07549727762205</v>
      </c>
      <c r="AM73" s="44">
        <f t="shared" si="92"/>
        <v>591.12634638352154</v>
      </c>
      <c r="AN73" s="44">
        <f t="shared" si="93"/>
        <v>607.5366099234833</v>
      </c>
      <c r="AO73" s="44">
        <f t="shared" si="94"/>
        <v>624.31357352846521</v>
      </c>
      <c r="AP73" s="44">
        <f t="shared" si="101"/>
        <v>641.46466233466708</v>
      </c>
      <c r="AQ73" s="44">
        <f t="shared" si="102"/>
        <v>658.99744355782184</v>
      </c>
      <c r="AR73" s="44">
        <f t="shared" si="103"/>
        <v>676.91962911376777</v>
      </c>
      <c r="AS73" s="44">
        <f t="shared" ref="AS73:AS102" si="104">+AR72*$G$14*(1+$BK$36)</f>
        <v>695.23907828613346</v>
      </c>
      <c r="BB73" s="44">
        <f t="shared" si="52"/>
        <v>344.16666666666634</v>
      </c>
      <c r="BC73" s="44">
        <f t="shared" si="53"/>
        <v>366.09028874999956</v>
      </c>
      <c r="BD73" s="44">
        <f t="shared" si="56"/>
        <v>389.04781913633917</v>
      </c>
      <c r="BE73" s="44">
        <f t="shared" si="57"/>
        <v>413.08246050384332</v>
      </c>
      <c r="BF73" s="44">
        <f t="shared" si="58"/>
        <v>438.23910580946551</v>
      </c>
      <c r="BG73" s="44">
        <f t="shared" si="59"/>
        <v>464.56440173462522</v>
      </c>
      <c r="BH73" s="44">
        <f t="shared" si="60"/>
        <v>492.10681444536482</v>
      </c>
      <c r="BI73" s="44">
        <f t="shared" si="61"/>
        <v>520.91669774967875</v>
      </c>
      <c r="BJ73" s="44"/>
      <c r="BK73" s="44"/>
    </row>
    <row r="74" spans="1:63" outlineLevel="1" x14ac:dyDescent="0.2">
      <c r="A74" s="8">
        <v>23</v>
      </c>
      <c r="B74" s="2">
        <f t="shared" si="95"/>
        <v>3798.455739875827</v>
      </c>
      <c r="C74" s="6">
        <f t="shared" si="96"/>
        <v>474.80696748447792</v>
      </c>
      <c r="D74" s="3">
        <f t="shared" si="82"/>
        <v>1.7000000000000001E-2</v>
      </c>
      <c r="E74" s="13">
        <f t="shared" si="97"/>
        <v>64.573747577889065</v>
      </c>
      <c r="F74" s="13">
        <f t="shared" si="98"/>
        <v>539.38071506236702</v>
      </c>
      <c r="G74" s="1">
        <f t="shared" si="70"/>
        <v>1.4244209024534353</v>
      </c>
      <c r="H74" s="12">
        <f t="shared" si="99"/>
        <v>2.0867546385821711</v>
      </c>
      <c r="I74" s="14">
        <f t="shared" si="100"/>
        <v>258.47826337112878</v>
      </c>
      <c r="J74" s="24">
        <f t="shared" si="67"/>
        <v>378.66666666666634</v>
      </c>
      <c r="L74" s="6"/>
      <c r="N74" s="6"/>
      <c r="X74" s="47">
        <f t="shared" si="71"/>
        <v>378.66666666666634</v>
      </c>
      <c r="Y74" s="47">
        <f t="shared" si="72"/>
        <v>390.29049999999967</v>
      </c>
      <c r="Z74" s="47">
        <f t="shared" si="73"/>
        <v>402.18369749999971</v>
      </c>
      <c r="AA74" s="47">
        <f t="shared" si="74"/>
        <v>414.35181682987474</v>
      </c>
      <c r="AB74" s="47">
        <f t="shared" si="75"/>
        <v>426.80052322565155</v>
      </c>
      <c r="AC74" s="47">
        <f t="shared" si="76"/>
        <v>439.53559149570407</v>
      </c>
      <c r="AD74" s="44">
        <f t="shared" si="77"/>
        <v>452.56290805642323</v>
      </c>
      <c r="AE74" s="44">
        <f t="shared" si="78"/>
        <v>465.88847300466779</v>
      </c>
      <c r="AF74" s="44">
        <f t="shared" si="79"/>
        <v>479.51840222764741</v>
      </c>
      <c r="AG74" s="44">
        <f t="shared" si="86"/>
        <v>493.45892955090017</v>
      </c>
      <c r="AH74" s="44">
        <f t="shared" si="87"/>
        <v>507.71640892503825</v>
      </c>
      <c r="AI74" s="44">
        <f t="shared" si="88"/>
        <v>522.29731665195015</v>
      </c>
      <c r="AJ74" s="44">
        <f t="shared" si="89"/>
        <v>537.20825365115229</v>
      </c>
      <c r="AK74" s="44">
        <f t="shared" si="90"/>
        <v>552.4559477670042</v>
      </c>
      <c r="AL74" s="44">
        <f t="shared" si="91"/>
        <v>568.04725611750723</v>
      </c>
      <c r="AM74" s="44">
        <f t="shared" si="92"/>
        <v>583.98916748542524</v>
      </c>
      <c r="AN74" s="44">
        <f t="shared" si="93"/>
        <v>600.28880475246615</v>
      </c>
      <c r="AO74" s="44">
        <f t="shared" si="94"/>
        <v>616.95342737729732</v>
      </c>
      <c r="AP74" s="44">
        <f t="shared" si="101"/>
        <v>633.99043391815644</v>
      </c>
      <c r="AQ74" s="44">
        <f t="shared" si="102"/>
        <v>651.40736460085452</v>
      </c>
      <c r="AR74" s="44">
        <f t="shared" si="103"/>
        <v>669.21190393296808</v>
      </c>
      <c r="AS74" s="44">
        <f t="shared" si="104"/>
        <v>687.41188336503126</v>
      </c>
      <c r="AT74" s="44">
        <f t="shared" ref="AT74:AT103" si="105">+AS73*$G$14*(1+$BK$36)</f>
        <v>706.01528399956862</v>
      </c>
      <c r="BC74" s="44">
        <f t="shared" si="53"/>
        <v>349.50124999999969</v>
      </c>
      <c r="BD74" s="44">
        <f t="shared" si="56"/>
        <v>371.76468822562458</v>
      </c>
      <c r="BE74" s="44">
        <f t="shared" si="57"/>
        <v>395.07806033295248</v>
      </c>
      <c r="BF74" s="44">
        <f t="shared" si="58"/>
        <v>419.48523864165293</v>
      </c>
      <c r="BG74" s="44">
        <f t="shared" si="59"/>
        <v>445.03181194951225</v>
      </c>
      <c r="BH74" s="44">
        <f t="shared" si="60"/>
        <v>471.76514996151195</v>
      </c>
      <c r="BI74" s="44">
        <f t="shared" si="61"/>
        <v>499.73447006926801</v>
      </c>
      <c r="BJ74" s="44"/>
      <c r="BK74" s="44"/>
    </row>
    <row r="75" spans="1:63" outlineLevel="1" x14ac:dyDescent="0.2">
      <c r="A75" s="8">
        <v>24</v>
      </c>
      <c r="B75" s="2">
        <f t="shared" si="95"/>
        <v>3375.1653283634155</v>
      </c>
      <c r="C75" s="6">
        <f t="shared" si="96"/>
        <v>482.16647548048735</v>
      </c>
      <c r="D75" s="3">
        <f t="shared" si="82"/>
        <v>1.7000000000000001E-2</v>
      </c>
      <c r="E75" s="13">
        <f t="shared" si="97"/>
        <v>57.377810582178064</v>
      </c>
      <c r="F75" s="13">
        <f t="shared" si="98"/>
        <v>539.54428606266538</v>
      </c>
      <c r="G75" s="1">
        <f t="shared" si="70"/>
        <v>1.4464994264414639</v>
      </c>
      <c r="H75" s="12">
        <f t="shared" si="99"/>
        <v>2.1545741643360921</v>
      </c>
      <c r="I75" s="14">
        <f t="shared" si="100"/>
        <v>250.41806171890116</v>
      </c>
      <c r="J75" s="24">
        <f t="shared" si="67"/>
        <v>372.99999999999955</v>
      </c>
      <c r="L75" s="6"/>
      <c r="N75" s="6"/>
      <c r="X75" s="47">
        <f t="shared" si="71"/>
        <v>372.99999999999955</v>
      </c>
      <c r="Y75" s="47">
        <f t="shared" si="72"/>
        <v>384.53599999999972</v>
      </c>
      <c r="Z75" s="47">
        <f t="shared" si="73"/>
        <v>396.34000274999971</v>
      </c>
      <c r="AA75" s="47">
        <f t="shared" si="74"/>
        <v>408.41754481124974</v>
      </c>
      <c r="AB75" s="47">
        <f t="shared" si="75"/>
        <v>420.77426999073782</v>
      </c>
      <c r="AC75" s="47">
        <f t="shared" si="76"/>
        <v>433.41593133564919</v>
      </c>
      <c r="AD75" s="44">
        <f t="shared" si="77"/>
        <v>446.34839316388752</v>
      </c>
      <c r="AE75" s="44">
        <f t="shared" si="78"/>
        <v>459.57763313129783</v>
      </c>
      <c r="AF75" s="44">
        <f t="shared" si="79"/>
        <v>473.10974433624017</v>
      </c>
      <c r="AG75" s="44">
        <f t="shared" si="86"/>
        <v>486.950937462176</v>
      </c>
      <c r="AH75" s="44">
        <f t="shared" si="87"/>
        <v>501.10754295893918</v>
      </c>
      <c r="AI75" s="44">
        <f t="shared" si="88"/>
        <v>515.58601326337634</v>
      </c>
      <c r="AJ75" s="44">
        <f t="shared" si="89"/>
        <v>530.3929250600554</v>
      </c>
      <c r="AK75" s="44">
        <f t="shared" si="90"/>
        <v>545.53498158274522</v>
      </c>
      <c r="AL75" s="44">
        <f t="shared" si="91"/>
        <v>561.01901495739276</v>
      </c>
      <c r="AM75" s="44">
        <f t="shared" si="92"/>
        <v>576.85198858732861</v>
      </c>
      <c r="AN75" s="44">
        <f t="shared" si="93"/>
        <v>593.04099958144934</v>
      </c>
      <c r="AO75" s="44">
        <f t="shared" si="94"/>
        <v>609.59328122612942</v>
      </c>
      <c r="AP75" s="44">
        <f t="shared" si="101"/>
        <v>626.51620550164546</v>
      </c>
      <c r="AQ75" s="44">
        <f t="shared" si="102"/>
        <v>643.81728564388789</v>
      </c>
      <c r="AR75" s="44">
        <f t="shared" si="103"/>
        <v>661.50417875216783</v>
      </c>
      <c r="AS75" s="44">
        <f t="shared" si="104"/>
        <v>679.58468844392917</v>
      </c>
      <c r="AT75" s="44">
        <f t="shared" si="105"/>
        <v>698.06676755718934</v>
      </c>
      <c r="AU75" s="44">
        <f t="shared" ref="AU75:AU104" si="106">+AT74*$G$14*(1+$BK$36)</f>
        <v>716.958520901562</v>
      </c>
      <c r="BD75" s="44">
        <f t="shared" si="56"/>
        <v>354.91851937499973</v>
      </c>
      <c r="BE75" s="44">
        <f t="shared" si="57"/>
        <v>377.52704089312181</v>
      </c>
      <c r="BF75" s="44">
        <f t="shared" si="58"/>
        <v>401.20177026811325</v>
      </c>
      <c r="BG75" s="44">
        <f t="shared" si="59"/>
        <v>425.9872598405986</v>
      </c>
      <c r="BH75" s="44">
        <f t="shared" si="60"/>
        <v>451.92980503472972</v>
      </c>
      <c r="BI75" s="44">
        <f t="shared" si="61"/>
        <v>479.07750978591542</v>
      </c>
      <c r="BJ75" s="44"/>
      <c r="BK75" s="44"/>
    </row>
    <row r="76" spans="1:63" outlineLevel="1" x14ac:dyDescent="0.2">
      <c r="A76" s="8">
        <v>25</v>
      </c>
      <c r="B76" s="2">
        <f t="shared" si="95"/>
        <v>2937.8403351026136</v>
      </c>
      <c r="C76" s="6">
        <f t="shared" si="96"/>
        <v>489.64005585043492</v>
      </c>
      <c r="D76" s="3">
        <f t="shared" si="82"/>
        <v>1.7000000000000001E-2</v>
      </c>
      <c r="E76" s="13">
        <f t="shared" si="97"/>
        <v>49.943285696744432</v>
      </c>
      <c r="F76" s="13">
        <f t="shared" si="98"/>
        <v>539.58334154717932</v>
      </c>
      <c r="G76" s="1">
        <f t="shared" si="70"/>
        <v>1.4689201675513066</v>
      </c>
      <c r="H76" s="12">
        <f t="shared" si="99"/>
        <v>2.2245978246770148</v>
      </c>
      <c r="I76" s="14">
        <f t="shared" si="100"/>
        <v>242.55320919659732</v>
      </c>
      <c r="J76" s="24">
        <f t="shared" si="67"/>
        <v>367.33333333333292</v>
      </c>
      <c r="L76" s="6"/>
      <c r="N76" s="6"/>
      <c r="X76" s="47">
        <f t="shared" si="71"/>
        <v>367.33333333333292</v>
      </c>
      <c r="Y76" s="47">
        <f t="shared" si="72"/>
        <v>378.78149999999954</v>
      </c>
      <c r="Z76" s="47">
        <f t="shared" si="73"/>
        <v>390.49630799999971</v>
      </c>
      <c r="AA76" s="47">
        <f t="shared" si="74"/>
        <v>402.48327279262475</v>
      </c>
      <c r="AB76" s="47">
        <f t="shared" si="75"/>
        <v>414.74801675582415</v>
      </c>
      <c r="AC76" s="47">
        <f t="shared" si="76"/>
        <v>427.29627117559431</v>
      </c>
      <c r="AD76" s="44">
        <f t="shared" si="77"/>
        <v>440.13387827135176</v>
      </c>
      <c r="AE76" s="44">
        <f t="shared" si="78"/>
        <v>453.26679325792782</v>
      </c>
      <c r="AF76" s="44">
        <f t="shared" si="79"/>
        <v>466.70108644483298</v>
      </c>
      <c r="AG76" s="44">
        <f t="shared" si="86"/>
        <v>480.44294537345195</v>
      </c>
      <c r="AH76" s="44">
        <f t="shared" si="87"/>
        <v>494.49867699283976</v>
      </c>
      <c r="AI76" s="44">
        <f t="shared" si="88"/>
        <v>508.87470987480276</v>
      </c>
      <c r="AJ76" s="44">
        <f t="shared" si="89"/>
        <v>523.57759646895875</v>
      </c>
      <c r="AK76" s="44">
        <f t="shared" si="90"/>
        <v>538.61401539848634</v>
      </c>
      <c r="AL76" s="44">
        <f t="shared" si="91"/>
        <v>553.99077379727782</v>
      </c>
      <c r="AM76" s="44">
        <f t="shared" si="92"/>
        <v>569.71480968923242</v>
      </c>
      <c r="AN76" s="44">
        <f t="shared" si="93"/>
        <v>585.79319441043219</v>
      </c>
      <c r="AO76" s="44">
        <f t="shared" si="94"/>
        <v>602.23313507496187</v>
      </c>
      <c r="AP76" s="44">
        <f t="shared" si="101"/>
        <v>619.04197708513448</v>
      </c>
      <c r="AQ76" s="44">
        <f t="shared" si="102"/>
        <v>636.22720668692102</v>
      </c>
      <c r="AR76" s="44">
        <f t="shared" si="103"/>
        <v>653.79645357136815</v>
      </c>
      <c r="AS76" s="44">
        <f t="shared" si="104"/>
        <v>671.75749352282651</v>
      </c>
      <c r="AT76" s="44">
        <f t="shared" si="105"/>
        <v>690.11825111481016</v>
      </c>
      <c r="AU76" s="44">
        <f t="shared" si="106"/>
        <v>708.88680245432579</v>
      </c>
      <c r="AV76" s="44">
        <f t="shared" ref="AV76:AV105" si="107">+AU75*$G$14*(1+$BK$36)</f>
        <v>728.07137797553628</v>
      </c>
      <c r="BE76" s="44">
        <f t="shared" si="57"/>
        <v>360.41975642531224</v>
      </c>
      <c r="BF76" s="44">
        <f t="shared" si="58"/>
        <v>383.37871002696522</v>
      </c>
      <c r="BG76" s="44">
        <f t="shared" si="59"/>
        <v>407.42039770726905</v>
      </c>
      <c r="BH76" s="44">
        <f t="shared" si="60"/>
        <v>432.59006236812792</v>
      </c>
      <c r="BI76" s="44">
        <f t="shared" si="61"/>
        <v>458.93471701276809</v>
      </c>
      <c r="BJ76" s="44"/>
      <c r="BK76" s="44"/>
    </row>
    <row r="77" spans="1:63" outlineLevel="1" x14ac:dyDescent="0.2">
      <c r="A77" s="8">
        <v>26</v>
      </c>
      <c r="B77" s="2">
        <f t="shared" si="95"/>
        <v>2486.1473835805878</v>
      </c>
      <c r="C77" s="6">
        <f t="shared" si="96"/>
        <v>497.22947671611672</v>
      </c>
      <c r="D77" s="3">
        <f t="shared" si="82"/>
        <v>1.7000000000000001E-2</v>
      </c>
      <c r="E77" s="13">
        <f t="shared" si="97"/>
        <v>42.264505520869996</v>
      </c>
      <c r="F77" s="13">
        <f t="shared" si="98"/>
        <v>539.49398223698677</v>
      </c>
      <c r="G77" s="1">
        <f t="shared" si="70"/>
        <v>1.491688430148352</v>
      </c>
      <c r="H77" s="12">
        <f t="shared" si="99"/>
        <v>2.2968972539790178</v>
      </c>
      <c r="I77" s="14">
        <f t="shared" si="100"/>
        <v>234.87945806125947</v>
      </c>
      <c r="J77" s="24">
        <f t="shared" si="67"/>
        <v>361.66666666666634</v>
      </c>
      <c r="L77" s="6"/>
      <c r="N77" s="6"/>
      <c r="X77" s="47">
        <f t="shared" si="71"/>
        <v>361.66666666666634</v>
      </c>
      <c r="Y77" s="47">
        <f t="shared" si="72"/>
        <v>373.02699999999959</v>
      </c>
      <c r="Z77" s="47">
        <f t="shared" si="73"/>
        <v>384.65261324999955</v>
      </c>
      <c r="AA77" s="47">
        <f t="shared" si="74"/>
        <v>396.54900077399975</v>
      </c>
      <c r="AB77" s="47">
        <f t="shared" si="75"/>
        <v>408.72176352091049</v>
      </c>
      <c r="AC77" s="47">
        <f t="shared" si="76"/>
        <v>421.17661101553944</v>
      </c>
      <c r="AD77" s="44">
        <f t="shared" si="77"/>
        <v>433.91936337881606</v>
      </c>
      <c r="AE77" s="44">
        <f t="shared" si="78"/>
        <v>446.95595338455774</v>
      </c>
      <c r="AF77" s="44">
        <f t="shared" si="79"/>
        <v>460.29242855342574</v>
      </c>
      <c r="AG77" s="44">
        <f t="shared" si="86"/>
        <v>473.9349532847279</v>
      </c>
      <c r="AH77" s="44">
        <f t="shared" si="87"/>
        <v>487.88981102674046</v>
      </c>
      <c r="AI77" s="44">
        <f t="shared" si="88"/>
        <v>502.16340648622884</v>
      </c>
      <c r="AJ77" s="44">
        <f t="shared" si="89"/>
        <v>516.7622678778622</v>
      </c>
      <c r="AK77" s="44">
        <f t="shared" si="90"/>
        <v>531.6930492142277</v>
      </c>
      <c r="AL77" s="44">
        <f t="shared" si="91"/>
        <v>546.96253263716289</v>
      </c>
      <c r="AM77" s="44">
        <f t="shared" si="92"/>
        <v>562.57763079113568</v>
      </c>
      <c r="AN77" s="44">
        <f t="shared" si="93"/>
        <v>578.54538923941561</v>
      </c>
      <c r="AO77" s="44">
        <f t="shared" si="94"/>
        <v>594.87298892379397</v>
      </c>
      <c r="AP77" s="44">
        <f t="shared" si="101"/>
        <v>611.56774866862384</v>
      </c>
      <c r="AQ77" s="44">
        <f t="shared" si="102"/>
        <v>628.63712772995416</v>
      </c>
      <c r="AR77" s="44">
        <f t="shared" si="103"/>
        <v>646.08872839056835</v>
      </c>
      <c r="AS77" s="44">
        <f t="shared" si="104"/>
        <v>663.93029860172442</v>
      </c>
      <c r="AT77" s="44">
        <f t="shared" si="105"/>
        <v>682.16973467243031</v>
      </c>
      <c r="AU77" s="44">
        <f t="shared" si="106"/>
        <v>700.81508400708981</v>
      </c>
      <c r="AV77" s="44">
        <f t="shared" si="107"/>
        <v>719.8745478923679</v>
      </c>
      <c r="AW77" s="44">
        <f t="shared" ref="AW77:AW106" si="108">+AV76*$G$14*(1+$BK$36)</f>
        <v>739.35648433415713</v>
      </c>
      <c r="BF77" s="44">
        <f t="shared" si="58"/>
        <v>366.00626264990461</v>
      </c>
      <c r="BG77" s="44">
        <f t="shared" si="59"/>
        <v>389.32108003238324</v>
      </c>
      <c r="BH77" s="44">
        <f t="shared" si="60"/>
        <v>413.73541387173174</v>
      </c>
      <c r="BI77" s="44">
        <f t="shared" si="61"/>
        <v>439.29520833483394</v>
      </c>
      <c r="BJ77" s="44"/>
      <c r="BK77" s="44"/>
    </row>
    <row r="78" spans="1:63" outlineLevel="1" x14ac:dyDescent="0.2">
      <c r="A78" s="8">
        <v>27</v>
      </c>
      <c r="B78" s="2">
        <f t="shared" si="95"/>
        <v>2019.7461344208705</v>
      </c>
      <c r="C78" s="6">
        <f t="shared" si="96"/>
        <v>504.93653360521654</v>
      </c>
      <c r="D78" s="3">
        <f t="shared" si="82"/>
        <v>1.7000000000000001E-2</v>
      </c>
      <c r="E78" s="13">
        <f t="shared" si="97"/>
        <v>34.335684285154798</v>
      </c>
      <c r="F78" s="13">
        <f t="shared" si="98"/>
        <v>539.27221789037139</v>
      </c>
      <c r="G78" s="1">
        <f t="shared" si="70"/>
        <v>1.5148096008156515</v>
      </c>
      <c r="H78" s="12">
        <f t="shared" si="99"/>
        <v>2.3715464147333356</v>
      </c>
      <c r="I78" s="14">
        <f t="shared" si="100"/>
        <v>227.39264748946897</v>
      </c>
      <c r="J78" s="24">
        <f t="shared" si="67"/>
        <v>355.99999999999966</v>
      </c>
      <c r="L78" s="6"/>
      <c r="N78" s="6"/>
      <c r="X78" s="47">
        <f t="shared" si="71"/>
        <v>355.99999999999966</v>
      </c>
      <c r="Y78" s="47">
        <f t="shared" si="72"/>
        <v>367.2724999999997</v>
      </c>
      <c r="Z78" s="47">
        <f t="shared" si="73"/>
        <v>378.80891849999961</v>
      </c>
      <c r="AA78" s="47">
        <f t="shared" si="74"/>
        <v>390.61472875537459</v>
      </c>
      <c r="AB78" s="47">
        <f t="shared" si="75"/>
        <v>402.69551028599676</v>
      </c>
      <c r="AC78" s="47">
        <f t="shared" si="76"/>
        <v>415.05695085548462</v>
      </c>
      <c r="AD78" s="44">
        <f t="shared" si="77"/>
        <v>427.7048484862803</v>
      </c>
      <c r="AE78" s="44">
        <f t="shared" si="78"/>
        <v>440.64511351118773</v>
      </c>
      <c r="AF78" s="44">
        <f t="shared" si="79"/>
        <v>453.88377066201843</v>
      </c>
      <c r="AG78" s="44">
        <f t="shared" si="86"/>
        <v>467.42696119600384</v>
      </c>
      <c r="AH78" s="44">
        <f t="shared" si="87"/>
        <v>481.28094506064122</v>
      </c>
      <c r="AI78" s="44">
        <f t="shared" si="88"/>
        <v>495.45210309765497</v>
      </c>
      <c r="AJ78" s="44">
        <f t="shared" si="89"/>
        <v>509.94693928676543</v>
      </c>
      <c r="AK78" s="44">
        <f t="shared" si="90"/>
        <v>524.77208302996905</v>
      </c>
      <c r="AL78" s="44">
        <f t="shared" si="91"/>
        <v>539.9342914770483</v>
      </c>
      <c r="AM78" s="44">
        <f t="shared" si="92"/>
        <v>555.44045189303893</v>
      </c>
      <c r="AN78" s="44">
        <f t="shared" si="93"/>
        <v>571.29758406839835</v>
      </c>
      <c r="AO78" s="44">
        <f t="shared" si="94"/>
        <v>587.51284277262664</v>
      </c>
      <c r="AP78" s="44">
        <f t="shared" si="101"/>
        <v>604.09352025211285</v>
      </c>
      <c r="AQ78" s="44">
        <f t="shared" si="102"/>
        <v>621.04704877298752</v>
      </c>
      <c r="AR78" s="44">
        <f t="shared" si="103"/>
        <v>638.38100320976844</v>
      </c>
      <c r="AS78" s="44">
        <f t="shared" si="104"/>
        <v>656.10310368062221</v>
      </c>
      <c r="AT78" s="44">
        <f t="shared" si="105"/>
        <v>674.22121823005114</v>
      </c>
      <c r="AU78" s="44">
        <f t="shared" si="106"/>
        <v>692.74336555985303</v>
      </c>
      <c r="AV78" s="44">
        <f t="shared" si="107"/>
        <v>711.67771780919975</v>
      </c>
      <c r="AW78" s="44">
        <f t="shared" si="108"/>
        <v>731.03260338469966</v>
      </c>
      <c r="AX78" s="44">
        <f t="shared" ref="AX78:AX107" si="109">+AW77*$G$14*(1+$BK$36)</f>
        <v>750.8165098413366</v>
      </c>
      <c r="AY78" s="44"/>
      <c r="BG78" s="44">
        <f t="shared" si="59"/>
        <v>371.67935972097814</v>
      </c>
      <c r="BH78" s="44">
        <f t="shared" si="60"/>
        <v>395.35555677288522</v>
      </c>
      <c r="BI78" s="44">
        <f t="shared" si="61"/>
        <v>420.14831278674359</v>
      </c>
      <c r="BK78" s="44"/>
    </row>
    <row r="79" spans="1:63" outlineLevel="1" x14ac:dyDescent="0.2">
      <c r="A79" s="8">
        <v>28</v>
      </c>
      <c r="B79" s="2">
        <f t="shared" si="95"/>
        <v>1538.2891496282966</v>
      </c>
      <c r="C79" s="6">
        <f t="shared" si="96"/>
        <v>512.7630498760974</v>
      </c>
      <c r="D79" s="3">
        <f t="shared" si="82"/>
        <v>1.7000000000000001E-2</v>
      </c>
      <c r="E79" s="13">
        <f t="shared" si="97"/>
        <v>26.150915543681045</v>
      </c>
      <c r="F79" s="13">
        <f t="shared" si="98"/>
        <v>538.91396541977849</v>
      </c>
      <c r="G79" s="1">
        <f t="shared" si="70"/>
        <v>1.5382891496282947</v>
      </c>
      <c r="H79" s="12">
        <f t="shared" si="99"/>
        <v>2.4486216732121693</v>
      </c>
      <c r="I79" s="14">
        <f t="shared" si="100"/>
        <v>220.0887018666368</v>
      </c>
      <c r="J79" s="24">
        <f t="shared" si="67"/>
        <v>350.33333333333286</v>
      </c>
      <c r="L79" s="6"/>
      <c r="N79" s="6"/>
      <c r="X79" s="47">
        <f t="shared" si="71"/>
        <v>350.33333333333286</v>
      </c>
      <c r="Y79" s="47">
        <f t="shared" si="72"/>
        <v>361.51799999999969</v>
      </c>
      <c r="Z79" s="47">
        <f t="shared" si="73"/>
        <v>372.96522374999972</v>
      </c>
      <c r="AA79" s="47">
        <f t="shared" si="74"/>
        <v>384.68045673674965</v>
      </c>
      <c r="AB79" s="47">
        <f t="shared" si="75"/>
        <v>396.66925705108292</v>
      </c>
      <c r="AC79" s="47">
        <f t="shared" si="76"/>
        <v>408.93729069542974</v>
      </c>
      <c r="AD79" s="44">
        <f t="shared" si="77"/>
        <v>421.49033359374465</v>
      </c>
      <c r="AE79" s="44">
        <f t="shared" si="78"/>
        <v>434.33427363781766</v>
      </c>
      <c r="AF79" s="44">
        <f t="shared" si="79"/>
        <v>447.47511277061119</v>
      </c>
      <c r="AG79" s="44">
        <f t="shared" si="86"/>
        <v>460.91896910727974</v>
      </c>
      <c r="AH79" s="44">
        <f t="shared" si="87"/>
        <v>474.67207909454191</v>
      </c>
      <c r="AI79" s="44">
        <f t="shared" si="88"/>
        <v>488.74079970908122</v>
      </c>
      <c r="AJ79" s="44">
        <f t="shared" si="89"/>
        <v>503.13161069566866</v>
      </c>
      <c r="AK79" s="44">
        <f t="shared" si="90"/>
        <v>517.85111684571029</v>
      </c>
      <c r="AL79" s="44">
        <f t="shared" si="91"/>
        <v>532.9060503169336</v>
      </c>
      <c r="AM79" s="44">
        <f t="shared" si="92"/>
        <v>548.30327299494263</v>
      </c>
      <c r="AN79" s="44">
        <f t="shared" si="93"/>
        <v>564.04977889738109</v>
      </c>
      <c r="AO79" s="44">
        <f t="shared" si="94"/>
        <v>580.15269662145852</v>
      </c>
      <c r="AP79" s="44">
        <f t="shared" si="101"/>
        <v>596.61929183560244</v>
      </c>
      <c r="AQ79" s="44">
        <f t="shared" si="102"/>
        <v>613.45696981602066</v>
      </c>
      <c r="AR79" s="44">
        <f t="shared" si="103"/>
        <v>630.67327802896887</v>
      </c>
      <c r="AS79" s="44">
        <f t="shared" si="104"/>
        <v>648.27590875951989</v>
      </c>
      <c r="AT79" s="44">
        <f t="shared" si="105"/>
        <v>666.27270178767185</v>
      </c>
      <c r="AU79" s="44">
        <f t="shared" si="106"/>
        <v>684.67164711261694</v>
      </c>
      <c r="AV79" s="44">
        <f t="shared" si="107"/>
        <v>703.4808877260308</v>
      </c>
      <c r="AW79" s="44">
        <f t="shared" si="108"/>
        <v>722.70872243524241</v>
      </c>
      <c r="AX79" s="44">
        <f t="shared" si="109"/>
        <v>742.36360873716251</v>
      </c>
      <c r="AY79" s="44">
        <f t="shared" ref="AY79:AY108" si="110">+AX78*$G$14*(1+$BK$36)</f>
        <v>762.45416574387741</v>
      </c>
      <c r="BH79" s="44">
        <f t="shared" si="60"/>
        <v>377.44038979665333</v>
      </c>
      <c r="BI79" s="44">
        <f t="shared" si="61"/>
        <v>401.48356790286499</v>
      </c>
      <c r="BK79" s="44"/>
    </row>
    <row r="80" spans="1:63" outlineLevel="1" x14ac:dyDescent="0.2">
      <c r="A80" s="8">
        <v>29</v>
      </c>
      <c r="B80" s="2">
        <f t="shared" si="95"/>
        <v>1041.4217542983583</v>
      </c>
      <c r="C80" s="6">
        <f t="shared" si="96"/>
        <v>520.71087714917689</v>
      </c>
      <c r="D80" s="3">
        <f t="shared" si="82"/>
        <v>1.7000000000000001E-2</v>
      </c>
      <c r="E80" s="13">
        <f t="shared" si="97"/>
        <v>17.704169823072093</v>
      </c>
      <c r="F80" s="13">
        <f t="shared" si="98"/>
        <v>538.415046972249</v>
      </c>
      <c r="G80" s="1">
        <f t="shared" si="70"/>
        <v>1.5621326314475332</v>
      </c>
      <c r="H80" s="12">
        <f t="shared" si="99"/>
        <v>2.5282018775915645</v>
      </c>
      <c r="I80" s="14">
        <f t="shared" si="100"/>
        <v>212.96362910906393</v>
      </c>
      <c r="J80" s="24">
        <f t="shared" si="67"/>
        <v>344.66666666666617</v>
      </c>
      <c r="L80" s="6"/>
      <c r="N80" s="6"/>
      <c r="X80" s="47">
        <f t="shared" si="71"/>
        <v>344.66666666666617</v>
      </c>
      <c r="Y80" s="47">
        <f t="shared" si="72"/>
        <v>355.76349999999957</v>
      </c>
      <c r="Z80" s="47">
        <f t="shared" si="73"/>
        <v>367.12152899999973</v>
      </c>
      <c r="AA80" s="47">
        <f t="shared" si="74"/>
        <v>378.74618471812477</v>
      </c>
      <c r="AB80" s="47">
        <f t="shared" si="75"/>
        <v>390.64300381616931</v>
      </c>
      <c r="AC80" s="47">
        <f t="shared" si="76"/>
        <v>402.81763053537475</v>
      </c>
      <c r="AD80" s="44">
        <f t="shared" si="77"/>
        <v>415.27581870120895</v>
      </c>
      <c r="AE80" s="44">
        <f t="shared" si="78"/>
        <v>428.0234337644477</v>
      </c>
      <c r="AF80" s="44">
        <f t="shared" si="79"/>
        <v>441.06645487920389</v>
      </c>
      <c r="AG80" s="44">
        <f t="shared" si="86"/>
        <v>454.41097701855568</v>
      </c>
      <c r="AH80" s="44">
        <f t="shared" si="87"/>
        <v>468.06321312844261</v>
      </c>
      <c r="AI80" s="44">
        <f t="shared" si="88"/>
        <v>482.02949632050735</v>
      </c>
      <c r="AJ80" s="44">
        <f t="shared" si="89"/>
        <v>496.316282104572</v>
      </c>
      <c r="AK80" s="44">
        <f t="shared" si="90"/>
        <v>510.93015066145153</v>
      </c>
      <c r="AL80" s="44">
        <f t="shared" si="91"/>
        <v>525.87780915681878</v>
      </c>
      <c r="AM80" s="44">
        <f t="shared" si="92"/>
        <v>541.16609409684611</v>
      </c>
      <c r="AN80" s="44">
        <f t="shared" si="93"/>
        <v>556.80197372636428</v>
      </c>
      <c r="AO80" s="44">
        <f t="shared" si="94"/>
        <v>572.79255047029051</v>
      </c>
      <c r="AP80" s="44">
        <f t="shared" si="101"/>
        <v>589.14506341909112</v>
      </c>
      <c r="AQ80" s="44">
        <f t="shared" si="102"/>
        <v>605.86689085905437</v>
      </c>
      <c r="AR80" s="44">
        <f t="shared" si="103"/>
        <v>622.96555284816907</v>
      </c>
      <c r="AS80" s="44">
        <f t="shared" si="104"/>
        <v>640.44871383841792</v>
      </c>
      <c r="AT80" s="44">
        <f t="shared" si="105"/>
        <v>658.32418534529245</v>
      </c>
      <c r="AU80" s="44">
        <f t="shared" si="106"/>
        <v>676.59992866538084</v>
      </c>
      <c r="AV80" s="44">
        <f t="shared" si="107"/>
        <v>695.28405764286254</v>
      </c>
      <c r="AW80" s="44">
        <f t="shared" si="108"/>
        <v>714.38484148578436</v>
      </c>
      <c r="AX80" s="44">
        <f t="shared" si="109"/>
        <v>733.91070763298876</v>
      </c>
      <c r="AY80" s="44">
        <f t="shared" si="110"/>
        <v>753.87024467258857</v>
      </c>
      <c r="AZ80" s="44">
        <f t="shared" ref="AZ80:AZ109" si="111">+AY79*$G$14*(1+$BK$36)</f>
        <v>774.27220531290754</v>
      </c>
      <c r="BI80" s="44">
        <f t="shared" si="61"/>
        <v>383.29071583850151</v>
      </c>
      <c r="BK80" s="44"/>
    </row>
    <row r="81" spans="1:66" outlineLevel="1" x14ac:dyDescent="0.2">
      <c r="A81" s="8">
        <v>30</v>
      </c>
      <c r="B81" s="2">
        <f t="shared" si="95"/>
        <v>528.78189574499379</v>
      </c>
      <c r="C81" s="6">
        <f t="shared" si="96"/>
        <v>528.78189574498913</v>
      </c>
      <c r="D81" s="3">
        <f t="shared" si="82"/>
        <v>1.7000000000000001E-2</v>
      </c>
      <c r="E81" s="13">
        <f t="shared" si="97"/>
        <v>8.9892922276648957</v>
      </c>
      <c r="F81" s="13">
        <f t="shared" si="98"/>
        <v>537.77118797265405</v>
      </c>
      <c r="G81" s="1">
        <f t="shared" si="70"/>
        <v>1.5863456872349699</v>
      </c>
      <c r="H81" s="12">
        <f t="shared" si="99"/>
        <v>2.6103684386132899</v>
      </c>
      <c r="I81" s="14">
        <f t="shared" si="100"/>
        <v>206.01351901815633</v>
      </c>
      <c r="J81" s="24">
        <f t="shared" si="67"/>
        <v>338.99999999999955</v>
      </c>
      <c r="L81" s="6"/>
      <c r="X81" s="45">
        <f t="shared" si="71"/>
        <v>338.99999999999955</v>
      </c>
      <c r="Y81" s="45">
        <f t="shared" si="72"/>
        <v>350.0089999999995</v>
      </c>
      <c r="Z81" s="45">
        <f t="shared" si="73"/>
        <v>361.27783424999956</v>
      </c>
      <c r="AA81" s="45">
        <f t="shared" si="74"/>
        <v>372.81191269949977</v>
      </c>
      <c r="AB81" s="45">
        <f t="shared" si="75"/>
        <v>384.6167505812557</v>
      </c>
      <c r="AC81" s="45">
        <f t="shared" si="76"/>
        <v>396.69797037531998</v>
      </c>
      <c r="AD81" s="45">
        <f t="shared" si="77"/>
        <v>409.06130380867307</v>
      </c>
      <c r="AE81" s="45">
        <f t="shared" si="78"/>
        <v>421.71259389107769</v>
      </c>
      <c r="AF81" s="45">
        <f t="shared" si="79"/>
        <v>434.65779698779664</v>
      </c>
      <c r="AG81" s="45">
        <f t="shared" si="86"/>
        <v>447.90298492983158</v>
      </c>
      <c r="AH81" s="45">
        <f t="shared" si="87"/>
        <v>461.45434716234331</v>
      </c>
      <c r="AI81" s="45">
        <f t="shared" si="88"/>
        <v>475.31819293193348</v>
      </c>
      <c r="AJ81" s="45">
        <f t="shared" si="89"/>
        <v>489.50095351347522</v>
      </c>
      <c r="AK81" s="45">
        <f t="shared" si="90"/>
        <v>504.00918447719289</v>
      </c>
      <c r="AL81" s="45">
        <f t="shared" si="91"/>
        <v>518.84956799670408</v>
      </c>
      <c r="AM81" s="45">
        <f t="shared" si="92"/>
        <v>534.02891519874947</v>
      </c>
      <c r="AN81" s="45">
        <f t="shared" si="93"/>
        <v>549.55416855534725</v>
      </c>
      <c r="AO81" s="45">
        <f t="shared" si="94"/>
        <v>565.43240431912295</v>
      </c>
      <c r="AP81" s="45">
        <f t="shared" si="101"/>
        <v>581.67083500258002</v>
      </c>
      <c r="AQ81" s="45">
        <f t="shared" si="102"/>
        <v>598.27681190208705</v>
      </c>
      <c r="AR81" s="45">
        <f t="shared" si="103"/>
        <v>615.25782766736972</v>
      </c>
      <c r="AS81" s="45">
        <f t="shared" si="104"/>
        <v>632.62151891731571</v>
      </c>
      <c r="AT81" s="45">
        <f t="shared" si="105"/>
        <v>650.37566890291339</v>
      </c>
      <c r="AU81" s="45">
        <f t="shared" si="106"/>
        <v>668.52821021814452</v>
      </c>
      <c r="AV81" s="45">
        <f t="shared" si="107"/>
        <v>687.08722755969427</v>
      </c>
      <c r="AW81" s="45">
        <f t="shared" si="108"/>
        <v>706.060960536327</v>
      </c>
      <c r="AX81" s="45">
        <f t="shared" si="109"/>
        <v>725.4578065288141</v>
      </c>
      <c r="AY81" s="45">
        <f t="shared" si="110"/>
        <v>745.28632360130018</v>
      </c>
      <c r="AZ81" s="45">
        <f t="shared" si="111"/>
        <v>765.55523346501377</v>
      </c>
      <c r="BA81" s="45">
        <f t="shared" ref="BA81:BA110" si="112">+AZ80*$G$14*(1+$BK$36)</f>
        <v>786.2734244952577</v>
      </c>
      <c r="BB81" s="46"/>
      <c r="BC81" s="46"/>
      <c r="BD81" s="46"/>
      <c r="BE81" s="46"/>
      <c r="BF81" s="46"/>
      <c r="BG81" s="46"/>
      <c r="BH81" s="46"/>
      <c r="BI81" s="46"/>
      <c r="BJ81" s="46"/>
      <c r="BK81" s="45">
        <f t="shared" ref="BK81:BK87" si="113">SUM(X81:BI81)</f>
        <v>16178.347730475141</v>
      </c>
      <c r="BL81" s="1" t="s">
        <v>74</v>
      </c>
      <c r="BN81" s="49"/>
    </row>
    <row r="82" spans="1:66" ht="12.75" outlineLevel="1" thickBot="1" x14ac:dyDescent="0.25">
      <c r="H82" s="15"/>
      <c r="I82" s="16">
        <f>SUM(I52:I81)</f>
        <v>10033.926458599439</v>
      </c>
      <c r="X82" s="47"/>
      <c r="Y82" s="47">
        <f t="shared" si="72"/>
        <v>344.25449999999955</v>
      </c>
      <c r="Z82" s="47">
        <f t="shared" si="73"/>
        <v>355.4341394999995</v>
      </c>
      <c r="AA82" s="47">
        <f t="shared" si="74"/>
        <v>366.87764068087455</v>
      </c>
      <c r="AB82" s="47">
        <f t="shared" si="75"/>
        <v>378.59049734634203</v>
      </c>
      <c r="AC82" s="47">
        <f t="shared" si="76"/>
        <v>390.57831021526522</v>
      </c>
      <c r="AD82" s="44">
        <f t="shared" si="77"/>
        <v>402.84678891613748</v>
      </c>
      <c r="AE82" s="44">
        <f t="shared" si="78"/>
        <v>415.40175401770756</v>
      </c>
      <c r="AF82" s="44">
        <f t="shared" si="79"/>
        <v>428.2491390963894</v>
      </c>
      <c r="AG82" s="44">
        <f t="shared" si="86"/>
        <v>441.39499284110752</v>
      </c>
      <c r="AH82" s="44">
        <f t="shared" si="87"/>
        <v>454.84548119624401</v>
      </c>
      <c r="AI82" s="44">
        <f t="shared" si="88"/>
        <v>468.60688954335967</v>
      </c>
      <c r="AJ82" s="44">
        <f t="shared" si="89"/>
        <v>482.68562492237851</v>
      </c>
      <c r="AK82" s="44">
        <f t="shared" si="90"/>
        <v>497.08821829293413</v>
      </c>
      <c r="AL82" s="44">
        <f t="shared" si="91"/>
        <v>511.82132683658944</v>
      </c>
      <c r="AM82" s="44">
        <f t="shared" si="92"/>
        <v>526.89173630065306</v>
      </c>
      <c r="AN82" s="44">
        <f t="shared" si="93"/>
        <v>542.3063633843301</v>
      </c>
      <c r="AO82" s="44">
        <f t="shared" si="94"/>
        <v>558.07225816795517</v>
      </c>
      <c r="AP82" s="44">
        <f t="shared" si="101"/>
        <v>574.19660658606938</v>
      </c>
      <c r="AQ82" s="44">
        <f t="shared" si="102"/>
        <v>590.68673294512007</v>
      </c>
      <c r="AR82" s="44">
        <f t="shared" si="103"/>
        <v>607.55010248656947</v>
      </c>
      <c r="AS82" s="44">
        <f t="shared" si="104"/>
        <v>624.79432399621396</v>
      </c>
      <c r="AT82" s="44">
        <f t="shared" si="105"/>
        <v>642.4271524605341</v>
      </c>
      <c r="AU82" s="44">
        <f t="shared" si="106"/>
        <v>660.45649177090854</v>
      </c>
      <c r="AV82" s="44">
        <f t="shared" si="107"/>
        <v>678.89039747652578</v>
      </c>
      <c r="AW82" s="44">
        <f t="shared" si="108"/>
        <v>697.73707958686953</v>
      </c>
      <c r="AX82" s="44">
        <f t="shared" si="109"/>
        <v>717.00490542464013</v>
      </c>
      <c r="AY82" s="44">
        <f t="shared" si="110"/>
        <v>736.70240253001077</v>
      </c>
      <c r="AZ82" s="44">
        <f t="shared" si="111"/>
        <v>756.83826161712034</v>
      </c>
      <c r="BA82" s="44">
        <f t="shared" si="112"/>
        <v>777.42133958372153</v>
      </c>
      <c r="BB82" s="44">
        <f t="shared" ref="BB82:BB111" si="114">+BA81*$G$14*(1+$BK$36)</f>
        <v>798.4606625749343</v>
      </c>
      <c r="BC82" s="46"/>
      <c r="BD82" s="46"/>
      <c r="BE82" s="46"/>
      <c r="BF82" s="46"/>
      <c r="BG82" s="46"/>
      <c r="BH82" s="46"/>
      <c r="BI82" s="46"/>
      <c r="BJ82" s="46"/>
      <c r="BK82" s="45">
        <f t="shared" si="113"/>
        <v>16429.112120297505</v>
      </c>
      <c r="BN82" s="40">
        <f t="shared" ref="BN82:BN89" si="115">+BK82/BK81</f>
        <v>1.0154999999999998</v>
      </c>
    </row>
    <row r="83" spans="1:66" ht="12.75" outlineLevel="1" thickTop="1" x14ac:dyDescent="0.2">
      <c r="A83" s="1" t="s">
        <v>15</v>
      </c>
      <c r="I83" s="2"/>
      <c r="X83" s="47"/>
      <c r="Y83" s="48"/>
      <c r="Z83" s="47">
        <f t="shared" si="73"/>
        <v>349.59044474999956</v>
      </c>
      <c r="AA83" s="47">
        <f t="shared" si="74"/>
        <v>360.9433686622495</v>
      </c>
      <c r="AB83" s="47">
        <f t="shared" si="75"/>
        <v>372.56424411142814</v>
      </c>
      <c r="AC83" s="47">
        <f t="shared" si="76"/>
        <v>384.45865005521034</v>
      </c>
      <c r="AD83" s="44">
        <f t="shared" si="77"/>
        <v>396.63227402360184</v>
      </c>
      <c r="AE83" s="44">
        <f t="shared" si="78"/>
        <v>409.09091414433766</v>
      </c>
      <c r="AF83" s="44">
        <f t="shared" si="79"/>
        <v>421.84048120498204</v>
      </c>
      <c r="AG83" s="44">
        <f t="shared" si="86"/>
        <v>434.88700075238347</v>
      </c>
      <c r="AH83" s="44">
        <f t="shared" si="87"/>
        <v>448.23661523014471</v>
      </c>
      <c r="AI83" s="44">
        <f t="shared" si="88"/>
        <v>461.8955861547858</v>
      </c>
      <c r="AJ83" s="44">
        <f t="shared" si="89"/>
        <v>475.87029633128179</v>
      </c>
      <c r="AK83" s="44">
        <f t="shared" si="90"/>
        <v>490.16725210867543</v>
      </c>
      <c r="AL83" s="44">
        <f t="shared" si="91"/>
        <v>504.79308567647462</v>
      </c>
      <c r="AM83" s="44">
        <f t="shared" si="92"/>
        <v>519.75455740255666</v>
      </c>
      <c r="AN83" s="44">
        <f t="shared" si="93"/>
        <v>535.05855821331318</v>
      </c>
      <c r="AO83" s="44">
        <f t="shared" si="94"/>
        <v>550.71211201678727</v>
      </c>
      <c r="AP83" s="44">
        <f t="shared" si="101"/>
        <v>566.72237816955851</v>
      </c>
      <c r="AQ83" s="44">
        <f t="shared" si="102"/>
        <v>583.09665398815355</v>
      </c>
      <c r="AR83" s="44">
        <f t="shared" si="103"/>
        <v>599.84237730576945</v>
      </c>
      <c r="AS83" s="44">
        <f t="shared" si="104"/>
        <v>616.9671290751113</v>
      </c>
      <c r="AT83" s="44">
        <f t="shared" si="105"/>
        <v>634.47863601815527</v>
      </c>
      <c r="AU83" s="44">
        <f t="shared" si="106"/>
        <v>652.38477332367245</v>
      </c>
      <c r="AV83" s="44">
        <f t="shared" si="107"/>
        <v>670.69356739335763</v>
      </c>
      <c r="AW83" s="44">
        <f t="shared" si="108"/>
        <v>689.41319863741194</v>
      </c>
      <c r="AX83" s="44">
        <f t="shared" si="109"/>
        <v>708.55200432046604</v>
      </c>
      <c r="AY83" s="44">
        <f t="shared" si="110"/>
        <v>728.11848145872204</v>
      </c>
      <c r="AZ83" s="44">
        <f t="shared" si="111"/>
        <v>748.121289769226</v>
      </c>
      <c r="BA83" s="44">
        <f t="shared" si="112"/>
        <v>768.56925467218571</v>
      </c>
      <c r="BB83" s="44">
        <f t="shared" si="114"/>
        <v>789.47137034726927</v>
      </c>
      <c r="BC83" s="44">
        <f t="shared" ref="BC83:BC112" si="116">+BB82*$G$14*(1+$BK$36)</f>
        <v>810.83680284484581</v>
      </c>
      <c r="BD83" s="46"/>
      <c r="BE83" s="46"/>
      <c r="BF83" s="46"/>
      <c r="BG83" s="46"/>
      <c r="BH83" s="46"/>
      <c r="BI83" s="46"/>
      <c r="BJ83" s="46"/>
      <c r="BK83" s="45">
        <f t="shared" si="113"/>
        <v>16683.763358162119</v>
      </c>
      <c r="BN83" s="40">
        <f t="shared" si="115"/>
        <v>1.0155000000000003</v>
      </c>
    </row>
    <row r="84" spans="1:66" x14ac:dyDescent="0.2">
      <c r="I84" s="2"/>
      <c r="X84" s="48"/>
      <c r="Y84" s="48"/>
      <c r="Z84" s="48"/>
      <c r="AA84" s="47">
        <f t="shared" si="74"/>
        <v>355.00909664362456</v>
      </c>
      <c r="AB84" s="47">
        <f t="shared" si="75"/>
        <v>366.53799087651441</v>
      </c>
      <c r="AC84" s="47">
        <f t="shared" si="76"/>
        <v>378.33898989515529</v>
      </c>
      <c r="AD84" s="44">
        <f t="shared" si="77"/>
        <v>390.41775913106613</v>
      </c>
      <c r="AE84" s="44">
        <f t="shared" si="78"/>
        <v>402.7800742709677</v>
      </c>
      <c r="AF84" s="44">
        <f t="shared" si="79"/>
        <v>415.43182331357491</v>
      </c>
      <c r="AG84" s="44">
        <f t="shared" si="86"/>
        <v>428.37900866365931</v>
      </c>
      <c r="AH84" s="44">
        <f t="shared" si="87"/>
        <v>441.62774926404546</v>
      </c>
      <c r="AI84" s="44">
        <f t="shared" si="88"/>
        <v>455.18428276621199</v>
      </c>
      <c r="AJ84" s="44">
        <f t="shared" si="89"/>
        <v>469.05496774018502</v>
      </c>
      <c r="AK84" s="44">
        <f t="shared" si="90"/>
        <v>483.24628592441667</v>
      </c>
      <c r="AL84" s="44">
        <f t="shared" si="91"/>
        <v>497.76484451635991</v>
      </c>
      <c r="AM84" s="44">
        <f t="shared" si="92"/>
        <v>512.61737850446002</v>
      </c>
      <c r="AN84" s="44">
        <f t="shared" si="93"/>
        <v>527.81075304229637</v>
      </c>
      <c r="AO84" s="44">
        <f t="shared" si="94"/>
        <v>543.3519658656196</v>
      </c>
      <c r="AP84" s="44">
        <f t="shared" si="101"/>
        <v>559.24814975304753</v>
      </c>
      <c r="AQ84" s="44">
        <f t="shared" si="102"/>
        <v>575.50657503118669</v>
      </c>
      <c r="AR84" s="44">
        <f t="shared" si="103"/>
        <v>592.13465212496999</v>
      </c>
      <c r="AS84" s="44">
        <f t="shared" si="104"/>
        <v>609.13993415400887</v>
      </c>
      <c r="AT84" s="44">
        <f t="shared" si="105"/>
        <v>626.53011957577553</v>
      </c>
      <c r="AU84" s="44">
        <f t="shared" si="106"/>
        <v>644.31305487643669</v>
      </c>
      <c r="AV84" s="44">
        <f t="shared" si="107"/>
        <v>662.49673731018936</v>
      </c>
      <c r="AW84" s="44">
        <f t="shared" si="108"/>
        <v>681.08931768795469</v>
      </c>
      <c r="AX84" s="44">
        <f t="shared" si="109"/>
        <v>700.09910321629184</v>
      </c>
      <c r="AY84" s="44">
        <f t="shared" si="110"/>
        <v>719.53456038743332</v>
      </c>
      <c r="AZ84" s="44">
        <f t="shared" si="111"/>
        <v>739.40431792133234</v>
      </c>
      <c r="BA84" s="44">
        <f t="shared" si="112"/>
        <v>759.71716976064909</v>
      </c>
      <c r="BB84" s="44">
        <f t="shared" si="114"/>
        <v>780.48207811960469</v>
      </c>
      <c r="BC84" s="44">
        <f t="shared" si="116"/>
        <v>801.70817658765202</v>
      </c>
      <c r="BD84" s="44">
        <f t="shared" ref="BD84:BD113" si="117">+BC83*$G$14*(1+$BK$36)</f>
        <v>823.40477328894099</v>
      </c>
      <c r="BE84" s="46"/>
      <c r="BF84" s="46"/>
      <c r="BG84" s="46"/>
      <c r="BH84" s="46"/>
      <c r="BI84" s="46"/>
      <c r="BJ84" s="46"/>
      <c r="BK84" s="45">
        <f t="shared" si="113"/>
        <v>16942.361690213631</v>
      </c>
      <c r="BN84" s="40">
        <f t="shared" si="115"/>
        <v>1.0154999999999998</v>
      </c>
    </row>
    <row r="85" spans="1:66" x14ac:dyDescent="0.2">
      <c r="A85" s="1" t="s">
        <v>17</v>
      </c>
      <c r="I85" s="2"/>
      <c r="X85" s="48"/>
      <c r="Y85" s="48"/>
      <c r="Z85" s="48"/>
      <c r="AA85" s="48"/>
      <c r="AB85" s="47">
        <f t="shared" si="75"/>
        <v>360.51173764160075</v>
      </c>
      <c r="AC85" s="47">
        <f t="shared" si="76"/>
        <v>372.21932973510042</v>
      </c>
      <c r="AD85" s="44">
        <f t="shared" si="77"/>
        <v>384.2032442385302</v>
      </c>
      <c r="AE85" s="44">
        <f t="shared" si="78"/>
        <v>396.46923439759769</v>
      </c>
      <c r="AF85" s="44">
        <f t="shared" si="79"/>
        <v>409.02316542216772</v>
      </c>
      <c r="AG85" s="44">
        <f t="shared" si="86"/>
        <v>421.87101657493537</v>
      </c>
      <c r="AH85" s="44">
        <f t="shared" si="87"/>
        <v>435.01888329794605</v>
      </c>
      <c r="AI85" s="44">
        <f t="shared" si="88"/>
        <v>448.47297937763818</v>
      </c>
      <c r="AJ85" s="44">
        <f t="shared" si="89"/>
        <v>462.2396391490883</v>
      </c>
      <c r="AK85" s="44">
        <f t="shared" si="90"/>
        <v>476.32531974015791</v>
      </c>
      <c r="AL85" s="44">
        <f t="shared" si="91"/>
        <v>490.73660335624515</v>
      </c>
      <c r="AM85" s="44">
        <f t="shared" si="92"/>
        <v>505.48019960636356</v>
      </c>
      <c r="AN85" s="44">
        <f t="shared" si="93"/>
        <v>520.56294787127922</v>
      </c>
      <c r="AO85" s="44">
        <f t="shared" si="94"/>
        <v>535.99181971445205</v>
      </c>
      <c r="AP85" s="44">
        <f t="shared" si="101"/>
        <v>551.77392133653677</v>
      </c>
      <c r="AQ85" s="44">
        <f t="shared" si="102"/>
        <v>567.91649607421982</v>
      </c>
      <c r="AR85" s="44">
        <f t="shared" si="103"/>
        <v>584.42692694417008</v>
      </c>
      <c r="AS85" s="44">
        <f t="shared" si="104"/>
        <v>601.31273923290712</v>
      </c>
      <c r="AT85" s="44">
        <f t="shared" si="105"/>
        <v>618.58160313339602</v>
      </c>
      <c r="AU85" s="44">
        <f t="shared" si="106"/>
        <v>636.24133642920015</v>
      </c>
      <c r="AV85" s="44">
        <f t="shared" si="107"/>
        <v>654.29990722702155</v>
      </c>
      <c r="AW85" s="44">
        <f t="shared" si="108"/>
        <v>672.76543673849733</v>
      </c>
      <c r="AX85" s="44">
        <f t="shared" si="109"/>
        <v>691.64620211211809</v>
      </c>
      <c r="AY85" s="44">
        <f t="shared" si="110"/>
        <v>710.95063931614436</v>
      </c>
      <c r="AZ85" s="44">
        <f t="shared" si="111"/>
        <v>730.68734607343856</v>
      </c>
      <c r="BA85" s="44">
        <f t="shared" si="112"/>
        <v>750.86508484911303</v>
      </c>
      <c r="BB85" s="44">
        <f t="shared" si="114"/>
        <v>771.49278589193921</v>
      </c>
      <c r="BC85" s="44">
        <f t="shared" si="116"/>
        <v>792.57955033045857</v>
      </c>
      <c r="BD85" s="44">
        <f t="shared" si="117"/>
        <v>814.13465332476073</v>
      </c>
      <c r="BE85" s="44">
        <f t="shared" ref="BE85:BE114" si="118">+BD84*$G$14*(1+$BK$36)</f>
        <v>836.16754727491968</v>
      </c>
      <c r="BF85" s="46"/>
      <c r="BG85" s="46"/>
      <c r="BH85" s="46"/>
      <c r="BI85" s="46"/>
      <c r="BJ85" s="46"/>
      <c r="BK85" s="45">
        <f t="shared" si="113"/>
        <v>17204.968296411946</v>
      </c>
      <c r="BN85" s="40">
        <f t="shared" si="115"/>
        <v>1.0155000000000003</v>
      </c>
    </row>
    <row r="86" spans="1:66" x14ac:dyDescent="0.2">
      <c r="I86" s="2"/>
      <c r="X86" s="48"/>
      <c r="Y86" s="48"/>
      <c r="Z86" s="48"/>
      <c r="AA86" s="48"/>
      <c r="AB86" s="48"/>
      <c r="AC86" s="47">
        <f t="shared" si="76"/>
        <v>366.0996695750456</v>
      </c>
      <c r="AD86" s="44">
        <f t="shared" si="77"/>
        <v>377.9887293459945</v>
      </c>
      <c r="AE86" s="44">
        <f t="shared" si="78"/>
        <v>390.15839452422745</v>
      </c>
      <c r="AF86" s="44">
        <f t="shared" si="79"/>
        <v>402.61450753076048</v>
      </c>
      <c r="AG86" s="44">
        <f t="shared" si="86"/>
        <v>415.36302448621137</v>
      </c>
      <c r="AH86" s="44">
        <f t="shared" si="87"/>
        <v>428.41001733184692</v>
      </c>
      <c r="AI86" s="44">
        <f t="shared" si="88"/>
        <v>441.76167598906426</v>
      </c>
      <c r="AJ86" s="44">
        <f t="shared" si="89"/>
        <v>455.42431055799159</v>
      </c>
      <c r="AK86" s="44">
        <f t="shared" si="90"/>
        <v>469.40435355589921</v>
      </c>
      <c r="AL86" s="44">
        <f t="shared" si="91"/>
        <v>483.70836219613039</v>
      </c>
      <c r="AM86" s="44">
        <f t="shared" si="92"/>
        <v>498.34302070826698</v>
      </c>
      <c r="AN86" s="44">
        <f t="shared" si="93"/>
        <v>513.31514270026219</v>
      </c>
      <c r="AO86" s="44">
        <f t="shared" si="94"/>
        <v>528.63167356328404</v>
      </c>
      <c r="AP86" s="44">
        <f t="shared" si="101"/>
        <v>544.29969292002613</v>
      </c>
      <c r="AQ86" s="44">
        <f t="shared" si="102"/>
        <v>560.32641711725319</v>
      </c>
      <c r="AR86" s="44">
        <f t="shared" si="103"/>
        <v>576.71920176337028</v>
      </c>
      <c r="AS86" s="44">
        <f t="shared" si="104"/>
        <v>593.4855443118048</v>
      </c>
      <c r="AT86" s="44">
        <f t="shared" si="105"/>
        <v>610.63308669101718</v>
      </c>
      <c r="AU86" s="44">
        <f t="shared" si="106"/>
        <v>628.16961798196371</v>
      </c>
      <c r="AV86" s="44">
        <f t="shared" si="107"/>
        <v>646.10307714385283</v>
      </c>
      <c r="AW86" s="44">
        <f t="shared" si="108"/>
        <v>664.44155578904042</v>
      </c>
      <c r="AX86" s="44">
        <f t="shared" si="109"/>
        <v>683.19330100794411</v>
      </c>
      <c r="AY86" s="44">
        <f t="shared" si="110"/>
        <v>702.36671824485597</v>
      </c>
      <c r="AZ86" s="44">
        <f t="shared" si="111"/>
        <v>721.97037422554467</v>
      </c>
      <c r="BA86" s="44">
        <f t="shared" si="112"/>
        <v>742.01299993757686</v>
      </c>
      <c r="BB86" s="44">
        <f t="shared" si="114"/>
        <v>762.50349366427429</v>
      </c>
      <c r="BC86" s="44">
        <f t="shared" si="116"/>
        <v>783.45092407326433</v>
      </c>
      <c r="BD86" s="44">
        <f t="shared" si="117"/>
        <v>804.86453336058071</v>
      </c>
      <c r="BE86" s="44">
        <f t="shared" si="118"/>
        <v>826.75374045129456</v>
      </c>
      <c r="BF86" s="44">
        <f t="shared" ref="BF86:BF115" si="119">+BE85*$G$14*(1+$BK$36)</f>
        <v>849.12814425768102</v>
      </c>
      <c r="BG86" s="46"/>
      <c r="BH86" s="46"/>
      <c r="BI86" s="46"/>
      <c r="BJ86" s="46"/>
      <c r="BK86" s="45">
        <f t="shared" si="113"/>
        <v>17471.645305006325</v>
      </c>
      <c r="BN86" s="40">
        <f t="shared" si="115"/>
        <v>1.0154999999999996</v>
      </c>
    </row>
    <row r="87" spans="1:66" x14ac:dyDescent="0.2">
      <c r="A87" s="4" t="s">
        <v>6</v>
      </c>
      <c r="B87" s="4" t="s">
        <v>5</v>
      </c>
      <c r="C87" s="4" t="s">
        <v>7</v>
      </c>
      <c r="D87" s="4" t="s">
        <v>8</v>
      </c>
      <c r="E87" s="4" t="s">
        <v>9</v>
      </c>
      <c r="F87" s="4" t="s">
        <v>10</v>
      </c>
      <c r="H87" s="4" t="s">
        <v>11</v>
      </c>
      <c r="I87" s="17" t="s">
        <v>13</v>
      </c>
      <c r="X87" s="48"/>
      <c r="Y87" s="48"/>
      <c r="Z87" s="48"/>
      <c r="AA87" s="48"/>
      <c r="AB87" s="48"/>
      <c r="AC87" s="52"/>
      <c r="AD87" s="44">
        <f t="shared" si="77"/>
        <v>371.77421445345885</v>
      </c>
      <c r="AE87" s="44">
        <f t="shared" si="78"/>
        <v>383.84755465085743</v>
      </c>
      <c r="AF87" s="44">
        <f t="shared" si="79"/>
        <v>396.205849639353</v>
      </c>
      <c r="AG87" s="44">
        <f t="shared" si="86"/>
        <v>408.85503239748726</v>
      </c>
      <c r="AH87" s="44">
        <f t="shared" si="87"/>
        <v>421.80115136574767</v>
      </c>
      <c r="AI87" s="44">
        <f t="shared" si="88"/>
        <v>435.05037260049056</v>
      </c>
      <c r="AJ87" s="44">
        <f t="shared" si="89"/>
        <v>448.60898196689476</v>
      </c>
      <c r="AK87" s="44">
        <f t="shared" si="90"/>
        <v>462.4833873716405</v>
      </c>
      <c r="AL87" s="44">
        <f t="shared" si="91"/>
        <v>476.68012103601569</v>
      </c>
      <c r="AM87" s="44">
        <f t="shared" si="92"/>
        <v>491.20584181017045</v>
      </c>
      <c r="AN87" s="44">
        <f t="shared" si="93"/>
        <v>506.06733752924515</v>
      </c>
      <c r="AO87" s="44">
        <f t="shared" si="94"/>
        <v>521.27152741211626</v>
      </c>
      <c r="AP87" s="44">
        <f t="shared" si="101"/>
        <v>536.82546450351492</v>
      </c>
      <c r="AQ87" s="44">
        <f t="shared" si="102"/>
        <v>552.73633816028655</v>
      </c>
      <c r="AR87" s="44">
        <f t="shared" si="103"/>
        <v>569.01147658257059</v>
      </c>
      <c r="AS87" s="44">
        <f t="shared" si="104"/>
        <v>585.6583493907026</v>
      </c>
      <c r="AT87" s="44">
        <f t="shared" si="105"/>
        <v>602.68457024863778</v>
      </c>
      <c r="AU87" s="44">
        <f t="shared" si="106"/>
        <v>620.09789953472796</v>
      </c>
      <c r="AV87" s="44">
        <f t="shared" si="107"/>
        <v>637.90624706068422</v>
      </c>
      <c r="AW87" s="44">
        <f t="shared" si="108"/>
        <v>656.11767483958261</v>
      </c>
      <c r="AX87" s="44">
        <f t="shared" si="109"/>
        <v>674.74039990377059</v>
      </c>
      <c r="AY87" s="44">
        <f t="shared" si="110"/>
        <v>693.78279717356725</v>
      </c>
      <c r="AZ87" s="44">
        <f t="shared" si="111"/>
        <v>713.25340237765124</v>
      </c>
      <c r="BA87" s="44">
        <f t="shared" si="112"/>
        <v>733.1609150260407</v>
      </c>
      <c r="BB87" s="44">
        <f t="shared" si="114"/>
        <v>753.51420143660937</v>
      </c>
      <c r="BC87" s="44">
        <f t="shared" si="116"/>
        <v>774.32229781607055</v>
      </c>
      <c r="BD87" s="44">
        <f t="shared" si="117"/>
        <v>795.5944133964</v>
      </c>
      <c r="BE87" s="44">
        <f t="shared" si="118"/>
        <v>817.33993362766978</v>
      </c>
      <c r="BF87" s="44">
        <f t="shared" si="119"/>
        <v>839.56842342828963</v>
      </c>
      <c r="BG87" s="44">
        <f t="shared" ref="BG87:BG116" si="120">+BF86*$G$14*(1+$BK$36)</f>
        <v>862.28963049367508</v>
      </c>
      <c r="BH87" s="46"/>
      <c r="BI87" s="46"/>
      <c r="BJ87" s="46"/>
      <c r="BK87" s="45">
        <f t="shared" si="113"/>
        <v>17742.455807233935</v>
      </c>
      <c r="BN87" s="40">
        <f t="shared" si="115"/>
        <v>1.0155000000000007</v>
      </c>
    </row>
    <row r="88" spans="1:66" x14ac:dyDescent="0.2">
      <c r="H88" s="5"/>
      <c r="I88" s="17" t="s">
        <v>14</v>
      </c>
      <c r="X88" s="48"/>
      <c r="Y88" s="48"/>
      <c r="Z88" s="48"/>
      <c r="AA88" s="48"/>
      <c r="AB88" s="48"/>
      <c r="AC88" s="52"/>
      <c r="AE88" s="44">
        <f t="shared" si="78"/>
        <v>377.53671477748748</v>
      </c>
      <c r="AF88" s="44">
        <f t="shared" si="79"/>
        <v>389.79719174794576</v>
      </c>
      <c r="AG88" s="44">
        <f t="shared" si="86"/>
        <v>402.34704030876298</v>
      </c>
      <c r="AH88" s="44">
        <f t="shared" si="87"/>
        <v>415.19228539964837</v>
      </c>
      <c r="AI88" s="44">
        <f t="shared" si="88"/>
        <v>428.33906921191681</v>
      </c>
      <c r="AJ88" s="44">
        <f t="shared" si="89"/>
        <v>441.79365337579821</v>
      </c>
      <c r="AK88" s="44">
        <f t="shared" si="90"/>
        <v>455.56242118738169</v>
      </c>
      <c r="AL88" s="44">
        <f t="shared" si="91"/>
        <v>469.65187987590099</v>
      </c>
      <c r="AM88" s="44">
        <f t="shared" si="92"/>
        <v>484.06866291207399</v>
      </c>
      <c r="AN88" s="44">
        <f t="shared" si="93"/>
        <v>498.81953235822812</v>
      </c>
      <c r="AO88" s="44">
        <f t="shared" si="94"/>
        <v>513.91138126094847</v>
      </c>
      <c r="AP88" s="44">
        <f t="shared" si="101"/>
        <v>529.35123608700405</v>
      </c>
      <c r="AQ88" s="44">
        <f t="shared" si="102"/>
        <v>545.14625920331946</v>
      </c>
      <c r="AR88" s="44">
        <f t="shared" si="103"/>
        <v>561.30375140177102</v>
      </c>
      <c r="AS88" s="44">
        <f t="shared" si="104"/>
        <v>577.83115446960051</v>
      </c>
      <c r="AT88" s="44">
        <f t="shared" si="105"/>
        <v>594.7360538062585</v>
      </c>
      <c r="AU88" s="44">
        <f t="shared" si="106"/>
        <v>612.02618108749175</v>
      </c>
      <c r="AV88" s="44">
        <f t="shared" si="107"/>
        <v>629.7094169775163</v>
      </c>
      <c r="AW88" s="44">
        <f t="shared" si="108"/>
        <v>647.7937938901249</v>
      </c>
      <c r="AX88" s="44">
        <f t="shared" si="109"/>
        <v>666.28749879959616</v>
      </c>
      <c r="AY88" s="44">
        <f t="shared" si="110"/>
        <v>685.19887610227909</v>
      </c>
      <c r="AZ88" s="44">
        <f t="shared" si="111"/>
        <v>704.53643052975758</v>
      </c>
      <c r="BA88" s="44">
        <f t="shared" si="112"/>
        <v>724.30883011450487</v>
      </c>
      <c r="BB88" s="44">
        <f t="shared" si="114"/>
        <v>744.52490920894434</v>
      </c>
      <c r="BC88" s="44">
        <f t="shared" si="116"/>
        <v>765.19367155887687</v>
      </c>
      <c r="BD88" s="44">
        <f t="shared" si="117"/>
        <v>786.32429343221975</v>
      </c>
      <c r="BE88" s="44">
        <f t="shared" si="118"/>
        <v>807.9261268040442</v>
      </c>
      <c r="BF88" s="44">
        <f t="shared" si="119"/>
        <v>830.00870259889871</v>
      </c>
      <c r="BG88" s="44">
        <f t="shared" si="120"/>
        <v>852.58173399142822</v>
      </c>
      <c r="BH88" s="44">
        <f t="shared" ref="BH88:BH117" si="121">+BG87*$G$14*(1+$BK$36)</f>
        <v>875.65511976632706</v>
      </c>
      <c r="BI88" s="46"/>
      <c r="BJ88" s="46"/>
      <c r="BK88" s="45">
        <f>SUM(X88:BI88)</f>
        <v>18017.463872246059</v>
      </c>
      <c r="BN88" s="40">
        <f t="shared" si="115"/>
        <v>1.0154999999999998</v>
      </c>
    </row>
    <row r="89" spans="1:66" x14ac:dyDescent="0.2">
      <c r="A89" s="1">
        <v>0</v>
      </c>
      <c r="B89" s="2">
        <f>B13</f>
        <v>10000</v>
      </c>
      <c r="H89" s="5"/>
      <c r="I89" s="17"/>
      <c r="X89" s="48"/>
      <c r="Y89" s="48"/>
      <c r="Z89" s="48"/>
      <c r="AA89" s="48"/>
      <c r="AB89" s="48"/>
      <c r="AC89" s="52"/>
      <c r="AF89" s="45">
        <f t="shared" si="79"/>
        <v>383.38853385653857</v>
      </c>
      <c r="AG89" s="45">
        <f t="shared" si="86"/>
        <v>395.83904822003893</v>
      </c>
      <c r="AH89" s="45">
        <f t="shared" si="87"/>
        <v>408.58341943354884</v>
      </c>
      <c r="AI89" s="45">
        <f t="shared" si="88"/>
        <v>421.62776582334294</v>
      </c>
      <c r="AJ89" s="45">
        <f t="shared" si="89"/>
        <v>434.97832478470156</v>
      </c>
      <c r="AK89" s="45">
        <f t="shared" si="90"/>
        <v>448.6414550031231</v>
      </c>
      <c r="AL89" s="45">
        <f t="shared" si="91"/>
        <v>462.62363871578611</v>
      </c>
      <c r="AM89" s="45">
        <f t="shared" si="92"/>
        <v>476.93148401397747</v>
      </c>
      <c r="AN89" s="45">
        <f t="shared" si="93"/>
        <v>491.5717271872112</v>
      </c>
      <c r="AO89" s="45">
        <f t="shared" si="94"/>
        <v>506.55123510978069</v>
      </c>
      <c r="AP89" s="45">
        <f t="shared" si="101"/>
        <v>521.87700767049319</v>
      </c>
      <c r="AQ89" s="45">
        <f t="shared" si="102"/>
        <v>537.55618024635271</v>
      </c>
      <c r="AR89" s="45">
        <f t="shared" si="103"/>
        <v>553.596026220971</v>
      </c>
      <c r="AS89" s="45">
        <f t="shared" si="104"/>
        <v>570.00395954849853</v>
      </c>
      <c r="AT89" s="45">
        <f t="shared" si="105"/>
        <v>586.78753736387932</v>
      </c>
      <c r="AU89" s="45">
        <f t="shared" si="106"/>
        <v>603.95446264025554</v>
      </c>
      <c r="AV89" s="45">
        <f t="shared" si="107"/>
        <v>621.51258689434792</v>
      </c>
      <c r="AW89" s="45">
        <f t="shared" si="108"/>
        <v>639.46991294066788</v>
      </c>
      <c r="AX89" s="45">
        <f t="shared" si="109"/>
        <v>657.83459769542185</v>
      </c>
      <c r="AY89" s="45">
        <f t="shared" si="110"/>
        <v>676.6149550309899</v>
      </c>
      <c r="AZ89" s="45">
        <f t="shared" si="111"/>
        <v>695.81945868186449</v>
      </c>
      <c r="BA89" s="45">
        <f t="shared" si="112"/>
        <v>715.45674520296882</v>
      </c>
      <c r="BB89" s="45">
        <f t="shared" si="114"/>
        <v>735.53561698127976</v>
      </c>
      <c r="BC89" s="45">
        <f t="shared" si="116"/>
        <v>756.06504530168297</v>
      </c>
      <c r="BD89" s="45">
        <f t="shared" si="117"/>
        <v>777.05417346803949</v>
      </c>
      <c r="BE89" s="45">
        <f t="shared" si="118"/>
        <v>798.51231998041919</v>
      </c>
      <c r="BF89" s="45">
        <f t="shared" si="119"/>
        <v>820.44898176950699</v>
      </c>
      <c r="BG89" s="45">
        <f t="shared" si="120"/>
        <v>842.87383748918171</v>
      </c>
      <c r="BH89" s="45">
        <f t="shared" si="121"/>
        <v>865.79675086829548</v>
      </c>
      <c r="BI89" s="45">
        <f t="shared" ref="BI89:BI118" si="122">+BH88*$G$14*(1+$BK$36)</f>
        <v>889.22777412270523</v>
      </c>
      <c r="BJ89" s="46"/>
      <c r="BK89" s="45">
        <f>SUM(X89:BI89)</f>
        <v>18296.734562265869</v>
      </c>
      <c r="BN89" s="40">
        <f t="shared" si="115"/>
        <v>1.0154999999999998</v>
      </c>
    </row>
    <row r="90" spans="1:66" x14ac:dyDescent="0.2">
      <c r="A90" s="1">
        <v>1</v>
      </c>
      <c r="B90" s="2">
        <f>B89*(1+C44)</f>
        <v>10000</v>
      </c>
      <c r="C90" s="6">
        <f>B90/($C$5-A89)</f>
        <v>333.33333333333331</v>
      </c>
      <c r="D90" s="3">
        <f t="shared" ref="D90:D98" si="123">$C$8</f>
        <v>1.7000000000000001E-2</v>
      </c>
      <c r="E90" s="6">
        <f t="shared" ref="E90:E98" si="124">B90*D90</f>
        <v>170</v>
      </c>
      <c r="F90" s="6">
        <f t="shared" ref="F90:F98" si="125">C90+E90</f>
        <v>503.33333333333331</v>
      </c>
      <c r="H90" s="7">
        <f t="shared" ref="H90:H109" si="126">(1+$C$6)^A90</f>
        <v>1.0325</v>
      </c>
      <c r="I90" s="2">
        <f t="shared" ref="I90:I98" si="127">F90/H90</f>
        <v>487.48991121872479</v>
      </c>
      <c r="X90" s="48"/>
      <c r="Y90" s="48"/>
      <c r="Z90" s="48"/>
      <c r="AA90" s="48"/>
      <c r="AB90" s="48"/>
      <c r="AC90" s="52"/>
      <c r="AG90" s="44">
        <f t="shared" si="86"/>
        <v>389.33105613131494</v>
      </c>
      <c r="AH90" s="44">
        <f t="shared" si="87"/>
        <v>401.97455346744954</v>
      </c>
      <c r="AI90" s="44">
        <f t="shared" si="88"/>
        <v>414.9164624347689</v>
      </c>
      <c r="AJ90" s="44">
        <f t="shared" si="89"/>
        <v>428.16299619360478</v>
      </c>
      <c r="AK90" s="44">
        <f t="shared" si="90"/>
        <v>441.72048881886445</v>
      </c>
      <c r="AL90" s="44">
        <f t="shared" si="91"/>
        <v>455.59539755567152</v>
      </c>
      <c r="AM90" s="44">
        <f t="shared" si="92"/>
        <v>469.79430511588083</v>
      </c>
      <c r="AN90" s="44">
        <f t="shared" si="93"/>
        <v>484.32392201619416</v>
      </c>
      <c r="AO90" s="44">
        <f t="shared" si="94"/>
        <v>499.19108895861302</v>
      </c>
      <c r="AP90" s="44">
        <f t="shared" si="101"/>
        <v>514.40277925398232</v>
      </c>
      <c r="AQ90" s="44">
        <f t="shared" si="102"/>
        <v>529.96610128938585</v>
      </c>
      <c r="AR90" s="44">
        <f t="shared" si="103"/>
        <v>545.8883010401712</v>
      </c>
      <c r="AS90" s="44">
        <f t="shared" si="104"/>
        <v>562.1767646273961</v>
      </c>
      <c r="AT90" s="44">
        <f t="shared" si="105"/>
        <v>578.83902092150026</v>
      </c>
      <c r="AU90" s="44">
        <f t="shared" si="106"/>
        <v>595.88274419301945</v>
      </c>
      <c r="AV90" s="44">
        <f t="shared" si="107"/>
        <v>613.31575681117954</v>
      </c>
      <c r="AW90" s="44">
        <f t="shared" si="108"/>
        <v>631.14603199121041</v>
      </c>
      <c r="AX90" s="44">
        <f t="shared" si="109"/>
        <v>649.38169659124833</v>
      </c>
      <c r="AY90" s="44">
        <f t="shared" si="110"/>
        <v>668.03103395970095</v>
      </c>
      <c r="AZ90" s="44">
        <f t="shared" si="111"/>
        <v>687.10248683397026</v>
      </c>
      <c r="BA90" s="44">
        <f t="shared" si="112"/>
        <v>706.60466029143345</v>
      </c>
      <c r="BB90" s="44">
        <f t="shared" si="114"/>
        <v>726.54632475361484</v>
      </c>
      <c r="BC90" s="44">
        <f t="shared" si="116"/>
        <v>746.93641904448964</v>
      </c>
      <c r="BD90" s="44">
        <f t="shared" si="117"/>
        <v>767.78405350385913</v>
      </c>
      <c r="BE90" s="44">
        <f t="shared" si="118"/>
        <v>789.09851315679418</v>
      </c>
      <c r="BF90" s="44">
        <f t="shared" si="119"/>
        <v>810.88926094011572</v>
      </c>
      <c r="BG90" s="44">
        <f t="shared" si="120"/>
        <v>833.1659409869344</v>
      </c>
      <c r="BH90" s="44">
        <f t="shared" si="121"/>
        <v>855.93838197026412</v>
      </c>
      <c r="BI90" s="44">
        <f t="shared" si="122"/>
        <v>879.21660050675416</v>
      </c>
      <c r="BN90" s="49"/>
    </row>
    <row r="91" spans="1:66" x14ac:dyDescent="0.2">
      <c r="A91" s="1">
        <v>2</v>
      </c>
      <c r="B91" s="2">
        <f>(B90-C90)</f>
        <v>9666.6666666666661</v>
      </c>
      <c r="C91" s="6">
        <f t="shared" ref="C91:C119" si="128">B91/($C$5-A90)</f>
        <v>333.33333333333331</v>
      </c>
      <c r="D91" s="3">
        <f t="shared" si="123"/>
        <v>1.7000000000000001E-2</v>
      </c>
      <c r="E91" s="6">
        <f t="shared" si="124"/>
        <v>164.33333333333334</v>
      </c>
      <c r="F91" s="6">
        <f t="shared" si="125"/>
        <v>497.66666666666663</v>
      </c>
      <c r="H91" s="7">
        <f t="shared" si="126"/>
        <v>1.0660562499999999</v>
      </c>
      <c r="I91" s="2">
        <f t="shared" si="127"/>
        <v>466.82965056174726</v>
      </c>
      <c r="X91" s="48"/>
      <c r="Y91" s="48"/>
      <c r="Z91" s="48"/>
      <c r="AA91" s="48"/>
      <c r="AB91" s="48"/>
      <c r="AC91" s="52"/>
      <c r="AH91" s="44">
        <f t="shared" si="87"/>
        <v>395.36568750135035</v>
      </c>
      <c r="AI91" s="44">
        <f t="shared" si="88"/>
        <v>408.20515904619504</v>
      </c>
      <c r="AJ91" s="44">
        <f t="shared" si="89"/>
        <v>421.34766760250784</v>
      </c>
      <c r="AK91" s="44">
        <f t="shared" si="90"/>
        <v>434.79952263460569</v>
      </c>
      <c r="AL91" s="44">
        <f t="shared" si="91"/>
        <v>448.56715639555688</v>
      </c>
      <c r="AM91" s="44">
        <f t="shared" si="92"/>
        <v>462.65712621778448</v>
      </c>
      <c r="AN91" s="44">
        <f t="shared" si="93"/>
        <v>477.07611684517701</v>
      </c>
      <c r="AO91" s="44">
        <f t="shared" si="94"/>
        <v>491.83094280744518</v>
      </c>
      <c r="AP91" s="44">
        <f t="shared" si="101"/>
        <v>506.92855083747156</v>
      </c>
      <c r="AQ91" s="44">
        <f t="shared" si="102"/>
        <v>522.3760223324191</v>
      </c>
      <c r="AR91" s="44">
        <f t="shared" si="103"/>
        <v>538.1805758593714</v>
      </c>
      <c r="AS91" s="44">
        <f t="shared" si="104"/>
        <v>554.34956970629389</v>
      </c>
      <c r="AT91" s="44">
        <f t="shared" si="105"/>
        <v>570.89050447912075</v>
      </c>
      <c r="AU91" s="44">
        <f t="shared" si="106"/>
        <v>587.81102574578358</v>
      </c>
      <c r="AV91" s="44">
        <f t="shared" si="107"/>
        <v>605.11892672801127</v>
      </c>
      <c r="AW91" s="44">
        <f t="shared" si="108"/>
        <v>622.82215104175282</v>
      </c>
      <c r="AX91" s="44">
        <f t="shared" si="109"/>
        <v>640.92879548707424</v>
      </c>
      <c r="AY91" s="44">
        <f t="shared" si="110"/>
        <v>659.44711288841268</v>
      </c>
      <c r="AZ91" s="44">
        <f t="shared" si="111"/>
        <v>678.38551498607637</v>
      </c>
      <c r="BA91" s="44">
        <f t="shared" si="112"/>
        <v>697.75257537989683</v>
      </c>
      <c r="BB91" s="44">
        <f t="shared" si="114"/>
        <v>717.55703252595072</v>
      </c>
      <c r="BC91" s="44">
        <f t="shared" si="116"/>
        <v>737.80779278729597</v>
      </c>
      <c r="BD91" s="44">
        <f t="shared" si="117"/>
        <v>758.51393353967933</v>
      </c>
      <c r="BE91" s="44">
        <f t="shared" si="118"/>
        <v>779.68470633316895</v>
      </c>
      <c r="BF91" s="44">
        <f t="shared" si="119"/>
        <v>801.32954011072457</v>
      </c>
      <c r="BG91" s="44">
        <f t="shared" si="120"/>
        <v>823.45804448468755</v>
      </c>
      <c r="BH91" s="44">
        <f t="shared" si="121"/>
        <v>846.08001307223196</v>
      </c>
      <c r="BI91" s="44">
        <f t="shared" si="122"/>
        <v>869.20542689080332</v>
      </c>
    </row>
    <row r="92" spans="1:66" x14ac:dyDescent="0.2">
      <c r="A92" s="1">
        <v>3</v>
      </c>
      <c r="B92" s="2">
        <f t="shared" ref="B92:B98" si="129">(B91-C91)</f>
        <v>9333.3333333333321</v>
      </c>
      <c r="C92" s="6">
        <f t="shared" si="128"/>
        <v>333.33333333333331</v>
      </c>
      <c r="D92" s="3">
        <f t="shared" si="123"/>
        <v>1.7000000000000001E-2</v>
      </c>
      <c r="E92" s="6">
        <f t="shared" si="124"/>
        <v>158.66666666666666</v>
      </c>
      <c r="F92" s="6">
        <f t="shared" si="125"/>
        <v>492</v>
      </c>
      <c r="H92" s="7">
        <f t="shared" si="126"/>
        <v>1.1007030781249998</v>
      </c>
      <c r="I92" s="2">
        <f t="shared" si="127"/>
        <v>446.98703017902045</v>
      </c>
      <c r="X92" s="48"/>
      <c r="Y92" s="48"/>
      <c r="Z92" s="48"/>
      <c r="AA92" s="48"/>
      <c r="AB92" s="48"/>
      <c r="AC92" s="52"/>
      <c r="AI92" s="44">
        <f t="shared" si="88"/>
        <v>401.49385565762128</v>
      </c>
      <c r="AJ92" s="44">
        <f t="shared" si="89"/>
        <v>414.53233901141107</v>
      </c>
      <c r="AK92" s="44">
        <f t="shared" si="90"/>
        <v>427.87855645034676</v>
      </c>
      <c r="AL92" s="44">
        <f t="shared" si="91"/>
        <v>441.53891523544212</v>
      </c>
      <c r="AM92" s="44">
        <f t="shared" si="92"/>
        <v>455.51994731968801</v>
      </c>
      <c r="AN92" s="44">
        <f t="shared" si="93"/>
        <v>469.82831167416015</v>
      </c>
      <c r="AO92" s="44">
        <f t="shared" si="94"/>
        <v>484.47079665627729</v>
      </c>
      <c r="AP92" s="44">
        <f t="shared" si="101"/>
        <v>499.45432242096064</v>
      </c>
      <c r="AQ92" s="44">
        <f t="shared" si="102"/>
        <v>514.78594337545246</v>
      </c>
      <c r="AR92" s="44">
        <f t="shared" si="103"/>
        <v>530.4728506785716</v>
      </c>
      <c r="AS92" s="44">
        <f t="shared" si="104"/>
        <v>546.52237478519169</v>
      </c>
      <c r="AT92" s="44">
        <f t="shared" si="105"/>
        <v>562.94198803674146</v>
      </c>
      <c r="AU92" s="44">
        <f t="shared" si="106"/>
        <v>579.73930729854715</v>
      </c>
      <c r="AV92" s="44">
        <f t="shared" si="107"/>
        <v>596.92209664484324</v>
      </c>
      <c r="AW92" s="44">
        <f t="shared" si="108"/>
        <v>614.49827009229546</v>
      </c>
      <c r="AX92" s="44">
        <f t="shared" si="109"/>
        <v>632.47589438290004</v>
      </c>
      <c r="AY92" s="44">
        <f t="shared" si="110"/>
        <v>650.86319181712395</v>
      </c>
      <c r="AZ92" s="44">
        <f t="shared" si="111"/>
        <v>669.66854313818317</v>
      </c>
      <c r="BA92" s="44">
        <f t="shared" si="112"/>
        <v>688.90049046836066</v>
      </c>
      <c r="BB92" s="44">
        <f t="shared" si="114"/>
        <v>708.56774029828523</v>
      </c>
      <c r="BC92" s="44">
        <f t="shared" si="116"/>
        <v>728.67916653010298</v>
      </c>
      <c r="BD92" s="44">
        <f t="shared" si="117"/>
        <v>749.24381357549908</v>
      </c>
      <c r="BE92" s="44">
        <f t="shared" si="118"/>
        <v>770.27089950954439</v>
      </c>
      <c r="BF92" s="44">
        <f t="shared" si="119"/>
        <v>791.76981928133307</v>
      </c>
      <c r="BG92" s="44">
        <f t="shared" si="120"/>
        <v>813.75014798244081</v>
      </c>
      <c r="BH92" s="44">
        <f t="shared" si="121"/>
        <v>836.22164417420026</v>
      </c>
      <c r="BI92" s="44">
        <f t="shared" si="122"/>
        <v>859.19425327485158</v>
      </c>
    </row>
    <row r="93" spans="1:66" x14ac:dyDescent="0.2">
      <c r="A93" s="1">
        <v>4</v>
      </c>
      <c r="B93" s="2">
        <f t="shared" si="129"/>
        <v>8999.9999999999982</v>
      </c>
      <c r="C93" s="6">
        <f t="shared" si="128"/>
        <v>333.33333333333326</v>
      </c>
      <c r="D93" s="3">
        <f t="shared" si="123"/>
        <v>1.7000000000000001E-2</v>
      </c>
      <c r="E93" s="6">
        <f t="shared" si="124"/>
        <v>152.99999999999997</v>
      </c>
      <c r="F93" s="6">
        <f t="shared" si="125"/>
        <v>486.33333333333326</v>
      </c>
      <c r="H93" s="7">
        <f t="shared" si="126"/>
        <v>1.1364759281640624</v>
      </c>
      <c r="I93" s="2">
        <f t="shared" si="127"/>
        <v>427.93104656337766</v>
      </c>
      <c r="X93" s="48"/>
      <c r="Y93" s="48"/>
      <c r="Z93" s="48"/>
      <c r="AA93" s="48"/>
      <c r="AB93" s="48"/>
      <c r="AC93" s="52"/>
      <c r="AJ93" s="44">
        <f t="shared" si="89"/>
        <v>407.71701042031447</v>
      </c>
      <c r="AK93" s="44">
        <f t="shared" si="90"/>
        <v>420.95759026608795</v>
      </c>
      <c r="AL93" s="44">
        <f t="shared" si="91"/>
        <v>434.51067407532719</v>
      </c>
      <c r="AM93" s="44">
        <f t="shared" si="92"/>
        <v>448.38276842159149</v>
      </c>
      <c r="AN93" s="44">
        <f t="shared" si="93"/>
        <v>462.58050650314323</v>
      </c>
      <c r="AO93" s="44">
        <f t="shared" si="94"/>
        <v>477.11065050510967</v>
      </c>
      <c r="AP93" s="44">
        <f t="shared" si="101"/>
        <v>491.9800940044496</v>
      </c>
      <c r="AQ93" s="44">
        <f t="shared" si="102"/>
        <v>507.19586441848554</v>
      </c>
      <c r="AR93" s="44">
        <f t="shared" si="103"/>
        <v>522.76512549777203</v>
      </c>
      <c r="AS93" s="44">
        <f t="shared" si="104"/>
        <v>538.69517986408948</v>
      </c>
      <c r="AT93" s="44">
        <f t="shared" si="105"/>
        <v>554.99347159436218</v>
      </c>
      <c r="AU93" s="44">
        <f t="shared" si="106"/>
        <v>571.66758885131094</v>
      </c>
      <c r="AV93" s="44">
        <f t="shared" si="107"/>
        <v>588.72526656167463</v>
      </c>
      <c r="AW93" s="44">
        <f t="shared" si="108"/>
        <v>606.17438914283832</v>
      </c>
      <c r="AX93" s="44">
        <f t="shared" si="109"/>
        <v>624.02299327872606</v>
      </c>
      <c r="AY93" s="44">
        <f t="shared" si="110"/>
        <v>642.27927074583499</v>
      </c>
      <c r="AZ93" s="44">
        <f t="shared" si="111"/>
        <v>660.95157129028939</v>
      </c>
      <c r="BA93" s="44">
        <f t="shared" si="112"/>
        <v>680.04840555682506</v>
      </c>
      <c r="BB93" s="44">
        <f t="shared" si="114"/>
        <v>699.57844807062031</v>
      </c>
      <c r="BC93" s="44">
        <f t="shared" si="116"/>
        <v>719.55054027290873</v>
      </c>
      <c r="BD93" s="44">
        <f t="shared" si="117"/>
        <v>739.97369361131962</v>
      </c>
      <c r="BE93" s="44">
        <f t="shared" si="118"/>
        <v>760.85709268591938</v>
      </c>
      <c r="BF93" s="44">
        <f t="shared" si="119"/>
        <v>782.21009845194237</v>
      </c>
      <c r="BG93" s="44">
        <f t="shared" si="120"/>
        <v>804.04225148019384</v>
      </c>
      <c r="BH93" s="44">
        <f t="shared" si="121"/>
        <v>826.36327527616868</v>
      </c>
      <c r="BI93" s="44">
        <f t="shared" si="122"/>
        <v>849.1830796589004</v>
      </c>
    </row>
    <row r="94" spans="1:66" x14ac:dyDescent="0.2">
      <c r="A94" s="8">
        <v>5</v>
      </c>
      <c r="B94" s="2">
        <f t="shared" si="129"/>
        <v>8666.6666666666642</v>
      </c>
      <c r="C94" s="6">
        <f t="shared" si="128"/>
        <v>333.33333333333326</v>
      </c>
      <c r="D94" s="3">
        <f t="shared" si="123"/>
        <v>1.7000000000000001E-2</v>
      </c>
      <c r="E94" s="10">
        <f t="shared" si="124"/>
        <v>147.33333333333331</v>
      </c>
      <c r="F94" s="10">
        <f t="shared" si="125"/>
        <v>480.66666666666657</v>
      </c>
      <c r="G94" s="8"/>
      <c r="H94" s="12">
        <f t="shared" si="126"/>
        <v>1.1734113958293944</v>
      </c>
      <c r="I94" s="9">
        <f t="shared" si="127"/>
        <v>409.63183788318355</v>
      </c>
      <c r="AK94" s="44">
        <f t="shared" si="90"/>
        <v>414.03662408182936</v>
      </c>
      <c r="AL94" s="44">
        <f t="shared" si="91"/>
        <v>427.48243291521231</v>
      </c>
      <c r="AM94" s="44">
        <f t="shared" si="92"/>
        <v>441.2455895234948</v>
      </c>
      <c r="AN94" s="44">
        <f t="shared" si="93"/>
        <v>455.33270133212619</v>
      </c>
      <c r="AO94" s="44">
        <f t="shared" si="94"/>
        <v>469.75050435394201</v>
      </c>
      <c r="AP94" s="44">
        <f t="shared" si="101"/>
        <v>484.5058655879389</v>
      </c>
      <c r="AQ94" s="44">
        <f t="shared" si="102"/>
        <v>499.60578546151862</v>
      </c>
      <c r="AR94" s="44">
        <f t="shared" si="103"/>
        <v>515.05740031697212</v>
      </c>
      <c r="AS94" s="44">
        <f t="shared" si="104"/>
        <v>530.8679849429875</v>
      </c>
      <c r="AT94" s="44">
        <f t="shared" si="105"/>
        <v>547.04495515198289</v>
      </c>
      <c r="AU94" s="44">
        <f t="shared" si="106"/>
        <v>563.59587040407484</v>
      </c>
      <c r="AV94" s="44">
        <f t="shared" si="107"/>
        <v>580.52843647850625</v>
      </c>
      <c r="AW94" s="44">
        <f t="shared" si="108"/>
        <v>597.85050819338062</v>
      </c>
      <c r="AX94" s="44">
        <f t="shared" si="109"/>
        <v>615.57009217455231</v>
      </c>
      <c r="AY94" s="44">
        <f t="shared" si="110"/>
        <v>633.69534967454638</v>
      </c>
      <c r="AZ94" s="44">
        <f t="shared" si="111"/>
        <v>652.23459944239551</v>
      </c>
      <c r="BA94" s="44">
        <f t="shared" si="112"/>
        <v>671.19632064528889</v>
      </c>
      <c r="BB94" s="44">
        <f t="shared" si="114"/>
        <v>690.58915584295585</v>
      </c>
      <c r="BC94" s="44">
        <f t="shared" si="116"/>
        <v>710.42191401571495</v>
      </c>
      <c r="BD94" s="44">
        <f t="shared" si="117"/>
        <v>730.70357364713891</v>
      </c>
      <c r="BE94" s="44">
        <f t="shared" si="118"/>
        <v>751.44328586229517</v>
      </c>
      <c r="BF94" s="44">
        <f t="shared" si="119"/>
        <v>772.65037762255122</v>
      </c>
      <c r="BG94" s="44">
        <f t="shared" si="120"/>
        <v>794.33435497794756</v>
      </c>
      <c r="BH94" s="44">
        <f t="shared" si="121"/>
        <v>816.50490637813687</v>
      </c>
      <c r="BI94" s="44">
        <f t="shared" si="122"/>
        <v>839.17190604294933</v>
      </c>
    </row>
    <row r="95" spans="1:66" x14ac:dyDescent="0.2">
      <c r="A95" s="8">
        <v>6</v>
      </c>
      <c r="B95" s="2">
        <f t="shared" si="129"/>
        <v>8333.3333333333303</v>
      </c>
      <c r="C95" s="6">
        <f t="shared" si="128"/>
        <v>333.3333333333332</v>
      </c>
      <c r="D95" s="3">
        <f t="shared" si="123"/>
        <v>1.7000000000000001E-2</v>
      </c>
      <c r="E95" s="13">
        <f t="shared" si="124"/>
        <v>141.66666666666663</v>
      </c>
      <c r="F95" s="13">
        <f t="shared" si="125"/>
        <v>474.99999999999983</v>
      </c>
      <c r="G95" s="8"/>
      <c r="H95" s="12">
        <f t="shared" si="126"/>
        <v>1.2115472661938496</v>
      </c>
      <c r="I95" s="14">
        <f t="shared" si="127"/>
        <v>392.06064282761463</v>
      </c>
      <c r="AL95" s="44">
        <f t="shared" si="91"/>
        <v>420.45419175509772</v>
      </c>
      <c r="AM95" s="44">
        <f t="shared" si="92"/>
        <v>434.10841062539811</v>
      </c>
      <c r="AN95" s="44">
        <f t="shared" si="93"/>
        <v>448.08489616110899</v>
      </c>
      <c r="AO95" s="44">
        <f t="shared" si="94"/>
        <v>462.39035820277417</v>
      </c>
      <c r="AP95" s="44">
        <f t="shared" si="101"/>
        <v>477.03163717142814</v>
      </c>
      <c r="AQ95" s="44">
        <f t="shared" si="102"/>
        <v>492.01570650455199</v>
      </c>
      <c r="AR95" s="44">
        <f t="shared" si="103"/>
        <v>507.34967513617221</v>
      </c>
      <c r="AS95" s="44">
        <f t="shared" si="104"/>
        <v>523.04079002188519</v>
      </c>
      <c r="AT95" s="44">
        <f t="shared" si="105"/>
        <v>539.09643870960383</v>
      </c>
      <c r="AU95" s="44">
        <f t="shared" si="106"/>
        <v>555.52415195683864</v>
      </c>
      <c r="AV95" s="44">
        <f t="shared" si="107"/>
        <v>572.3316063953381</v>
      </c>
      <c r="AW95" s="44">
        <f t="shared" si="108"/>
        <v>589.52662724392314</v>
      </c>
      <c r="AX95" s="44">
        <f t="shared" si="109"/>
        <v>607.11719107037811</v>
      </c>
      <c r="AY95" s="44">
        <f t="shared" si="110"/>
        <v>625.11142860325788</v>
      </c>
      <c r="AZ95" s="44">
        <f t="shared" si="111"/>
        <v>643.51762759450185</v>
      </c>
      <c r="BA95" s="44">
        <f t="shared" si="112"/>
        <v>662.34423573375273</v>
      </c>
      <c r="BB95" s="44">
        <f t="shared" si="114"/>
        <v>681.59986361529093</v>
      </c>
      <c r="BC95" s="44">
        <f t="shared" si="116"/>
        <v>701.29328775852173</v>
      </c>
      <c r="BD95" s="44">
        <f t="shared" si="117"/>
        <v>721.43345368295854</v>
      </c>
      <c r="BE95" s="44">
        <f t="shared" si="118"/>
        <v>742.02947903866959</v>
      </c>
      <c r="BF95" s="44">
        <f t="shared" si="119"/>
        <v>763.09065679316075</v>
      </c>
      <c r="BG95" s="44">
        <f t="shared" si="120"/>
        <v>784.62645847570082</v>
      </c>
      <c r="BH95" s="44">
        <f t="shared" si="121"/>
        <v>806.64653748010585</v>
      </c>
      <c r="BI95" s="44">
        <f t="shared" si="122"/>
        <v>829.16073242699804</v>
      </c>
    </row>
    <row r="96" spans="1:66" x14ac:dyDescent="0.2">
      <c r="A96" s="8">
        <v>7</v>
      </c>
      <c r="B96" s="2">
        <f t="shared" si="129"/>
        <v>7999.9999999999973</v>
      </c>
      <c r="C96" s="6">
        <f t="shared" si="128"/>
        <v>333.3333333333332</v>
      </c>
      <c r="D96" s="3">
        <f t="shared" si="123"/>
        <v>1.7000000000000001E-2</v>
      </c>
      <c r="E96" s="13">
        <f t="shared" si="124"/>
        <v>135.99999999999997</v>
      </c>
      <c r="F96" s="13">
        <f t="shared" si="125"/>
        <v>469.33333333333314</v>
      </c>
      <c r="G96" s="8"/>
      <c r="H96" s="12">
        <f t="shared" si="126"/>
        <v>1.2509225523451497</v>
      </c>
      <c r="I96" s="14">
        <f t="shared" si="127"/>
        <v>375.18976091162239</v>
      </c>
      <c r="AM96" s="44">
        <f t="shared" si="92"/>
        <v>426.97123172730176</v>
      </c>
      <c r="AN96" s="44">
        <f t="shared" si="93"/>
        <v>440.83709099009178</v>
      </c>
      <c r="AO96" s="44">
        <f t="shared" si="94"/>
        <v>455.03021205160621</v>
      </c>
      <c r="AP96" s="44">
        <f t="shared" si="101"/>
        <v>469.55740875491722</v>
      </c>
      <c r="AQ96" s="44">
        <f t="shared" si="102"/>
        <v>484.42562754758529</v>
      </c>
      <c r="AR96" s="44">
        <f t="shared" si="103"/>
        <v>499.64194995537258</v>
      </c>
      <c r="AS96" s="44">
        <f t="shared" si="104"/>
        <v>515.21359510078287</v>
      </c>
      <c r="AT96" s="44">
        <f t="shared" si="105"/>
        <v>531.14792226722443</v>
      </c>
      <c r="AU96" s="44">
        <f t="shared" si="106"/>
        <v>547.45243350960277</v>
      </c>
      <c r="AV96" s="44">
        <f t="shared" si="107"/>
        <v>564.13477631216972</v>
      </c>
      <c r="AW96" s="44">
        <f t="shared" si="108"/>
        <v>581.2027462944659</v>
      </c>
      <c r="AX96" s="44">
        <f t="shared" si="109"/>
        <v>598.66428996620402</v>
      </c>
      <c r="AY96" s="44">
        <f t="shared" si="110"/>
        <v>616.52750753196904</v>
      </c>
      <c r="AZ96" s="44">
        <f t="shared" si="111"/>
        <v>634.80065574660841</v>
      </c>
      <c r="BA96" s="44">
        <f t="shared" si="112"/>
        <v>653.49215082221667</v>
      </c>
      <c r="BB96" s="44">
        <f t="shared" si="114"/>
        <v>672.6105713876259</v>
      </c>
      <c r="BC96" s="44">
        <f t="shared" si="116"/>
        <v>692.16466150132794</v>
      </c>
      <c r="BD96" s="44">
        <f t="shared" si="117"/>
        <v>712.16333371877886</v>
      </c>
      <c r="BE96" s="44">
        <f t="shared" si="118"/>
        <v>732.61567221504447</v>
      </c>
      <c r="BF96" s="44">
        <f t="shared" si="119"/>
        <v>753.53093596376902</v>
      </c>
      <c r="BG96" s="44">
        <f t="shared" si="120"/>
        <v>774.91856197345476</v>
      </c>
      <c r="BH96" s="44">
        <f t="shared" si="121"/>
        <v>796.78816858207426</v>
      </c>
      <c r="BI96" s="44">
        <f t="shared" si="122"/>
        <v>819.14955881104754</v>
      </c>
    </row>
    <row r="97" spans="1:61" x14ac:dyDescent="0.2">
      <c r="A97" s="8">
        <v>8</v>
      </c>
      <c r="B97" s="2">
        <f t="shared" si="129"/>
        <v>7666.6666666666642</v>
      </c>
      <c r="C97" s="6">
        <f t="shared" si="128"/>
        <v>333.3333333333332</v>
      </c>
      <c r="D97" s="3">
        <f t="shared" si="123"/>
        <v>1.7000000000000001E-2</v>
      </c>
      <c r="E97" s="13">
        <f t="shared" si="124"/>
        <v>130.33333333333331</v>
      </c>
      <c r="F97" s="13">
        <f t="shared" si="125"/>
        <v>463.66666666666652</v>
      </c>
      <c r="G97" s="8"/>
      <c r="H97" s="12">
        <f t="shared" si="126"/>
        <v>1.2915775352963672</v>
      </c>
      <c r="I97" s="14">
        <f t="shared" si="127"/>
        <v>358.99251418945818</v>
      </c>
      <c r="AN97" s="44">
        <f t="shared" si="93"/>
        <v>433.58928581907497</v>
      </c>
      <c r="AO97" s="44">
        <f t="shared" si="94"/>
        <v>447.67006590043826</v>
      </c>
      <c r="AP97" s="44">
        <f t="shared" si="101"/>
        <v>462.08318033840612</v>
      </c>
      <c r="AQ97" s="44">
        <f t="shared" si="102"/>
        <v>476.83554859061849</v>
      </c>
      <c r="AR97" s="44">
        <f t="shared" si="103"/>
        <v>491.9342247745729</v>
      </c>
      <c r="AS97" s="44">
        <f t="shared" si="104"/>
        <v>507.38640017968089</v>
      </c>
      <c r="AT97" s="44">
        <f t="shared" si="105"/>
        <v>523.19940582484503</v>
      </c>
      <c r="AU97" s="44">
        <f t="shared" si="106"/>
        <v>539.38071506236645</v>
      </c>
      <c r="AV97" s="44">
        <f t="shared" si="107"/>
        <v>555.93794622900168</v>
      </c>
      <c r="AW97" s="44">
        <f t="shared" si="108"/>
        <v>572.87886534500842</v>
      </c>
      <c r="AX97" s="44">
        <f t="shared" si="109"/>
        <v>590.21138886203016</v>
      </c>
      <c r="AY97" s="44">
        <f t="shared" si="110"/>
        <v>607.94358646068019</v>
      </c>
      <c r="AZ97" s="44">
        <f t="shared" si="111"/>
        <v>626.08368389871464</v>
      </c>
      <c r="BA97" s="44">
        <f t="shared" si="112"/>
        <v>644.64006591068085</v>
      </c>
      <c r="BB97" s="44">
        <f t="shared" si="114"/>
        <v>663.62127915996109</v>
      </c>
      <c r="BC97" s="44">
        <f t="shared" si="116"/>
        <v>683.03603524413415</v>
      </c>
      <c r="BD97" s="44">
        <f t="shared" si="117"/>
        <v>702.89321375459861</v>
      </c>
      <c r="BE97" s="44">
        <f t="shared" si="118"/>
        <v>723.20186539142003</v>
      </c>
      <c r="BF97" s="44">
        <f t="shared" si="119"/>
        <v>743.97121513437776</v>
      </c>
      <c r="BG97" s="44">
        <f t="shared" si="120"/>
        <v>765.21066547120745</v>
      </c>
      <c r="BH97" s="44">
        <f t="shared" si="121"/>
        <v>786.92979968404336</v>
      </c>
      <c r="BI97" s="44">
        <f t="shared" si="122"/>
        <v>809.13838519509648</v>
      </c>
    </row>
    <row r="98" spans="1:61" x14ac:dyDescent="0.2">
      <c r="A98" s="8">
        <v>9</v>
      </c>
      <c r="B98" s="2">
        <f t="shared" si="129"/>
        <v>7333.3333333333312</v>
      </c>
      <c r="C98" s="6">
        <f t="shared" si="128"/>
        <v>333.33333333333326</v>
      </c>
      <c r="D98" s="3">
        <f t="shared" si="123"/>
        <v>1.7000000000000001E-2</v>
      </c>
      <c r="E98" s="13">
        <f t="shared" si="124"/>
        <v>124.66666666666664</v>
      </c>
      <c r="F98" s="13">
        <f t="shared" si="125"/>
        <v>457.99999999999989</v>
      </c>
      <c r="G98" s="8"/>
      <c r="H98" s="12">
        <f t="shared" si="126"/>
        <v>1.3335538051934992</v>
      </c>
      <c r="I98" s="14">
        <f t="shared" si="127"/>
        <v>343.44321032741823</v>
      </c>
      <c r="AO98" s="44">
        <f t="shared" si="94"/>
        <v>440.30991974927065</v>
      </c>
      <c r="AP98" s="44">
        <f t="shared" si="101"/>
        <v>454.60895192189508</v>
      </c>
      <c r="AQ98" s="44">
        <f t="shared" si="102"/>
        <v>469.24546963365145</v>
      </c>
      <c r="AR98" s="44">
        <f t="shared" si="103"/>
        <v>484.2264995937731</v>
      </c>
      <c r="AS98" s="44">
        <f t="shared" si="104"/>
        <v>499.5592052585788</v>
      </c>
      <c r="AT98" s="44">
        <f t="shared" si="105"/>
        <v>515.25088938246597</v>
      </c>
      <c r="AU98" s="44">
        <f t="shared" si="106"/>
        <v>531.30899661513013</v>
      </c>
      <c r="AV98" s="44">
        <f t="shared" si="107"/>
        <v>547.74111614583319</v>
      </c>
      <c r="AW98" s="44">
        <f t="shared" si="108"/>
        <v>564.55498439555129</v>
      </c>
      <c r="AX98" s="44">
        <f t="shared" si="109"/>
        <v>581.75848775785607</v>
      </c>
      <c r="AY98" s="44">
        <f t="shared" si="110"/>
        <v>599.35966538939169</v>
      </c>
      <c r="AZ98" s="44">
        <f t="shared" si="111"/>
        <v>617.36671205082075</v>
      </c>
      <c r="BA98" s="44">
        <f t="shared" si="112"/>
        <v>635.78798099914479</v>
      </c>
      <c r="BB98" s="44">
        <f t="shared" si="114"/>
        <v>654.6319869322964</v>
      </c>
      <c r="BC98" s="44">
        <f t="shared" si="116"/>
        <v>673.90740898694048</v>
      </c>
      <c r="BD98" s="44">
        <f t="shared" si="117"/>
        <v>693.62309379041824</v>
      </c>
      <c r="BE98" s="44">
        <f t="shared" si="118"/>
        <v>713.78805856779491</v>
      </c>
      <c r="BF98" s="44">
        <f t="shared" si="119"/>
        <v>734.41149430498706</v>
      </c>
      <c r="BG98" s="44">
        <f t="shared" si="120"/>
        <v>755.50276896896071</v>
      </c>
      <c r="BH98" s="44">
        <f t="shared" si="121"/>
        <v>777.07143078601121</v>
      </c>
      <c r="BI98" s="44">
        <f t="shared" si="122"/>
        <v>799.12721157914609</v>
      </c>
    </row>
    <row r="99" spans="1:61" x14ac:dyDescent="0.2">
      <c r="A99" s="8">
        <v>10</v>
      </c>
      <c r="B99" s="2">
        <f t="shared" ref="B99:B107" si="130">(B98-C98)</f>
        <v>6999.9999999999982</v>
      </c>
      <c r="C99" s="6">
        <f t="shared" si="128"/>
        <v>333.33333333333326</v>
      </c>
      <c r="D99" s="3">
        <f t="shared" ref="D99:D119" si="131">$C$8</f>
        <v>1.7000000000000001E-2</v>
      </c>
      <c r="E99" s="13">
        <f t="shared" ref="E99:E109" si="132">B99*D99</f>
        <v>118.99999999999997</v>
      </c>
      <c r="F99" s="13">
        <f t="shared" ref="F99:F109" si="133">C99+E99</f>
        <v>452.33333333333326</v>
      </c>
      <c r="G99" s="8"/>
      <c r="H99" s="12">
        <f t="shared" si="126"/>
        <v>1.3768943038622878</v>
      </c>
      <c r="I99" s="14">
        <f t="shared" ref="I99:I109" si="134">F99/H99</f>
        <v>328.51710698817305</v>
      </c>
      <c r="AP99" s="44">
        <f t="shared" si="101"/>
        <v>447.13472350538439</v>
      </c>
      <c r="AQ99" s="44">
        <f t="shared" si="102"/>
        <v>461.65539067668448</v>
      </c>
      <c r="AR99" s="44">
        <f t="shared" si="103"/>
        <v>476.51877441297307</v>
      </c>
      <c r="AS99" s="44">
        <f t="shared" si="104"/>
        <v>491.73201033747659</v>
      </c>
      <c r="AT99" s="44">
        <f t="shared" si="105"/>
        <v>507.3023729400868</v>
      </c>
      <c r="AU99" s="44">
        <f t="shared" si="106"/>
        <v>523.23727816789426</v>
      </c>
      <c r="AV99" s="44">
        <f t="shared" si="107"/>
        <v>539.5442860626647</v>
      </c>
      <c r="AW99" s="44">
        <f t="shared" si="108"/>
        <v>556.2311034460937</v>
      </c>
      <c r="AX99" s="44">
        <f t="shared" si="109"/>
        <v>573.30558665368233</v>
      </c>
      <c r="AY99" s="44">
        <f t="shared" si="110"/>
        <v>590.77574431810285</v>
      </c>
      <c r="AZ99" s="44">
        <f t="shared" si="111"/>
        <v>608.64974020292732</v>
      </c>
      <c r="BA99" s="44">
        <f t="shared" si="112"/>
        <v>626.93589608760851</v>
      </c>
      <c r="BB99" s="44">
        <f t="shared" si="114"/>
        <v>645.64269470463159</v>
      </c>
      <c r="BC99" s="44">
        <f t="shared" si="116"/>
        <v>664.77878272974704</v>
      </c>
      <c r="BD99" s="44">
        <f t="shared" si="117"/>
        <v>684.3529738262381</v>
      </c>
      <c r="BE99" s="44">
        <f t="shared" si="118"/>
        <v>704.37425174416978</v>
      </c>
      <c r="BF99" s="44">
        <f t="shared" si="119"/>
        <v>724.85177347559579</v>
      </c>
      <c r="BG99" s="44">
        <f t="shared" si="120"/>
        <v>745.79487246671442</v>
      </c>
      <c r="BH99" s="44">
        <f t="shared" si="121"/>
        <v>767.21306188797962</v>
      </c>
      <c r="BI99" s="44">
        <f t="shared" si="122"/>
        <v>789.11603796319446</v>
      </c>
    </row>
    <row r="100" spans="1:61" x14ac:dyDescent="0.2">
      <c r="A100" s="8">
        <v>11</v>
      </c>
      <c r="B100" s="2">
        <f t="shared" si="130"/>
        <v>6666.6666666666652</v>
      </c>
      <c r="C100" s="6">
        <f t="shared" si="128"/>
        <v>333.33333333333326</v>
      </c>
      <c r="D100" s="3">
        <f t="shared" si="131"/>
        <v>1.7000000000000001E-2</v>
      </c>
      <c r="E100" s="13">
        <f t="shared" si="132"/>
        <v>113.33333333333331</v>
      </c>
      <c r="F100" s="13">
        <f t="shared" si="133"/>
        <v>446.66666666666657</v>
      </c>
      <c r="G100" s="8"/>
      <c r="H100" s="12">
        <f t="shared" si="126"/>
        <v>1.4216433687378121</v>
      </c>
      <c r="I100" s="14">
        <f t="shared" si="134"/>
        <v>314.19037748069957</v>
      </c>
      <c r="AQ100" s="44">
        <f t="shared" si="102"/>
        <v>454.0653117197179</v>
      </c>
      <c r="AR100" s="44">
        <f t="shared" si="103"/>
        <v>468.8110492321731</v>
      </c>
      <c r="AS100" s="44">
        <f t="shared" si="104"/>
        <v>483.90481541637416</v>
      </c>
      <c r="AT100" s="44">
        <f t="shared" si="105"/>
        <v>499.35385649770751</v>
      </c>
      <c r="AU100" s="44">
        <f t="shared" si="106"/>
        <v>515.16555972065817</v>
      </c>
      <c r="AV100" s="44">
        <f t="shared" si="107"/>
        <v>531.34745597949666</v>
      </c>
      <c r="AW100" s="44">
        <f t="shared" si="108"/>
        <v>547.907222496636</v>
      </c>
      <c r="AX100" s="44">
        <f t="shared" si="109"/>
        <v>564.85268554950824</v>
      </c>
      <c r="AY100" s="44">
        <f t="shared" si="110"/>
        <v>582.19182324681447</v>
      </c>
      <c r="AZ100" s="44">
        <f t="shared" si="111"/>
        <v>599.93276835503343</v>
      </c>
      <c r="BA100" s="44">
        <f t="shared" si="112"/>
        <v>618.08381117607269</v>
      </c>
      <c r="BB100" s="44">
        <f t="shared" si="114"/>
        <v>636.65340247696645</v>
      </c>
      <c r="BC100" s="44">
        <f t="shared" si="116"/>
        <v>655.65015647255348</v>
      </c>
      <c r="BD100" s="44">
        <f t="shared" si="117"/>
        <v>675.08285386205819</v>
      </c>
      <c r="BE100" s="44">
        <f t="shared" si="118"/>
        <v>694.96044492054489</v>
      </c>
      <c r="BF100" s="44">
        <f t="shared" si="119"/>
        <v>715.29205264620441</v>
      </c>
      <c r="BG100" s="44">
        <f t="shared" si="120"/>
        <v>736.08697596446757</v>
      </c>
      <c r="BH100" s="44">
        <f t="shared" si="121"/>
        <v>757.3546929899486</v>
      </c>
      <c r="BI100" s="44">
        <f t="shared" si="122"/>
        <v>779.10486434724339</v>
      </c>
    </row>
    <row r="101" spans="1:61" x14ac:dyDescent="0.2">
      <c r="A101" s="8">
        <v>12</v>
      </c>
      <c r="B101" s="2">
        <f t="shared" si="130"/>
        <v>6333.3333333333321</v>
      </c>
      <c r="C101" s="6">
        <f t="shared" si="128"/>
        <v>333.33333333333326</v>
      </c>
      <c r="D101" s="3">
        <f t="shared" si="131"/>
        <v>1.7000000000000001E-2</v>
      </c>
      <c r="E101" s="13">
        <f t="shared" si="132"/>
        <v>107.66666666666666</v>
      </c>
      <c r="F101" s="13">
        <f t="shared" si="133"/>
        <v>440.99999999999989</v>
      </c>
      <c r="G101" s="8"/>
      <c r="H101" s="12">
        <f t="shared" si="126"/>
        <v>1.467846778221791</v>
      </c>
      <c r="I101" s="14">
        <f t="shared" si="134"/>
        <v>300.44007763143043</v>
      </c>
      <c r="AR101" s="44">
        <f t="shared" si="103"/>
        <v>461.10332405137353</v>
      </c>
      <c r="AS101" s="44">
        <f t="shared" si="104"/>
        <v>476.07762049527184</v>
      </c>
      <c r="AT101" s="44">
        <f t="shared" si="105"/>
        <v>491.405340055328</v>
      </c>
      <c r="AU101" s="44">
        <f t="shared" si="106"/>
        <v>507.09384127342202</v>
      </c>
      <c r="AV101" s="44">
        <f t="shared" si="107"/>
        <v>523.15062589632839</v>
      </c>
      <c r="AW101" s="44">
        <f t="shared" si="108"/>
        <v>539.58334154717886</v>
      </c>
      <c r="AX101" s="44">
        <f t="shared" si="109"/>
        <v>556.39978444533392</v>
      </c>
      <c r="AY101" s="44">
        <f t="shared" si="110"/>
        <v>573.60790217552562</v>
      </c>
      <c r="AZ101" s="44">
        <f t="shared" si="111"/>
        <v>591.21579650714011</v>
      </c>
      <c r="BA101" s="44">
        <f t="shared" si="112"/>
        <v>609.23172626453652</v>
      </c>
      <c r="BB101" s="44">
        <f t="shared" si="114"/>
        <v>627.66411024930187</v>
      </c>
      <c r="BC101" s="44">
        <f t="shared" si="116"/>
        <v>646.52153021535946</v>
      </c>
      <c r="BD101" s="44">
        <f t="shared" si="117"/>
        <v>665.81273389787805</v>
      </c>
      <c r="BE101" s="44">
        <f t="shared" si="118"/>
        <v>685.54663809692011</v>
      </c>
      <c r="BF101" s="44">
        <f t="shared" si="119"/>
        <v>705.73233181681337</v>
      </c>
      <c r="BG101" s="44">
        <f t="shared" si="120"/>
        <v>726.3790794622206</v>
      </c>
      <c r="BH101" s="44">
        <f t="shared" si="121"/>
        <v>747.4963240919169</v>
      </c>
      <c r="BI101" s="44">
        <f t="shared" si="122"/>
        <v>769.0936907312929</v>
      </c>
    </row>
    <row r="102" spans="1:61" x14ac:dyDescent="0.2">
      <c r="A102" s="8">
        <v>13</v>
      </c>
      <c r="B102" s="2">
        <f t="shared" si="130"/>
        <v>5999.9999999999991</v>
      </c>
      <c r="C102" s="6">
        <f t="shared" si="128"/>
        <v>333.33333333333326</v>
      </c>
      <c r="D102" s="3">
        <f t="shared" si="131"/>
        <v>1.7000000000000001E-2</v>
      </c>
      <c r="E102" s="13">
        <f t="shared" si="132"/>
        <v>101.99999999999999</v>
      </c>
      <c r="F102" s="13">
        <f t="shared" si="133"/>
        <v>435.33333333333326</v>
      </c>
      <c r="G102" s="8"/>
      <c r="H102" s="12">
        <f t="shared" si="126"/>
        <v>1.515551798513999</v>
      </c>
      <c r="I102" s="14">
        <f t="shared" si="134"/>
        <v>287.24411383377213</v>
      </c>
      <c r="AS102" s="44">
        <f t="shared" si="104"/>
        <v>468.25042557416987</v>
      </c>
      <c r="AT102" s="44">
        <f t="shared" si="105"/>
        <v>483.4568236129486</v>
      </c>
      <c r="AU102" s="44">
        <f t="shared" si="106"/>
        <v>499.02212282618564</v>
      </c>
      <c r="AV102" s="44">
        <f t="shared" si="107"/>
        <v>514.95379581316013</v>
      </c>
      <c r="AW102" s="44">
        <f t="shared" si="108"/>
        <v>531.2594605977215</v>
      </c>
      <c r="AX102" s="44">
        <f t="shared" si="109"/>
        <v>547.94688334116017</v>
      </c>
      <c r="AY102" s="44">
        <f t="shared" si="110"/>
        <v>565.02398110423667</v>
      </c>
      <c r="AZ102" s="44">
        <f t="shared" si="111"/>
        <v>582.49882465924634</v>
      </c>
      <c r="BA102" s="44">
        <f t="shared" si="112"/>
        <v>600.37964135300081</v>
      </c>
      <c r="BB102" s="44">
        <f t="shared" si="114"/>
        <v>618.67481802163684</v>
      </c>
      <c r="BC102" s="44">
        <f t="shared" si="116"/>
        <v>637.39290395816613</v>
      </c>
      <c r="BD102" s="44">
        <f t="shared" si="117"/>
        <v>656.54261393369757</v>
      </c>
      <c r="BE102" s="44">
        <f t="shared" si="118"/>
        <v>676.13283127329521</v>
      </c>
      <c r="BF102" s="44">
        <f t="shared" si="119"/>
        <v>696.17261098742244</v>
      </c>
      <c r="BG102" s="44">
        <f t="shared" si="120"/>
        <v>716.67118295997398</v>
      </c>
      <c r="BH102" s="44">
        <f t="shared" si="121"/>
        <v>737.63795519388509</v>
      </c>
      <c r="BI102" s="44">
        <f t="shared" si="122"/>
        <v>759.08251711534172</v>
      </c>
    </row>
    <row r="103" spans="1:61" x14ac:dyDescent="0.2">
      <c r="A103" s="8">
        <v>14</v>
      </c>
      <c r="B103" s="2">
        <f t="shared" si="130"/>
        <v>5666.6666666666661</v>
      </c>
      <c r="C103" s="6">
        <f t="shared" si="128"/>
        <v>333.33333333333331</v>
      </c>
      <c r="D103" s="3">
        <f t="shared" si="131"/>
        <v>1.7000000000000001E-2</v>
      </c>
      <c r="E103" s="13">
        <f t="shared" si="132"/>
        <v>96.333333333333329</v>
      </c>
      <c r="F103" s="13">
        <f t="shared" si="133"/>
        <v>429.66666666666663</v>
      </c>
      <c r="G103" s="8"/>
      <c r="H103" s="12">
        <f t="shared" si="126"/>
        <v>1.5648072319657038</v>
      </c>
      <c r="I103" s="14">
        <f t="shared" si="134"/>
        <v>274.58121223463502</v>
      </c>
      <c r="AT103" s="44">
        <f t="shared" si="105"/>
        <v>475.50830717056954</v>
      </c>
      <c r="AU103" s="44">
        <f t="shared" si="106"/>
        <v>490.95040437894932</v>
      </c>
      <c r="AV103" s="44">
        <f t="shared" si="107"/>
        <v>506.75696572999152</v>
      </c>
      <c r="AW103" s="44">
        <f t="shared" si="108"/>
        <v>522.93557964826414</v>
      </c>
      <c r="AX103" s="44">
        <f t="shared" si="109"/>
        <v>539.4939822369862</v>
      </c>
      <c r="AY103" s="44">
        <f t="shared" si="110"/>
        <v>556.44006003294817</v>
      </c>
      <c r="AZ103" s="44">
        <f t="shared" si="111"/>
        <v>573.78185281135234</v>
      </c>
      <c r="BA103" s="44">
        <f t="shared" si="112"/>
        <v>591.52755644146475</v>
      </c>
      <c r="BB103" s="44">
        <f t="shared" si="114"/>
        <v>609.68552579397237</v>
      </c>
      <c r="BC103" s="44">
        <f t="shared" si="116"/>
        <v>628.26427770097223</v>
      </c>
      <c r="BD103" s="44">
        <f t="shared" si="117"/>
        <v>647.27249396951777</v>
      </c>
      <c r="BE103" s="44">
        <f t="shared" si="118"/>
        <v>666.71902444966997</v>
      </c>
      <c r="BF103" s="44">
        <f t="shared" si="119"/>
        <v>686.61289015803129</v>
      </c>
      <c r="BG103" s="44">
        <f t="shared" si="120"/>
        <v>706.96328645772758</v>
      </c>
      <c r="BH103" s="44">
        <f t="shared" si="121"/>
        <v>727.77958629585362</v>
      </c>
      <c r="BI103" s="44">
        <f t="shared" si="122"/>
        <v>749.07134349939031</v>
      </c>
    </row>
    <row r="104" spans="1:61" x14ac:dyDescent="0.2">
      <c r="A104" s="8">
        <v>15</v>
      </c>
      <c r="B104" s="2">
        <f t="shared" si="130"/>
        <v>5333.333333333333</v>
      </c>
      <c r="C104" s="6">
        <f t="shared" si="128"/>
        <v>333.33333333333331</v>
      </c>
      <c r="D104" s="3">
        <f t="shared" si="131"/>
        <v>1.7000000000000001E-2</v>
      </c>
      <c r="E104" s="13">
        <f t="shared" si="132"/>
        <v>90.666666666666671</v>
      </c>
      <c r="F104" s="13">
        <f t="shared" si="133"/>
        <v>424</v>
      </c>
      <c r="G104" s="8"/>
      <c r="H104" s="12">
        <f t="shared" si="126"/>
        <v>1.6156634670045893</v>
      </c>
      <c r="I104" s="14">
        <f t="shared" si="134"/>
        <v>262.43088901805044</v>
      </c>
      <c r="AU104" s="44">
        <f t="shared" si="106"/>
        <v>482.87868593171339</v>
      </c>
      <c r="AV104" s="44">
        <f t="shared" si="107"/>
        <v>498.56013564682308</v>
      </c>
      <c r="AW104" s="44">
        <f t="shared" si="108"/>
        <v>514.61169869880644</v>
      </c>
      <c r="AX104" s="44">
        <f t="shared" si="109"/>
        <v>531.04108113281222</v>
      </c>
      <c r="AY104" s="44">
        <f t="shared" si="110"/>
        <v>547.85613896165955</v>
      </c>
      <c r="AZ104" s="44">
        <f t="shared" si="111"/>
        <v>565.0648809634589</v>
      </c>
      <c r="BA104" s="44">
        <f t="shared" si="112"/>
        <v>582.67547152992836</v>
      </c>
      <c r="BB104" s="44">
        <f t="shared" si="114"/>
        <v>600.69623356630746</v>
      </c>
      <c r="BC104" s="44">
        <f t="shared" si="116"/>
        <v>619.13565144377901</v>
      </c>
      <c r="BD104" s="44">
        <f t="shared" si="117"/>
        <v>638.00237400533729</v>
      </c>
      <c r="BE104" s="44">
        <f t="shared" si="118"/>
        <v>657.30521762604531</v>
      </c>
      <c r="BF104" s="44">
        <f t="shared" si="119"/>
        <v>677.05316932863991</v>
      </c>
      <c r="BG104" s="44">
        <f t="shared" si="120"/>
        <v>697.25538995548084</v>
      </c>
      <c r="BH104" s="44">
        <f t="shared" si="121"/>
        <v>717.92121739782237</v>
      </c>
      <c r="BI104" s="44">
        <f t="shared" si="122"/>
        <v>739.06016988343936</v>
      </c>
    </row>
    <row r="105" spans="1:61" x14ac:dyDescent="0.2">
      <c r="A105" s="8">
        <v>16</v>
      </c>
      <c r="B105" s="2">
        <f t="shared" si="130"/>
        <v>5000</v>
      </c>
      <c r="C105" s="6">
        <f t="shared" si="128"/>
        <v>333.33333333333331</v>
      </c>
      <c r="D105" s="3">
        <f t="shared" si="131"/>
        <v>1.7000000000000001E-2</v>
      </c>
      <c r="E105" s="13">
        <f t="shared" si="132"/>
        <v>85</v>
      </c>
      <c r="F105" s="13">
        <f t="shared" si="133"/>
        <v>418.33333333333331</v>
      </c>
      <c r="G105" s="8"/>
      <c r="H105" s="12">
        <f t="shared" si="126"/>
        <v>1.6681725296822387</v>
      </c>
      <c r="I105" s="14">
        <f t="shared" si="134"/>
        <v>250.77342174734133</v>
      </c>
      <c r="AV105" s="44">
        <f t="shared" si="107"/>
        <v>490.36330556365499</v>
      </c>
      <c r="AW105" s="44">
        <f t="shared" si="108"/>
        <v>506.2878177493489</v>
      </c>
      <c r="AX105" s="44">
        <f t="shared" si="109"/>
        <v>522.58818002863802</v>
      </c>
      <c r="AY105" s="44">
        <f t="shared" si="110"/>
        <v>539.27221789037083</v>
      </c>
      <c r="AZ105" s="44">
        <f t="shared" si="111"/>
        <v>556.34790911556536</v>
      </c>
      <c r="BA105" s="44">
        <f t="shared" si="112"/>
        <v>573.82338661839253</v>
      </c>
      <c r="BB105" s="44">
        <f t="shared" si="114"/>
        <v>591.70694133864231</v>
      </c>
      <c r="BC105" s="44">
        <f t="shared" si="116"/>
        <v>610.00702518658522</v>
      </c>
      <c r="BD105" s="44">
        <f t="shared" si="117"/>
        <v>628.7322540411576</v>
      </c>
      <c r="BE105" s="44">
        <f t="shared" si="118"/>
        <v>647.89141080242007</v>
      </c>
      <c r="BF105" s="44">
        <f t="shared" si="119"/>
        <v>667.4934484992491</v>
      </c>
      <c r="BG105" s="44">
        <f t="shared" si="120"/>
        <v>687.54749345323387</v>
      </c>
      <c r="BH105" s="44">
        <f t="shared" si="121"/>
        <v>708.06284849979079</v>
      </c>
      <c r="BI105" s="44">
        <f t="shared" si="122"/>
        <v>729.04899626748863</v>
      </c>
    </row>
    <row r="106" spans="1:61" x14ac:dyDescent="0.2">
      <c r="A106" s="8">
        <v>17</v>
      </c>
      <c r="B106" s="2">
        <f t="shared" si="130"/>
        <v>4666.666666666667</v>
      </c>
      <c r="C106" s="6">
        <f t="shared" si="128"/>
        <v>333.33333333333337</v>
      </c>
      <c r="D106" s="3">
        <f t="shared" si="131"/>
        <v>1.7000000000000001E-2</v>
      </c>
      <c r="E106" s="13">
        <f t="shared" si="132"/>
        <v>79.333333333333343</v>
      </c>
      <c r="F106" s="13">
        <f t="shared" si="133"/>
        <v>412.66666666666674</v>
      </c>
      <c r="G106" s="8"/>
      <c r="H106" s="12">
        <f t="shared" si="126"/>
        <v>1.7223881368969114</v>
      </c>
      <c r="I106" s="14">
        <f t="shared" si="134"/>
        <v>239.5898217286466</v>
      </c>
      <c r="AW106" s="44">
        <f t="shared" si="108"/>
        <v>497.96393679989166</v>
      </c>
      <c r="AX106" s="44">
        <f t="shared" si="109"/>
        <v>514.13527892446382</v>
      </c>
      <c r="AY106" s="44">
        <f t="shared" si="110"/>
        <v>530.68829681908198</v>
      </c>
      <c r="AZ106" s="44">
        <f t="shared" si="111"/>
        <v>547.63093726767158</v>
      </c>
      <c r="BA106" s="44">
        <f t="shared" si="112"/>
        <v>564.97130170685671</v>
      </c>
      <c r="BB106" s="44">
        <f t="shared" si="114"/>
        <v>582.71764911097762</v>
      </c>
      <c r="BC106" s="44">
        <f t="shared" si="116"/>
        <v>600.87839892939132</v>
      </c>
      <c r="BD106" s="44">
        <f t="shared" si="117"/>
        <v>619.46213407697735</v>
      </c>
      <c r="BE106" s="44">
        <f t="shared" si="118"/>
        <v>638.47760397879563</v>
      </c>
      <c r="BF106" s="44">
        <f t="shared" si="119"/>
        <v>657.9337276698576</v>
      </c>
      <c r="BG106" s="44">
        <f t="shared" si="120"/>
        <v>677.83959695098747</v>
      </c>
      <c r="BH106" s="44">
        <f t="shared" si="121"/>
        <v>698.20447960175909</v>
      </c>
      <c r="BI106" s="44">
        <f t="shared" si="122"/>
        <v>719.03782265153757</v>
      </c>
    </row>
    <row r="107" spans="1:61" x14ac:dyDescent="0.2">
      <c r="A107" s="8">
        <v>18</v>
      </c>
      <c r="B107" s="2">
        <f t="shared" si="130"/>
        <v>4333.3333333333339</v>
      </c>
      <c r="C107" s="6">
        <f t="shared" si="128"/>
        <v>333.33333333333337</v>
      </c>
      <c r="D107" s="3">
        <f t="shared" si="131"/>
        <v>1.7000000000000001E-2</v>
      </c>
      <c r="E107" s="13">
        <f t="shared" si="132"/>
        <v>73.666666666666686</v>
      </c>
      <c r="F107" s="13">
        <f t="shared" si="133"/>
        <v>407.00000000000006</v>
      </c>
      <c r="G107" s="8"/>
      <c r="H107" s="12">
        <f t="shared" si="126"/>
        <v>1.7783657513460609</v>
      </c>
      <c r="I107" s="14">
        <f t="shared" si="134"/>
        <v>228.86180735989666</v>
      </c>
      <c r="AX107" s="44">
        <f t="shared" si="109"/>
        <v>505.68237782029001</v>
      </c>
      <c r="AY107" s="44">
        <f t="shared" si="110"/>
        <v>522.10437574779303</v>
      </c>
      <c r="AZ107" s="44">
        <f t="shared" si="111"/>
        <v>538.91396541977781</v>
      </c>
      <c r="BA107" s="44">
        <f t="shared" si="112"/>
        <v>556.11921679532054</v>
      </c>
      <c r="BB107" s="44">
        <f t="shared" si="114"/>
        <v>573.72835688331304</v>
      </c>
      <c r="BC107" s="44">
        <f t="shared" si="116"/>
        <v>591.74977267219776</v>
      </c>
      <c r="BD107" s="44">
        <f t="shared" si="117"/>
        <v>610.19201411279698</v>
      </c>
      <c r="BE107" s="44">
        <f t="shared" si="118"/>
        <v>629.0637971551705</v>
      </c>
      <c r="BF107" s="44">
        <f t="shared" si="119"/>
        <v>648.37400684046702</v>
      </c>
      <c r="BG107" s="44">
        <f t="shared" si="120"/>
        <v>668.13170044874039</v>
      </c>
      <c r="BH107" s="44">
        <f t="shared" si="121"/>
        <v>688.34611070372785</v>
      </c>
      <c r="BI107" s="44">
        <f t="shared" si="122"/>
        <v>709.02664903558639</v>
      </c>
    </row>
    <row r="108" spans="1:61" x14ac:dyDescent="0.2">
      <c r="A108" s="8">
        <v>19</v>
      </c>
      <c r="B108" s="2">
        <f>(B107-C107)</f>
        <v>4000.0000000000005</v>
      </c>
      <c r="C108" s="6">
        <f t="shared" si="128"/>
        <v>333.33333333333337</v>
      </c>
      <c r="D108" s="3">
        <f t="shared" si="131"/>
        <v>1.7000000000000001E-2</v>
      </c>
      <c r="E108" s="13">
        <f t="shared" si="132"/>
        <v>68.000000000000014</v>
      </c>
      <c r="F108" s="13">
        <f t="shared" si="133"/>
        <v>401.33333333333337</v>
      </c>
      <c r="G108" s="8"/>
      <c r="H108" s="12">
        <f t="shared" si="126"/>
        <v>1.8361626382648077</v>
      </c>
      <c r="I108" s="14">
        <f t="shared" si="134"/>
        <v>218.57177843058469</v>
      </c>
      <c r="AY108" s="44">
        <f t="shared" si="110"/>
        <v>513.52045467650453</v>
      </c>
      <c r="AZ108" s="44">
        <f t="shared" si="111"/>
        <v>530.19699357188381</v>
      </c>
      <c r="BA108" s="44">
        <f t="shared" si="112"/>
        <v>547.26713188378437</v>
      </c>
      <c r="BB108" s="44">
        <f t="shared" si="114"/>
        <v>564.73906465564801</v>
      </c>
      <c r="BC108" s="44">
        <f t="shared" si="116"/>
        <v>582.62114641500443</v>
      </c>
      <c r="BD108" s="44">
        <f t="shared" si="117"/>
        <v>600.92189414861684</v>
      </c>
      <c r="BE108" s="44">
        <f t="shared" si="118"/>
        <v>619.64999033154538</v>
      </c>
      <c r="BF108" s="44">
        <f t="shared" si="119"/>
        <v>638.81428601107564</v>
      </c>
      <c r="BG108" s="44">
        <f t="shared" si="120"/>
        <v>658.42380394649433</v>
      </c>
      <c r="BH108" s="44">
        <f t="shared" si="121"/>
        <v>678.48774180569592</v>
      </c>
      <c r="BI108" s="44">
        <f t="shared" si="122"/>
        <v>699.01547541963566</v>
      </c>
    </row>
    <row r="109" spans="1:61" x14ac:dyDescent="0.2">
      <c r="A109" s="8">
        <v>20</v>
      </c>
      <c r="B109" s="2">
        <f>(B108-C108)</f>
        <v>3666.666666666667</v>
      </c>
      <c r="C109" s="6">
        <f t="shared" si="128"/>
        <v>333.33333333333337</v>
      </c>
      <c r="D109" s="3">
        <f t="shared" si="131"/>
        <v>1.7000000000000001E-2</v>
      </c>
      <c r="E109" s="13">
        <f t="shared" si="132"/>
        <v>62.333333333333343</v>
      </c>
      <c r="F109" s="13">
        <f t="shared" si="133"/>
        <v>395.66666666666674</v>
      </c>
      <c r="G109" s="8"/>
      <c r="H109" s="12">
        <f t="shared" si="126"/>
        <v>1.8958379240084142</v>
      </c>
      <c r="I109" s="14">
        <f t="shared" si="134"/>
        <v>208.7027913388817</v>
      </c>
      <c r="AZ109" s="44">
        <f t="shared" si="111"/>
        <v>521.48002172399038</v>
      </c>
      <c r="BA109" s="44">
        <f t="shared" si="112"/>
        <v>538.41504697224809</v>
      </c>
      <c r="BB109" s="44">
        <f t="shared" si="114"/>
        <v>555.74977242798309</v>
      </c>
      <c r="BC109" s="44">
        <f t="shared" si="116"/>
        <v>573.49252015781065</v>
      </c>
      <c r="BD109" s="44">
        <f t="shared" si="117"/>
        <v>591.65177418443704</v>
      </c>
      <c r="BE109" s="44">
        <f t="shared" si="118"/>
        <v>610.23618350792049</v>
      </c>
      <c r="BF109" s="44">
        <f t="shared" si="119"/>
        <v>629.25456518168437</v>
      </c>
      <c r="BG109" s="44">
        <f t="shared" si="120"/>
        <v>648.71590744424736</v>
      </c>
      <c r="BH109" s="44">
        <f t="shared" si="121"/>
        <v>668.62937290766502</v>
      </c>
      <c r="BI109" s="44">
        <f t="shared" si="122"/>
        <v>689.00430180368426</v>
      </c>
    </row>
    <row r="110" spans="1:61" x14ac:dyDescent="0.2">
      <c r="A110" s="8">
        <v>21</v>
      </c>
      <c r="B110" s="2">
        <f t="shared" ref="B110:B119" si="135">(B109-C109)</f>
        <v>3333.3333333333335</v>
      </c>
      <c r="C110" s="6">
        <f t="shared" si="128"/>
        <v>333.33333333333337</v>
      </c>
      <c r="D110" s="3">
        <f t="shared" si="131"/>
        <v>1.7000000000000001E-2</v>
      </c>
      <c r="E110" s="13">
        <f t="shared" ref="E110:E119" si="136">B110*D110</f>
        <v>56.666666666666671</v>
      </c>
      <c r="F110" s="13">
        <f t="shared" ref="F110:F119" si="137">C110+E110</f>
        <v>390.00000000000006</v>
      </c>
      <c r="G110" s="8"/>
      <c r="H110" s="12">
        <f t="shared" ref="H110:H119" si="138">(1+$C$6)^A110</f>
        <v>1.9574526565386876</v>
      </c>
      <c r="I110" s="14">
        <f t="shared" ref="I110:I119" si="139">F110/H110</f>
        <v>199.23853519380992</v>
      </c>
      <c r="BA110" s="44">
        <f t="shared" si="112"/>
        <v>529.56296206071227</v>
      </c>
      <c r="BB110" s="44">
        <f t="shared" si="114"/>
        <v>546.76048020031794</v>
      </c>
      <c r="BC110" s="44">
        <f t="shared" si="116"/>
        <v>564.36389390061686</v>
      </c>
      <c r="BD110" s="44">
        <f t="shared" si="117"/>
        <v>582.38165422025679</v>
      </c>
      <c r="BE110" s="44">
        <f t="shared" si="118"/>
        <v>600.82237668429582</v>
      </c>
      <c r="BF110" s="44">
        <f t="shared" si="119"/>
        <v>619.69484435229333</v>
      </c>
      <c r="BG110" s="44">
        <f t="shared" si="120"/>
        <v>639.00801094200051</v>
      </c>
      <c r="BH110" s="44">
        <f t="shared" si="121"/>
        <v>658.7710040096332</v>
      </c>
      <c r="BI110" s="44">
        <f t="shared" si="122"/>
        <v>678.99312818773387</v>
      </c>
    </row>
    <row r="111" spans="1:61" x14ac:dyDescent="0.2">
      <c r="A111" s="8">
        <v>22</v>
      </c>
      <c r="B111" s="2">
        <f t="shared" si="135"/>
        <v>3000</v>
      </c>
      <c r="C111" s="6">
        <f t="shared" si="128"/>
        <v>333.33333333333331</v>
      </c>
      <c r="D111" s="3">
        <f t="shared" si="131"/>
        <v>1.7000000000000001E-2</v>
      </c>
      <c r="E111" s="13">
        <f t="shared" si="136"/>
        <v>51.000000000000007</v>
      </c>
      <c r="F111" s="13">
        <f t="shared" si="137"/>
        <v>384.33333333333331</v>
      </c>
      <c r="G111" s="8"/>
      <c r="H111" s="12">
        <f t="shared" si="138"/>
        <v>2.0210698678761947</v>
      </c>
      <c r="I111" s="14">
        <f t="shared" si="139"/>
        <v>190.16330877131088</v>
      </c>
      <c r="BB111" s="44">
        <f t="shared" si="114"/>
        <v>537.77118797265337</v>
      </c>
      <c r="BC111" s="44">
        <f t="shared" si="116"/>
        <v>555.23526764342296</v>
      </c>
      <c r="BD111" s="44">
        <f t="shared" si="117"/>
        <v>573.11153425607642</v>
      </c>
      <c r="BE111" s="44">
        <f t="shared" si="118"/>
        <v>591.40856986067081</v>
      </c>
      <c r="BF111" s="44">
        <f t="shared" si="119"/>
        <v>610.1351235229024</v>
      </c>
      <c r="BG111" s="44">
        <f t="shared" si="120"/>
        <v>629.30011443975388</v>
      </c>
      <c r="BH111" s="44">
        <f t="shared" si="121"/>
        <v>648.91263511160162</v>
      </c>
      <c r="BI111" s="44">
        <f t="shared" si="122"/>
        <v>668.98195457178258</v>
      </c>
    </row>
    <row r="112" spans="1:61" x14ac:dyDescent="0.2">
      <c r="A112" s="8">
        <v>23</v>
      </c>
      <c r="B112" s="2">
        <f t="shared" si="135"/>
        <v>2666.6666666666665</v>
      </c>
      <c r="C112" s="6">
        <f t="shared" si="128"/>
        <v>333.33333333333331</v>
      </c>
      <c r="D112" s="3">
        <f t="shared" si="131"/>
        <v>1.7000000000000001E-2</v>
      </c>
      <c r="E112" s="13">
        <f t="shared" si="136"/>
        <v>45.333333333333336</v>
      </c>
      <c r="F112" s="13">
        <f t="shared" si="137"/>
        <v>378.66666666666663</v>
      </c>
      <c r="G112" s="8"/>
      <c r="H112" s="12">
        <f t="shared" si="138"/>
        <v>2.0867546385821711</v>
      </c>
      <c r="I112" s="14">
        <f t="shared" si="139"/>
        <v>181.46199829413038</v>
      </c>
      <c r="BC112" s="44">
        <f t="shared" si="116"/>
        <v>546.10664138622951</v>
      </c>
      <c r="BD112" s="44">
        <f t="shared" si="117"/>
        <v>563.84141429189606</v>
      </c>
      <c r="BE112" s="44">
        <f t="shared" si="118"/>
        <v>581.99476303704569</v>
      </c>
      <c r="BF112" s="44">
        <f t="shared" si="119"/>
        <v>600.57540269351125</v>
      </c>
      <c r="BG112" s="44">
        <f t="shared" si="120"/>
        <v>619.59221793750748</v>
      </c>
      <c r="BH112" s="44">
        <f t="shared" si="121"/>
        <v>639.05426621357014</v>
      </c>
      <c r="BI112" s="44">
        <f t="shared" si="122"/>
        <v>658.97078095583151</v>
      </c>
    </row>
    <row r="113" spans="1:61" x14ac:dyDescent="0.2">
      <c r="A113" s="8">
        <v>24</v>
      </c>
      <c r="B113" s="2">
        <f t="shared" si="135"/>
        <v>2333.333333333333</v>
      </c>
      <c r="C113" s="6">
        <f t="shared" si="128"/>
        <v>333.33333333333331</v>
      </c>
      <c r="D113" s="3">
        <f t="shared" si="131"/>
        <v>1.7000000000000001E-2</v>
      </c>
      <c r="E113" s="13">
        <f t="shared" si="136"/>
        <v>39.666666666666664</v>
      </c>
      <c r="F113" s="13">
        <f t="shared" si="137"/>
        <v>373</v>
      </c>
      <c r="G113" s="8"/>
      <c r="H113" s="12">
        <f t="shared" si="138"/>
        <v>2.1545741643360921</v>
      </c>
      <c r="I113" s="14">
        <f t="shared" si="139"/>
        <v>173.1200560064897</v>
      </c>
      <c r="BD113" s="44">
        <f t="shared" si="117"/>
        <v>554.57129432771615</v>
      </c>
      <c r="BE113" s="44">
        <f t="shared" si="118"/>
        <v>572.58095621342045</v>
      </c>
      <c r="BF113" s="44">
        <f t="shared" si="119"/>
        <v>591.01568186411998</v>
      </c>
      <c r="BG113" s="44">
        <f t="shared" si="120"/>
        <v>609.88432143526074</v>
      </c>
      <c r="BH113" s="44">
        <f t="shared" si="121"/>
        <v>629.1958973155389</v>
      </c>
      <c r="BI113" s="44">
        <f t="shared" si="122"/>
        <v>648.95960733988056</v>
      </c>
    </row>
    <row r="114" spans="1:61" x14ac:dyDescent="0.2">
      <c r="A114" s="8">
        <v>25</v>
      </c>
      <c r="B114" s="2">
        <f t="shared" si="135"/>
        <v>1999.9999999999998</v>
      </c>
      <c r="C114" s="6">
        <f t="shared" si="128"/>
        <v>333.33333333333331</v>
      </c>
      <c r="D114" s="3">
        <f t="shared" si="131"/>
        <v>1.7000000000000001E-2</v>
      </c>
      <c r="E114" s="13">
        <f t="shared" si="136"/>
        <v>34</v>
      </c>
      <c r="F114" s="13">
        <f t="shared" si="137"/>
        <v>367.33333333333331</v>
      </c>
      <c r="G114" s="8"/>
      <c r="H114" s="12">
        <f t="shared" si="138"/>
        <v>2.2245978246770148</v>
      </c>
      <c r="I114" s="14">
        <f t="shared" si="139"/>
        <v>165.12347951552354</v>
      </c>
      <c r="BE114" s="44">
        <f t="shared" si="118"/>
        <v>563.16714938979578</v>
      </c>
      <c r="BF114" s="44">
        <f t="shared" si="119"/>
        <v>581.45596103472849</v>
      </c>
      <c r="BG114" s="44">
        <f t="shared" si="120"/>
        <v>600.17642493301389</v>
      </c>
      <c r="BH114" s="44">
        <f t="shared" si="121"/>
        <v>619.33752841750731</v>
      </c>
      <c r="BI114" s="44">
        <f t="shared" si="122"/>
        <v>638.94843372392984</v>
      </c>
    </row>
    <row r="115" spans="1:61" x14ac:dyDescent="0.2">
      <c r="A115" s="8">
        <v>26</v>
      </c>
      <c r="B115" s="2">
        <f t="shared" si="135"/>
        <v>1666.6666666666665</v>
      </c>
      <c r="C115" s="6">
        <f t="shared" si="128"/>
        <v>333.33333333333331</v>
      </c>
      <c r="D115" s="3">
        <f t="shared" si="131"/>
        <v>1.7000000000000001E-2</v>
      </c>
      <c r="E115" s="13">
        <f t="shared" si="136"/>
        <v>28.333333333333332</v>
      </c>
      <c r="F115" s="13">
        <f t="shared" si="137"/>
        <v>361.66666666666663</v>
      </c>
      <c r="G115" s="8"/>
      <c r="H115" s="12">
        <f t="shared" si="138"/>
        <v>2.2968972539790178</v>
      </c>
      <c r="I115" s="14">
        <f t="shared" si="139"/>
        <v>157.45879187244239</v>
      </c>
      <c r="BF115" s="44">
        <f t="shared" si="119"/>
        <v>571.89624020533768</v>
      </c>
      <c r="BG115" s="44">
        <f t="shared" si="120"/>
        <v>590.46852843076681</v>
      </c>
      <c r="BH115" s="44">
        <f t="shared" si="121"/>
        <v>609.47915951947562</v>
      </c>
      <c r="BI115" s="44">
        <f t="shared" si="122"/>
        <v>628.93726010797877</v>
      </c>
    </row>
    <row r="116" spans="1:61" x14ac:dyDescent="0.2">
      <c r="A116" s="8">
        <v>27</v>
      </c>
      <c r="B116" s="2">
        <f t="shared" si="135"/>
        <v>1333.3333333333333</v>
      </c>
      <c r="C116" s="6">
        <f t="shared" si="128"/>
        <v>333.33333333333331</v>
      </c>
      <c r="D116" s="3">
        <f t="shared" si="131"/>
        <v>1.7000000000000001E-2</v>
      </c>
      <c r="E116" s="13">
        <f t="shared" si="136"/>
        <v>22.666666666666668</v>
      </c>
      <c r="F116" s="13">
        <f t="shared" si="137"/>
        <v>356</v>
      </c>
      <c r="G116" s="8"/>
      <c r="H116" s="12">
        <f t="shared" si="138"/>
        <v>2.3715464147333356</v>
      </c>
      <c r="I116" s="14">
        <f t="shared" si="139"/>
        <v>150.11302236731885</v>
      </c>
      <c r="BG116" s="44">
        <f t="shared" si="120"/>
        <v>580.76063192852041</v>
      </c>
      <c r="BH116" s="44">
        <f t="shared" si="121"/>
        <v>599.62079062144369</v>
      </c>
      <c r="BI116" s="44">
        <f t="shared" si="122"/>
        <v>618.92608649202748</v>
      </c>
    </row>
    <row r="117" spans="1:61" x14ac:dyDescent="0.2">
      <c r="A117" s="8">
        <v>28</v>
      </c>
      <c r="B117" s="2">
        <f t="shared" si="135"/>
        <v>1000</v>
      </c>
      <c r="C117" s="6">
        <f t="shared" si="128"/>
        <v>333.33333333333331</v>
      </c>
      <c r="D117" s="3">
        <f t="shared" si="131"/>
        <v>1.7000000000000001E-2</v>
      </c>
      <c r="E117" s="13">
        <f t="shared" si="136"/>
        <v>17</v>
      </c>
      <c r="F117" s="13">
        <f t="shared" si="137"/>
        <v>350.33333333333331</v>
      </c>
      <c r="G117" s="8"/>
      <c r="H117" s="12">
        <f t="shared" si="138"/>
        <v>2.4486216732121693</v>
      </c>
      <c r="I117" s="14">
        <f t="shared" si="139"/>
        <v>143.07368801230791</v>
      </c>
      <c r="BH117" s="44">
        <f t="shared" si="121"/>
        <v>589.76242172341256</v>
      </c>
      <c r="BI117" s="44">
        <f t="shared" si="122"/>
        <v>608.91491287607607</v>
      </c>
    </row>
    <row r="118" spans="1:61" x14ac:dyDescent="0.2">
      <c r="A118" s="8">
        <v>29</v>
      </c>
      <c r="B118" s="2">
        <f t="shared" si="135"/>
        <v>666.66666666666674</v>
      </c>
      <c r="C118" s="6">
        <f t="shared" si="128"/>
        <v>333.33333333333337</v>
      </c>
      <c r="D118" s="3">
        <f t="shared" si="131"/>
        <v>1.7000000000000001E-2</v>
      </c>
      <c r="E118" s="13">
        <f t="shared" si="136"/>
        <v>11.333333333333336</v>
      </c>
      <c r="F118" s="13">
        <f t="shared" si="137"/>
        <v>344.66666666666669</v>
      </c>
      <c r="G118" s="8"/>
      <c r="H118" s="12">
        <f t="shared" si="138"/>
        <v>2.5282018775915645</v>
      </c>
      <c r="I118" s="14">
        <f t="shared" si="139"/>
        <v>136.32877568899116</v>
      </c>
      <c r="BI118" s="44">
        <f t="shared" si="122"/>
        <v>598.90373926012546</v>
      </c>
    </row>
    <row r="119" spans="1:61" x14ac:dyDescent="0.2">
      <c r="A119" s="8">
        <v>30</v>
      </c>
      <c r="B119" s="2">
        <f t="shared" si="135"/>
        <v>333.33333333333337</v>
      </c>
      <c r="C119" s="6">
        <f t="shared" si="128"/>
        <v>333.33333333333337</v>
      </c>
      <c r="D119" s="3">
        <f t="shared" si="131"/>
        <v>1.7000000000000001E-2</v>
      </c>
      <c r="E119" s="13">
        <f t="shared" si="136"/>
        <v>5.6666666666666679</v>
      </c>
      <c r="F119" s="13">
        <f t="shared" si="137"/>
        <v>339.00000000000006</v>
      </c>
      <c r="G119" s="8"/>
      <c r="H119" s="12">
        <f t="shared" si="138"/>
        <v>2.6103684386132899</v>
      </c>
      <c r="I119" s="14">
        <f t="shared" si="139"/>
        <v>129.86672493638008</v>
      </c>
    </row>
    <row r="120" spans="1:61" ht="12.75" thickBot="1" x14ac:dyDescent="0.25">
      <c r="H120" s="15"/>
      <c r="I120" s="16">
        <f>SUM(I90:I119)</f>
        <v>8248.4073831129826</v>
      </c>
    </row>
    <row r="121" spans="1:61" ht="12.75" thickTop="1" x14ac:dyDescent="0.2">
      <c r="A121" s="1" t="s">
        <v>15</v>
      </c>
      <c r="I121" s="2"/>
    </row>
    <row r="122" spans="1:61" x14ac:dyDescent="0.2">
      <c r="E122" s="1" t="s">
        <v>22</v>
      </c>
      <c r="I122" s="18">
        <f>1-(I120/I82)</f>
        <v>0.1779481923505829</v>
      </c>
    </row>
    <row r="126" spans="1:61" x14ac:dyDescent="0.2">
      <c r="C126" s="3"/>
    </row>
    <row r="127" spans="1:61" x14ac:dyDescent="0.2">
      <c r="C127" s="3"/>
    </row>
    <row r="131" spans="3:19" x14ac:dyDescent="0.2">
      <c r="C131" s="19"/>
      <c r="D131" s="19"/>
      <c r="E131" s="19"/>
    </row>
    <row r="132" spans="3:19" x14ac:dyDescent="0.2">
      <c r="D132" s="20"/>
    </row>
    <row r="134" spans="3:19" x14ac:dyDescent="0.2">
      <c r="E134" s="21"/>
    </row>
    <row r="136" spans="3:19" x14ac:dyDescent="0.2">
      <c r="D136" s="20"/>
    </row>
    <row r="137" spans="3:19" x14ac:dyDescent="0.2">
      <c r="D137" s="20"/>
    </row>
    <row r="144" spans="3:19" x14ac:dyDescent="0.2">
      <c r="J144" s="1" t="s">
        <v>59</v>
      </c>
      <c r="L144" s="1" t="s">
        <v>59</v>
      </c>
      <c r="M144" s="1" t="s">
        <v>59</v>
      </c>
      <c r="O144" s="1" t="s">
        <v>59</v>
      </c>
      <c r="P144" s="1" t="s">
        <v>59</v>
      </c>
      <c r="R144" s="1" t="s">
        <v>59</v>
      </c>
      <c r="S144" s="1" t="s">
        <v>59</v>
      </c>
    </row>
    <row r="145" spans="1:30" x14ac:dyDescent="0.2">
      <c r="B145" s="20">
        <v>3.6</v>
      </c>
      <c r="C145" s="20">
        <v>4</v>
      </c>
      <c r="F145" s="20">
        <v>3.9</v>
      </c>
      <c r="G145" s="20">
        <v>4.2</v>
      </c>
      <c r="J145" s="20">
        <v>2.5249999999999999</v>
      </c>
      <c r="L145" s="20">
        <v>3</v>
      </c>
      <c r="M145" s="20">
        <v>3</v>
      </c>
      <c r="O145" s="20">
        <v>2.4900000000000002</v>
      </c>
      <c r="P145" s="20">
        <v>1.28</v>
      </c>
      <c r="R145" s="20">
        <v>2.4900000000000002</v>
      </c>
      <c r="S145" s="20">
        <v>1.33</v>
      </c>
    </row>
    <row r="146" spans="1:30" x14ac:dyDescent="0.2">
      <c r="B146" s="20">
        <v>0.6</v>
      </c>
      <c r="C146" s="20">
        <v>0.8</v>
      </c>
      <c r="F146" s="20">
        <v>0.9</v>
      </c>
      <c r="G146" s="20">
        <v>1.6</v>
      </c>
      <c r="J146" s="20">
        <v>1.2</v>
      </c>
      <c r="L146" s="20">
        <v>1.2</v>
      </c>
      <c r="M146" s="20">
        <v>1.2</v>
      </c>
      <c r="O146" s="20">
        <v>0.93</v>
      </c>
      <c r="P146" s="20">
        <v>0.82</v>
      </c>
      <c r="R146" s="20">
        <v>0.93</v>
      </c>
      <c r="S146" s="20">
        <v>0.82</v>
      </c>
      <c r="Y146" s="1" t="s">
        <v>60</v>
      </c>
      <c r="AC146" s="24" t="s">
        <v>71</v>
      </c>
    </row>
    <row r="147" spans="1:30" x14ac:dyDescent="0.2">
      <c r="A147" s="1" t="s">
        <v>21</v>
      </c>
      <c r="B147" s="20">
        <f>B145+B146</f>
        <v>4.2</v>
      </c>
      <c r="C147" s="20">
        <f>C145+C146</f>
        <v>4.8</v>
      </c>
      <c r="E147" s="1" t="s">
        <v>21</v>
      </c>
      <c r="F147" s="20">
        <f>F145+F146</f>
        <v>4.8</v>
      </c>
      <c r="G147" s="20">
        <f>G145+G146</f>
        <v>5.8000000000000007</v>
      </c>
      <c r="J147" s="20">
        <v>0.15</v>
      </c>
      <c r="L147" s="20">
        <v>0.15</v>
      </c>
      <c r="M147" s="20">
        <v>0.15</v>
      </c>
      <c r="O147" s="20">
        <v>0.15</v>
      </c>
      <c r="P147" s="20">
        <v>0.15</v>
      </c>
      <c r="R147" s="20">
        <v>0.15</v>
      </c>
      <c r="S147" s="20">
        <v>0.15</v>
      </c>
    </row>
    <row r="148" spans="1:30" x14ac:dyDescent="0.2">
      <c r="B148" s="20"/>
      <c r="C148" s="20"/>
      <c r="F148" s="20"/>
      <c r="G148" s="20"/>
      <c r="J148" s="20">
        <f>J145+J146+J147</f>
        <v>3.8749999999999996</v>
      </c>
      <c r="L148" s="20">
        <f>L145+L146+L147</f>
        <v>4.3500000000000005</v>
      </c>
      <c r="M148" s="20">
        <f>M145+M146+M147</f>
        <v>4.3500000000000005</v>
      </c>
      <c r="O148" s="20">
        <f>O145+O146+O147</f>
        <v>3.5700000000000003</v>
      </c>
      <c r="P148" s="20">
        <f>P145+P146+P147</f>
        <v>2.25</v>
      </c>
      <c r="R148" s="20">
        <f>R145+R146+R147</f>
        <v>3.5700000000000003</v>
      </c>
      <c r="S148" s="20">
        <f>S145+S146+S147</f>
        <v>2.2999999999999998</v>
      </c>
      <c r="U148" s="1">
        <v>4.29</v>
      </c>
      <c r="V148" s="1">
        <v>1.81</v>
      </c>
      <c r="Y148" s="1" t="s">
        <v>61</v>
      </c>
      <c r="Z148" s="1">
        <v>2.5</v>
      </c>
      <c r="AA148" s="1">
        <v>21.5</v>
      </c>
      <c r="AB148" s="1">
        <f>AVERAGE(Z148:AA148)</f>
        <v>12</v>
      </c>
      <c r="AC148" s="24">
        <v>100168.8</v>
      </c>
    </row>
    <row r="149" spans="1:30" x14ac:dyDescent="0.2">
      <c r="B149" s="20">
        <v>4</v>
      </c>
      <c r="C149" s="20">
        <v>6</v>
      </c>
      <c r="F149" s="20">
        <v>4</v>
      </c>
      <c r="G149" s="20">
        <v>6</v>
      </c>
      <c r="J149" s="20"/>
      <c r="L149" s="20"/>
      <c r="M149" s="20"/>
      <c r="O149" s="20"/>
      <c r="P149" s="20"/>
      <c r="R149" s="20"/>
      <c r="S149" s="20"/>
      <c r="U149" s="1">
        <v>4.22</v>
      </c>
      <c r="V149" s="1">
        <v>1.83</v>
      </c>
      <c r="Y149" s="1" t="s">
        <v>62</v>
      </c>
      <c r="Z149" s="1">
        <v>2.2999999999999998</v>
      </c>
      <c r="AA149" s="1">
        <v>4.4000000000000004</v>
      </c>
      <c r="AB149" s="1">
        <f t="shared" ref="AB149:AB157" si="140">AVERAGE(Z149:AA149)</f>
        <v>3.35</v>
      </c>
      <c r="AC149" s="24">
        <v>374059.34</v>
      </c>
    </row>
    <row r="150" spans="1:30" x14ac:dyDescent="0.2">
      <c r="B150" s="20"/>
      <c r="C150" s="20"/>
      <c r="F150" s="20"/>
      <c r="G150" s="20"/>
      <c r="J150" s="20"/>
      <c r="L150" s="20"/>
      <c r="M150" s="20"/>
      <c r="O150" s="20">
        <v>1.19</v>
      </c>
      <c r="P150" s="20">
        <v>1.19</v>
      </c>
      <c r="R150" s="20">
        <v>1.28</v>
      </c>
      <c r="S150" s="20">
        <v>1.28</v>
      </c>
      <c r="U150" s="1">
        <v>3.65</v>
      </c>
      <c r="V150" s="1">
        <v>1.38</v>
      </c>
      <c r="Y150" s="1" t="s">
        <v>63</v>
      </c>
      <c r="Z150" s="1">
        <v>5.0999999999999996</v>
      </c>
      <c r="AA150" s="1">
        <v>8.6999999999999993</v>
      </c>
      <c r="AB150" s="1">
        <f t="shared" si="140"/>
        <v>6.8999999999999995</v>
      </c>
      <c r="AC150" s="24">
        <v>198543.63</v>
      </c>
    </row>
    <row r="151" spans="1:30" x14ac:dyDescent="0.2">
      <c r="B151" s="20">
        <v>0.31</v>
      </c>
      <c r="C151" s="20">
        <v>0.41</v>
      </c>
      <c r="F151" s="20">
        <v>0.39</v>
      </c>
      <c r="G151" s="20">
        <v>0.46</v>
      </c>
      <c r="J151" s="20">
        <v>5</v>
      </c>
      <c r="L151" s="20">
        <v>5</v>
      </c>
      <c r="M151" s="20">
        <v>5</v>
      </c>
      <c r="O151" s="20">
        <v>5</v>
      </c>
      <c r="P151" s="20">
        <v>5</v>
      </c>
      <c r="R151" s="20">
        <v>5.04</v>
      </c>
      <c r="S151" s="20">
        <v>5.04</v>
      </c>
      <c r="U151" s="1">
        <v>2.99</v>
      </c>
      <c r="V151" s="1">
        <v>0.62</v>
      </c>
      <c r="Y151" s="1" t="s">
        <v>64</v>
      </c>
      <c r="Z151" s="1">
        <v>3</v>
      </c>
      <c r="AA151" s="1">
        <v>5.3</v>
      </c>
      <c r="AB151" s="1">
        <f t="shared" si="140"/>
        <v>4.1500000000000004</v>
      </c>
      <c r="AC151" s="24">
        <v>1935090.75</v>
      </c>
    </row>
    <row r="152" spans="1:30" x14ac:dyDescent="0.2">
      <c r="B152" s="20">
        <f>(((1-B155)+B155*(1-B156))/(1-B155))*B151</f>
        <v>0.65642499999999993</v>
      </c>
      <c r="C152" s="20">
        <f>(((1-C155)+C155*(1-C156))/(1-C155))*C151</f>
        <v>0.86817499999999981</v>
      </c>
      <c r="F152" s="20">
        <f>(((1-F155)+F155*(1-F156))/(1-F155))*F151</f>
        <v>0.6805500000000001</v>
      </c>
      <c r="G152" s="20">
        <f>(((1-G155)+G155*(1-G156))/(1-G155))*G151</f>
        <v>0.97404999999999986</v>
      </c>
      <c r="J152" s="20">
        <v>0.35</v>
      </c>
      <c r="L152" s="20">
        <v>0.35</v>
      </c>
      <c r="M152" s="20">
        <v>0.35</v>
      </c>
      <c r="O152" s="20">
        <v>0.42</v>
      </c>
      <c r="P152" s="20">
        <v>0.42</v>
      </c>
      <c r="R152" s="20">
        <v>0.43</v>
      </c>
      <c r="S152" s="20">
        <v>0.43</v>
      </c>
      <c r="U152" s="1">
        <v>2.91</v>
      </c>
      <c r="V152" s="1">
        <v>1.28</v>
      </c>
      <c r="Y152" s="1" t="s">
        <v>65</v>
      </c>
      <c r="Z152" s="1">
        <v>5</v>
      </c>
      <c r="AA152" s="1">
        <v>8.4</v>
      </c>
      <c r="AB152" s="1">
        <f t="shared" si="140"/>
        <v>6.7</v>
      </c>
      <c r="AC152" s="24">
        <v>1837847.38</v>
      </c>
      <c r="AD152" s="18">
        <f>+AC152/AC159</f>
        <v>0.29026921213093942</v>
      </c>
    </row>
    <row r="153" spans="1:30" x14ac:dyDescent="0.2">
      <c r="B153" s="20"/>
      <c r="C153" s="20"/>
      <c r="F153" s="20"/>
      <c r="G153" s="20"/>
      <c r="J153" s="20">
        <f>(((1-J156)+J156*(1-J157))/(1-J156))*J152</f>
        <v>0.61249999999999993</v>
      </c>
      <c r="L153" s="20">
        <f>(((1-L156)+L156*(1-L157))/(1-L156))*L152</f>
        <v>0.61249999999999993</v>
      </c>
      <c r="M153" s="20">
        <f>(((1-M156)+M156*(1-M157))/(1-M156))*M152</f>
        <v>0.61249999999999993</v>
      </c>
      <c r="O153" s="20">
        <f>(((1-O156)+O156*(1-O157))/(1-O156))*O152</f>
        <v>0.73499999999999999</v>
      </c>
      <c r="P153" s="20">
        <f>(((1-P156)+P156*(1-P157))/(1-P156))*P152</f>
        <v>0.73499999999999999</v>
      </c>
      <c r="R153" s="20">
        <f>(((1-R156)+R156*(1-R157))/(1-R156))*R152</f>
        <v>0.75249999999999995</v>
      </c>
      <c r="S153" s="20">
        <f>(((1-S156)+S156*(1-S157))/(1-S156))*S152</f>
        <v>0.75249999999999995</v>
      </c>
      <c r="U153" s="1">
        <v>1.81</v>
      </c>
      <c r="V153" s="1">
        <v>1.28</v>
      </c>
      <c r="Y153" s="1" t="s">
        <v>66</v>
      </c>
      <c r="Z153" s="1">
        <v>2.6</v>
      </c>
      <c r="AA153" s="1">
        <v>4.5</v>
      </c>
      <c r="AB153" s="1">
        <f t="shared" si="140"/>
        <v>3.55</v>
      </c>
      <c r="AC153" s="24">
        <v>140410.98000000001</v>
      </c>
      <c r="AD153" s="18"/>
    </row>
    <row r="154" spans="1:30" x14ac:dyDescent="0.2">
      <c r="A154" s="1" t="s">
        <v>20</v>
      </c>
      <c r="B154" s="20">
        <f>B145+B149*B152</f>
        <v>6.2256999999999998</v>
      </c>
      <c r="C154" s="20">
        <f>C145+C149*C152</f>
        <v>9.2090499999999977</v>
      </c>
      <c r="E154" s="1" t="s">
        <v>20</v>
      </c>
      <c r="F154" s="20">
        <f>F145+F149*F152</f>
        <v>6.6222000000000003</v>
      </c>
      <c r="G154" s="20">
        <f>G145+G149*G152</f>
        <v>10.0443</v>
      </c>
      <c r="J154" s="20"/>
      <c r="L154" s="20"/>
      <c r="M154" s="20"/>
      <c r="O154" s="20"/>
      <c r="P154" s="20"/>
      <c r="R154" s="20"/>
      <c r="S154" s="20"/>
      <c r="U154" s="1">
        <v>1.83</v>
      </c>
      <c r="V154" s="1">
        <v>1.28</v>
      </c>
      <c r="Y154" s="1" t="s">
        <v>67</v>
      </c>
      <c r="Z154" s="1">
        <v>3.1</v>
      </c>
      <c r="AA154" s="1">
        <v>6.5</v>
      </c>
      <c r="AB154" s="1">
        <f t="shared" si="140"/>
        <v>4.8</v>
      </c>
      <c r="AC154" s="24">
        <v>561294.5</v>
      </c>
      <c r="AD154" s="18"/>
    </row>
    <row r="155" spans="1:30" x14ac:dyDescent="0.2">
      <c r="B155" s="22">
        <v>0.6</v>
      </c>
      <c r="C155" s="22">
        <v>0.6</v>
      </c>
      <c r="F155" s="22">
        <v>0.5</v>
      </c>
      <c r="G155" s="22">
        <v>0.6</v>
      </c>
      <c r="J155" s="20">
        <f>J145+J151*J153</f>
        <v>5.5874999999999995</v>
      </c>
      <c r="L155" s="20">
        <f>J145+L151*L153</f>
        <v>5.5874999999999995</v>
      </c>
      <c r="M155" s="20">
        <f>M145+M151*M153</f>
        <v>6.0625</v>
      </c>
      <c r="O155" s="20">
        <f>O150+O151*O153</f>
        <v>4.8650000000000002</v>
      </c>
      <c r="P155" s="20">
        <f>P150+P151*P153</f>
        <v>4.8650000000000002</v>
      </c>
      <c r="R155" s="20">
        <f>R150+R151*R153</f>
        <v>5.0725999999999996</v>
      </c>
      <c r="S155" s="20">
        <f>S150+S151*S153</f>
        <v>5.0725999999999996</v>
      </c>
      <c r="U155" s="1">
        <v>1.38</v>
      </c>
      <c r="V155" s="1">
        <v>1.28</v>
      </c>
      <c r="Y155" s="1" t="s">
        <v>68</v>
      </c>
      <c r="Z155" s="1">
        <v>3.2</v>
      </c>
      <c r="AA155" s="1">
        <v>5.6</v>
      </c>
      <c r="AB155" s="1">
        <f t="shared" si="140"/>
        <v>4.4000000000000004</v>
      </c>
      <c r="AC155" s="24">
        <v>398313.09</v>
      </c>
      <c r="AD155" s="18">
        <f>+AC155/AC159</f>
        <v>6.2909482078832887E-2</v>
      </c>
    </row>
    <row r="156" spans="1:30" x14ac:dyDescent="0.2">
      <c r="B156" s="3">
        <v>0.255</v>
      </c>
      <c r="C156" s="3">
        <v>0.255</v>
      </c>
      <c r="F156" s="3">
        <v>0.255</v>
      </c>
      <c r="G156" s="3">
        <v>0.255</v>
      </c>
      <c r="J156" s="22">
        <v>0.5</v>
      </c>
      <c r="L156" s="22">
        <v>0.5</v>
      </c>
      <c r="M156" s="22">
        <v>0.5</v>
      </c>
      <c r="O156" s="22">
        <v>0.5</v>
      </c>
      <c r="P156" s="22">
        <v>0.5</v>
      </c>
      <c r="R156" s="22">
        <v>0.5</v>
      </c>
      <c r="S156" s="22">
        <v>0.5</v>
      </c>
      <c r="U156" s="1">
        <v>0.62</v>
      </c>
      <c r="V156" s="1">
        <v>1.28</v>
      </c>
      <c r="Y156" s="1" t="s">
        <v>69</v>
      </c>
      <c r="Z156" s="1">
        <v>2.6</v>
      </c>
      <c r="AA156" s="1">
        <v>7.4</v>
      </c>
      <c r="AB156" s="1">
        <f t="shared" si="140"/>
        <v>5</v>
      </c>
      <c r="AC156" s="24">
        <v>61380.74</v>
      </c>
    </row>
    <row r="157" spans="1:30" x14ac:dyDescent="0.2">
      <c r="B157" s="23"/>
      <c r="C157" s="23"/>
      <c r="F157" s="23"/>
      <c r="G157" s="23"/>
      <c r="J157" s="3">
        <v>0.25</v>
      </c>
      <c r="L157" s="3">
        <v>0.25</v>
      </c>
      <c r="M157" s="3">
        <v>0.25</v>
      </c>
      <c r="O157" s="3">
        <v>0.25</v>
      </c>
      <c r="P157" s="3">
        <v>0.25</v>
      </c>
      <c r="R157" s="3">
        <v>0.25</v>
      </c>
      <c r="S157" s="3">
        <v>0.25</v>
      </c>
      <c r="U157" s="1">
        <v>1.19</v>
      </c>
      <c r="V157" s="1">
        <v>1.28</v>
      </c>
      <c r="Y157" s="1" t="s">
        <v>70</v>
      </c>
      <c r="Z157" s="1">
        <v>1.9</v>
      </c>
      <c r="AA157" s="1">
        <v>3.9</v>
      </c>
      <c r="AB157" s="1">
        <f t="shared" si="140"/>
        <v>2.9</v>
      </c>
      <c r="AC157" s="24">
        <v>724417.88</v>
      </c>
    </row>
    <row r="158" spans="1:30" x14ac:dyDescent="0.2">
      <c r="A158" s="1" t="s">
        <v>19</v>
      </c>
      <c r="B158" s="23">
        <f>((1-B155)*B154)+(B147*B155*(1-B156))</f>
        <v>4.36768</v>
      </c>
      <c r="C158" s="23">
        <f>((1-C155)*C154)+(C147*C155*(1-C156))</f>
        <v>5.8292199999999994</v>
      </c>
      <c r="E158" s="1" t="s">
        <v>19</v>
      </c>
      <c r="F158" s="23">
        <f>((1-F155)*F154)+(F147*F155*(1-F156))</f>
        <v>5.0991</v>
      </c>
      <c r="G158" s="23">
        <f>((1-G155)*G154)+(G147*G155*(1-G156))</f>
        <v>6.6103199999999998</v>
      </c>
      <c r="J158" s="23"/>
      <c r="L158" s="23"/>
      <c r="M158" s="23"/>
      <c r="O158" s="23"/>
      <c r="P158" s="23"/>
      <c r="R158" s="23"/>
      <c r="S158" s="23"/>
    </row>
    <row r="159" spans="1:30" x14ac:dyDescent="0.2">
      <c r="A159" s="1" t="s">
        <v>18</v>
      </c>
      <c r="B159" s="20">
        <f>B158/(1-B156)</f>
        <v>5.8626577181208051</v>
      </c>
      <c r="C159" s="20">
        <f>C158/(1-C156)</f>
        <v>7.8244563758389258</v>
      </c>
      <c r="E159" s="1" t="s">
        <v>18</v>
      </c>
      <c r="F159" s="20">
        <f>F158/(1-F156)</f>
        <v>6.8444295302013423</v>
      </c>
      <c r="G159" s="20">
        <f>G158/(1-G156)</f>
        <v>8.8729127516778519</v>
      </c>
      <c r="J159" s="23">
        <f>((1-J156)*J155)+(J148*J156*(1-J157))</f>
        <v>4.2468749999999993</v>
      </c>
      <c r="L159" s="23">
        <f>((1-L156)*L155)+(L148*L156*(1-L157))</f>
        <v>4.4249999999999998</v>
      </c>
      <c r="M159" s="23">
        <f>((1-M156)*M155)+(M148*M156*(1-M157))</f>
        <v>4.6624999999999996</v>
      </c>
      <c r="O159" s="23">
        <f>((1-O156)*O155)+(O148*O156*(1-O157))</f>
        <v>3.7712500000000002</v>
      </c>
      <c r="P159" s="23">
        <f>((1-P156)*P155)+(P148*P156*(1-P157))</f>
        <v>3.2762500000000001</v>
      </c>
      <c r="R159" s="23">
        <f>((1-R156)*R155)+(R148*R156*(1-R157))</f>
        <v>3.8750499999999999</v>
      </c>
      <c r="S159" s="23">
        <f>((1-S156)*S155)+(S148*S156*(1-S157))</f>
        <v>3.3987999999999996</v>
      </c>
      <c r="AB159" s="1">
        <f>AVERAGE(AB148:AB157)</f>
        <v>5.3749999999999991</v>
      </c>
      <c r="AC159" s="24">
        <f>SUM(AC148:AC157)</f>
        <v>6331527.0900000008</v>
      </c>
      <c r="AD159" s="43">
        <f>1-AD152-AD155</f>
        <v>0.64682130579022779</v>
      </c>
    </row>
    <row r="160" spans="1:30" x14ac:dyDescent="0.2">
      <c r="B160" s="1">
        <v>1.5</v>
      </c>
      <c r="C160" s="1">
        <v>1.5</v>
      </c>
      <c r="F160" s="1">
        <v>1.6</v>
      </c>
      <c r="G160" s="1">
        <v>1.8</v>
      </c>
      <c r="J160" s="20">
        <f>J159/(1-J157)</f>
        <v>5.6624999999999988</v>
      </c>
      <c r="L160" s="20">
        <f>L159/(1-L157)</f>
        <v>5.8999999999999995</v>
      </c>
      <c r="M160" s="20">
        <f>M159/(1-M157)</f>
        <v>6.2166666666666659</v>
      </c>
      <c r="O160" s="20">
        <f>O159/(1-O157)</f>
        <v>5.0283333333333333</v>
      </c>
      <c r="P160" s="20">
        <f>P159/(1-P157)</f>
        <v>4.3683333333333332</v>
      </c>
      <c r="R160" s="20">
        <f>R159/(1-R157)</f>
        <v>5.1667333333333332</v>
      </c>
      <c r="S160" s="20">
        <f>S159/(1-S157)</f>
        <v>4.5317333333333325</v>
      </c>
      <c r="U160" s="38">
        <f>AVERAGE(U148:U157)</f>
        <v>2.4890000000000003</v>
      </c>
      <c r="V160" s="38">
        <f>AVERAGE(V148:V157)</f>
        <v>1.3319999999999996</v>
      </c>
      <c r="AB160" s="24">
        <f>SUMPRODUCT(AB148:AB157,AC148:AC157)/SUM(AC148:AC157)</f>
        <v>4.9786164970037268</v>
      </c>
    </row>
    <row r="161" spans="2:36" x14ac:dyDescent="0.2">
      <c r="B161" s="23">
        <f>B159-B160</f>
        <v>4.3626577181208051</v>
      </c>
      <c r="C161" s="23">
        <f>C159-C160</f>
        <v>6.3244563758389258</v>
      </c>
      <c r="F161" s="23">
        <f>F159-F160</f>
        <v>5.2444295302013426</v>
      </c>
      <c r="G161" s="23">
        <f>G159-G160</f>
        <v>7.0729127516778521</v>
      </c>
      <c r="J161" s="24">
        <v>2</v>
      </c>
      <c r="L161" s="24">
        <v>2</v>
      </c>
      <c r="M161" s="24">
        <v>2</v>
      </c>
      <c r="O161" s="24">
        <v>1.26</v>
      </c>
      <c r="P161" s="24">
        <v>1.26</v>
      </c>
      <c r="R161" s="24">
        <v>1.26</v>
      </c>
      <c r="S161" s="24">
        <v>1.26</v>
      </c>
    </row>
    <row r="162" spans="2:36" x14ac:dyDescent="0.2">
      <c r="B162" s="23"/>
      <c r="C162" s="23"/>
      <c r="F162" s="23"/>
      <c r="G162" s="23"/>
      <c r="J162" s="23">
        <f>J160-J161</f>
        <v>3.6624999999999988</v>
      </c>
      <c r="L162" s="23">
        <f>L160-L161</f>
        <v>3.8999999999999995</v>
      </c>
      <c r="M162" s="23">
        <f>M160-M161</f>
        <v>4.2166666666666659</v>
      </c>
      <c r="O162" s="23">
        <f>O160-O161</f>
        <v>3.7683333333333335</v>
      </c>
      <c r="P162" s="23">
        <f>P160-P161</f>
        <v>3.1083333333333334</v>
      </c>
      <c r="R162" s="23">
        <f>R160-R161</f>
        <v>3.9067333333333334</v>
      </c>
      <c r="S162" s="23">
        <f>S160-S161</f>
        <v>3.2717333333333327</v>
      </c>
    </row>
    <row r="163" spans="2:36" x14ac:dyDescent="0.2">
      <c r="C163" s="21">
        <f>AVERAGE(B159:C159)/100</f>
        <v>6.8435570469798659E-2</v>
      </c>
      <c r="G163" s="21">
        <f>AVERAGE(F159:G159)/100</f>
        <v>7.8586711409395965E-2</v>
      </c>
      <c r="J163" s="23"/>
      <c r="L163" s="23"/>
      <c r="M163" s="23"/>
      <c r="O163" s="23"/>
      <c r="P163" s="23"/>
      <c r="R163" s="23"/>
      <c r="S163" s="23"/>
      <c r="Y163" s="1" t="s">
        <v>60</v>
      </c>
      <c r="AC163" s="24" t="s">
        <v>72</v>
      </c>
      <c r="AJ163" s="21"/>
    </row>
    <row r="165" spans="2:36" x14ac:dyDescent="0.2">
      <c r="B165" s="21">
        <f>(((1+(B159/100))/(1+(B160/100))))-1</f>
        <v>4.2981849439613917E-2</v>
      </c>
      <c r="C165" s="21">
        <f>(((1+(C159/100))/(1+(C160/100))))-1</f>
        <v>6.2309915032895846E-2</v>
      </c>
      <c r="F165" s="21">
        <f>(((1+(F159/100))/(1+(F160/100))))-1</f>
        <v>5.1618400887808447E-2</v>
      </c>
      <c r="G165" s="21">
        <f>(((1+(G159/100))/(1+(G160/100))))-1</f>
        <v>6.947851426009688E-2</v>
      </c>
      <c r="Y165" s="1" t="s">
        <v>61</v>
      </c>
      <c r="Z165" s="1">
        <v>2.6</v>
      </c>
      <c r="AA165" s="41">
        <v>21.5</v>
      </c>
      <c r="AB165" s="1">
        <f>AVERAGE(Z165:AA165)</f>
        <v>12.05</v>
      </c>
      <c r="AC165" s="42">
        <v>100168.8</v>
      </c>
    </row>
    <row r="166" spans="2:36" x14ac:dyDescent="0.2">
      <c r="J166" s="21">
        <f>(((1+(J160/100))/(1+(J161/100))))-1</f>
        <v>3.5906862745098023E-2</v>
      </c>
      <c r="L166" s="21">
        <f>(((1+(L160/100))/(1+(L161/100))))-1</f>
        <v>3.8235294117646923E-2</v>
      </c>
      <c r="M166" s="21">
        <f>(((1+(M160/100))/(1+(M161/100))))-1</f>
        <v>4.1339869281045827E-2</v>
      </c>
      <c r="N166" s="37"/>
      <c r="O166" s="39">
        <f>(((1+(O160/100))/(1+(O161/100))))-1</f>
        <v>3.721443149647774E-2</v>
      </c>
      <c r="P166" s="39">
        <f>(((1+(P160/100))/(1+(P161/100))))-1</f>
        <v>3.0696556718678103E-2</v>
      </c>
      <c r="R166" s="39">
        <f>(((1+(R160/100))/(1+(R161/100))))-1</f>
        <v>3.8581210086246598E-2</v>
      </c>
      <c r="S166" s="39">
        <f>(((1+(S160/100))/(1+(S161/100))))-1</f>
        <v>3.231022450457588E-2</v>
      </c>
      <c r="Y166" s="1" t="s">
        <v>62</v>
      </c>
      <c r="Z166" s="1">
        <v>2.4</v>
      </c>
      <c r="AA166" s="41">
        <v>4.4000000000000004</v>
      </c>
      <c r="AB166" s="1">
        <f t="shared" ref="AB166:AB174" si="141">AVERAGE(Z166:AA166)</f>
        <v>3.4000000000000004</v>
      </c>
      <c r="AC166" s="42">
        <v>374059.34</v>
      </c>
    </row>
    <row r="167" spans="2:36" x14ac:dyDescent="0.2">
      <c r="C167" s="21">
        <f>AVERAGE(B165:C165)</f>
        <v>5.2645882236254882E-2</v>
      </c>
      <c r="G167" s="21">
        <f>AVERAGE(F165:G165)</f>
        <v>6.0548457573952663E-2</v>
      </c>
      <c r="Y167" s="1" t="s">
        <v>63</v>
      </c>
      <c r="Z167" s="1">
        <v>5.2</v>
      </c>
      <c r="AA167" s="41">
        <v>8.6999999999999993</v>
      </c>
      <c r="AB167" s="1">
        <f t="shared" si="141"/>
        <v>6.9499999999999993</v>
      </c>
      <c r="AC167" s="42">
        <v>198543.63</v>
      </c>
    </row>
    <row r="168" spans="2:36" x14ac:dyDescent="0.2">
      <c r="Y168" s="1" t="s">
        <v>64</v>
      </c>
      <c r="Z168" s="1">
        <v>3</v>
      </c>
      <c r="AA168" s="41">
        <v>5.3</v>
      </c>
      <c r="AB168" s="1">
        <f t="shared" si="141"/>
        <v>4.1500000000000004</v>
      </c>
      <c r="AC168" s="42">
        <v>1935090.75</v>
      </c>
    </row>
    <row r="169" spans="2:36" x14ac:dyDescent="0.2">
      <c r="Y169" s="1" t="s">
        <v>65</v>
      </c>
      <c r="Z169" s="1">
        <v>5.0999999999999996</v>
      </c>
      <c r="AA169" s="41">
        <v>8.4</v>
      </c>
      <c r="AB169" s="1">
        <f t="shared" si="141"/>
        <v>6.75</v>
      </c>
      <c r="AC169" s="42">
        <v>1837847.38</v>
      </c>
    </row>
    <row r="170" spans="2:36" x14ac:dyDescent="0.2">
      <c r="Y170" s="1" t="s">
        <v>66</v>
      </c>
      <c r="Z170" s="1">
        <v>2.8</v>
      </c>
      <c r="AA170" s="41">
        <v>4.5</v>
      </c>
      <c r="AB170" s="1">
        <f t="shared" si="141"/>
        <v>3.65</v>
      </c>
      <c r="AC170" s="42">
        <v>140410.98000000001</v>
      </c>
    </row>
    <row r="171" spans="2:36" x14ac:dyDescent="0.2">
      <c r="Y171" s="1" t="s">
        <v>67</v>
      </c>
      <c r="Z171" s="1">
        <v>3.1</v>
      </c>
      <c r="AA171" s="41">
        <v>6.5</v>
      </c>
      <c r="AB171" s="1">
        <f t="shared" si="141"/>
        <v>4.8</v>
      </c>
      <c r="AC171" s="42">
        <v>561294.5</v>
      </c>
    </row>
    <row r="172" spans="2:36" x14ac:dyDescent="0.2">
      <c r="F172" s="1">
        <v>2005</v>
      </c>
      <c r="G172" s="1">
        <v>2006</v>
      </c>
      <c r="H172" s="1">
        <v>2007</v>
      </c>
      <c r="I172" s="1">
        <v>2008</v>
      </c>
      <c r="J172" s="1">
        <v>2009</v>
      </c>
      <c r="K172" s="1">
        <v>2010</v>
      </c>
      <c r="Y172" s="1" t="s">
        <v>68</v>
      </c>
      <c r="Z172" s="1">
        <v>3.3</v>
      </c>
      <c r="AA172" s="41">
        <v>5.6</v>
      </c>
      <c r="AB172" s="1">
        <f t="shared" si="141"/>
        <v>4.4499999999999993</v>
      </c>
      <c r="AC172" s="42">
        <v>398313.09</v>
      </c>
    </row>
    <row r="173" spans="2:36" x14ac:dyDescent="0.2">
      <c r="E173" s="1" t="s">
        <v>24</v>
      </c>
      <c r="I173" s="1">
        <v>1.8</v>
      </c>
      <c r="J173" s="1">
        <v>2.4</v>
      </c>
      <c r="K173" s="1">
        <v>1.3</v>
      </c>
      <c r="L173" s="24">
        <f>AVERAGE(I173:K173)</f>
        <v>1.8333333333333333</v>
      </c>
      <c r="Y173" s="1" t="s">
        <v>69</v>
      </c>
      <c r="Z173" s="1">
        <v>2.7</v>
      </c>
      <c r="AA173" s="41">
        <v>7.4</v>
      </c>
      <c r="AB173" s="1">
        <f t="shared" si="141"/>
        <v>5.0500000000000007</v>
      </c>
      <c r="AC173" s="42">
        <v>61380.74</v>
      </c>
    </row>
    <row r="174" spans="2:36" x14ac:dyDescent="0.2">
      <c r="E174" s="1" t="s">
        <v>23</v>
      </c>
      <c r="F174" s="1">
        <v>1.4</v>
      </c>
      <c r="G174" s="1">
        <v>1.5</v>
      </c>
      <c r="H174" s="1">
        <v>1.3</v>
      </c>
      <c r="I174" s="1">
        <v>1.8</v>
      </c>
      <c r="J174" s="1">
        <v>2.4</v>
      </c>
      <c r="K174" s="1">
        <v>1.3</v>
      </c>
      <c r="L174" s="24">
        <f>AVERAGE(F174:K174)</f>
        <v>1.6166666666666669</v>
      </c>
      <c r="Y174" s="1" t="s">
        <v>70</v>
      </c>
      <c r="Z174" s="1">
        <v>1.8</v>
      </c>
      <c r="AA174" s="41">
        <v>3.9</v>
      </c>
      <c r="AB174" s="1">
        <f t="shared" si="141"/>
        <v>2.85</v>
      </c>
      <c r="AC174" s="42">
        <v>724417.88</v>
      </c>
    </row>
    <row r="176" spans="2:36" x14ac:dyDescent="0.2">
      <c r="AB176" s="1">
        <f>AVERAGE(AB165:AB174)</f>
        <v>5.4099999999999984</v>
      </c>
    </row>
    <row r="177" spans="5:29" x14ac:dyDescent="0.2">
      <c r="AB177" s="24">
        <f>SUMPRODUCT(AB165:AB174,AC165:AC174)/SUM(AC165:AC174)</f>
        <v>4.9985699539192838</v>
      </c>
    </row>
    <row r="178" spans="5:29" ht="12.75" thickBot="1" x14ac:dyDescent="0.25"/>
    <row r="179" spans="5:29" x14ac:dyDescent="0.2">
      <c r="E179" s="27"/>
      <c r="F179" s="28">
        <v>100</v>
      </c>
      <c r="G179" s="28">
        <v>100</v>
      </c>
      <c r="H179" s="28"/>
      <c r="I179" s="28"/>
      <c r="J179" s="28">
        <v>1.2</v>
      </c>
      <c r="K179" s="28">
        <v>1.6</v>
      </c>
      <c r="L179" s="29" t="s">
        <v>25</v>
      </c>
    </row>
    <row r="180" spans="5:29" x14ac:dyDescent="0.2">
      <c r="E180" s="30" t="s">
        <v>26</v>
      </c>
      <c r="F180" s="26">
        <v>100.08</v>
      </c>
      <c r="G180" s="26">
        <v>99.94</v>
      </c>
      <c r="H180" s="26">
        <v>0.1</v>
      </c>
      <c r="I180" s="26">
        <v>0</v>
      </c>
      <c r="J180" s="26">
        <v>1.4</v>
      </c>
      <c r="K180" s="26">
        <v>1.2</v>
      </c>
      <c r="L180" s="31" t="s">
        <v>25</v>
      </c>
    </row>
    <row r="181" spans="5:29" x14ac:dyDescent="0.2">
      <c r="E181" s="30" t="s">
        <v>27</v>
      </c>
      <c r="F181" s="26">
        <v>100.54</v>
      </c>
      <c r="G181" s="26">
        <v>100.41</v>
      </c>
      <c r="H181" s="26">
        <v>0.5</v>
      </c>
      <c r="I181" s="26">
        <v>0.5</v>
      </c>
      <c r="J181" s="26">
        <v>1.5</v>
      </c>
      <c r="K181" s="26">
        <v>1.3</v>
      </c>
      <c r="L181" s="31" t="s">
        <v>25</v>
      </c>
      <c r="Y181" s="1" t="s">
        <v>60</v>
      </c>
      <c r="AC181" s="24" t="s">
        <v>71</v>
      </c>
    </row>
    <row r="182" spans="5:29" x14ac:dyDescent="0.2">
      <c r="E182" s="30" t="s">
        <v>28</v>
      </c>
      <c r="F182" s="26">
        <v>101.63</v>
      </c>
      <c r="G182" s="26">
        <v>101.49</v>
      </c>
      <c r="H182" s="26">
        <v>1.1000000000000001</v>
      </c>
      <c r="I182" s="26">
        <v>1.1000000000000001</v>
      </c>
      <c r="J182" s="26">
        <v>1.8</v>
      </c>
      <c r="K182" s="26">
        <v>1.6</v>
      </c>
      <c r="L182" s="31" t="s">
        <v>25</v>
      </c>
    </row>
    <row r="183" spans="5:29" x14ac:dyDescent="0.2">
      <c r="E183" s="30" t="s">
        <v>29</v>
      </c>
      <c r="F183" s="26">
        <v>102.12</v>
      </c>
      <c r="G183" s="26">
        <v>101.96</v>
      </c>
      <c r="H183" s="26">
        <v>0.5</v>
      </c>
      <c r="I183" s="26">
        <v>0.5</v>
      </c>
      <c r="J183" s="26">
        <v>1.8</v>
      </c>
      <c r="K183" s="26">
        <v>1.6</v>
      </c>
      <c r="L183" s="31" t="s">
        <v>25</v>
      </c>
      <c r="Y183" s="1" t="s">
        <v>61</v>
      </c>
      <c r="Z183" s="1">
        <v>2.5</v>
      </c>
      <c r="AA183" s="1">
        <v>21.5</v>
      </c>
    </row>
    <row r="184" spans="5:29" x14ac:dyDescent="0.2">
      <c r="E184" s="30" t="s">
        <v>30</v>
      </c>
      <c r="F184" s="26">
        <v>102.19</v>
      </c>
      <c r="G184" s="26">
        <v>102.04</v>
      </c>
      <c r="H184" s="26">
        <v>0.1</v>
      </c>
      <c r="I184" s="26">
        <v>0.1</v>
      </c>
      <c r="J184" s="26">
        <v>1.8</v>
      </c>
      <c r="K184" s="26">
        <v>1.6</v>
      </c>
      <c r="L184" s="31" t="s">
        <v>25</v>
      </c>
      <c r="Y184" s="1" t="s">
        <v>62</v>
      </c>
      <c r="Z184" s="1">
        <v>2.2999999999999998</v>
      </c>
      <c r="AA184" s="1">
        <v>4.4000000000000004</v>
      </c>
    </row>
    <row r="185" spans="5:29" x14ac:dyDescent="0.2">
      <c r="E185" s="30" t="s">
        <v>31</v>
      </c>
      <c r="F185" s="26">
        <v>101.77</v>
      </c>
      <c r="G185" s="26">
        <v>101.62</v>
      </c>
      <c r="H185" s="26">
        <v>-0.4</v>
      </c>
      <c r="I185" s="26">
        <v>-0.4</v>
      </c>
      <c r="J185" s="26">
        <v>1.7</v>
      </c>
      <c r="K185" s="26">
        <v>1.6</v>
      </c>
      <c r="L185" s="31" t="s">
        <v>25</v>
      </c>
      <c r="Y185" s="1" t="s">
        <v>63</v>
      </c>
      <c r="Z185" s="1">
        <v>5.0999999999999996</v>
      </c>
      <c r="AA185" s="1">
        <v>8.6999999999999993</v>
      </c>
    </row>
    <row r="186" spans="5:29" x14ac:dyDescent="0.2">
      <c r="E186" s="30" t="s">
        <v>32</v>
      </c>
      <c r="F186" s="26">
        <v>101.29</v>
      </c>
      <c r="G186" s="26">
        <v>101.14</v>
      </c>
      <c r="H186" s="26">
        <v>-0.5</v>
      </c>
      <c r="I186" s="26">
        <v>-0.5</v>
      </c>
      <c r="J186" s="26">
        <v>1.5</v>
      </c>
      <c r="K186" s="26">
        <v>1.3</v>
      </c>
      <c r="L186" s="31" t="s">
        <v>25</v>
      </c>
      <c r="Y186" s="1" t="s">
        <v>64</v>
      </c>
      <c r="Z186" s="1">
        <v>3</v>
      </c>
      <c r="AA186" s="1">
        <v>5.3</v>
      </c>
    </row>
    <row r="187" spans="5:29" x14ac:dyDescent="0.2">
      <c r="E187" s="30" t="s">
        <v>33</v>
      </c>
      <c r="F187" s="26">
        <v>101.47</v>
      </c>
      <c r="G187" s="26">
        <v>101.32</v>
      </c>
      <c r="H187" s="26">
        <v>0.2</v>
      </c>
      <c r="I187" s="26">
        <v>0.2</v>
      </c>
      <c r="J187" s="26">
        <v>1.1000000000000001</v>
      </c>
      <c r="K187" s="26">
        <v>1</v>
      </c>
      <c r="L187" s="31" t="s">
        <v>25</v>
      </c>
      <c r="Y187" s="1" t="s">
        <v>65</v>
      </c>
      <c r="Z187" s="1">
        <v>5</v>
      </c>
      <c r="AA187" s="1">
        <v>8.4</v>
      </c>
      <c r="AB187" s="1">
        <f>AVERAGE(Z187:AA187)</f>
        <v>6.7</v>
      </c>
      <c r="AC187" s="24">
        <v>1837847.38</v>
      </c>
    </row>
    <row r="188" spans="5:29" x14ac:dyDescent="0.2">
      <c r="E188" s="30" t="s">
        <v>34</v>
      </c>
      <c r="F188" s="26">
        <v>102.07</v>
      </c>
      <c r="G188" s="26">
        <v>101.92</v>
      </c>
      <c r="H188" s="26">
        <v>0.6</v>
      </c>
      <c r="I188" s="26">
        <v>0.6</v>
      </c>
      <c r="J188" s="26">
        <v>1.3</v>
      </c>
      <c r="K188" s="26">
        <v>1.2</v>
      </c>
      <c r="L188" s="31" t="s">
        <v>25</v>
      </c>
      <c r="Y188" s="1" t="s">
        <v>66</v>
      </c>
      <c r="Z188" s="1">
        <v>2.6</v>
      </c>
      <c r="AA188" s="1">
        <v>4.5</v>
      </c>
    </row>
    <row r="189" spans="5:29" x14ac:dyDescent="0.2">
      <c r="E189" s="30" t="s">
        <v>35</v>
      </c>
      <c r="F189" s="26">
        <v>102.11</v>
      </c>
      <c r="G189" s="26">
        <v>101.96</v>
      </c>
      <c r="H189" s="26">
        <v>0</v>
      </c>
      <c r="I189" s="26">
        <v>0</v>
      </c>
      <c r="J189" s="26">
        <v>1.6</v>
      </c>
      <c r="K189" s="26">
        <v>1.5</v>
      </c>
      <c r="L189" s="31" t="s">
        <v>25</v>
      </c>
      <c r="Y189" s="1" t="s">
        <v>67</v>
      </c>
      <c r="Z189" s="1">
        <v>3.1</v>
      </c>
      <c r="AA189" s="1">
        <v>6.5</v>
      </c>
    </row>
    <row r="190" spans="5:29" x14ac:dyDescent="0.2">
      <c r="E190" s="30" t="s">
        <v>36</v>
      </c>
      <c r="F190" s="26">
        <v>102.26</v>
      </c>
      <c r="G190" s="26">
        <v>102.11</v>
      </c>
      <c r="H190" s="26">
        <v>0.1</v>
      </c>
      <c r="I190" s="26">
        <v>0.1</v>
      </c>
      <c r="J190" s="26">
        <v>1.9</v>
      </c>
      <c r="K190" s="26">
        <v>1.8</v>
      </c>
      <c r="L190" s="31" t="s">
        <v>25</v>
      </c>
      <c r="Y190" s="1" t="s">
        <v>68</v>
      </c>
      <c r="Z190" s="1">
        <v>3.2</v>
      </c>
      <c r="AA190" s="1">
        <v>5.6</v>
      </c>
      <c r="AB190" s="1">
        <f>AVERAGE(Z190:AA190)</f>
        <v>4.4000000000000004</v>
      </c>
      <c r="AC190" s="24">
        <v>398313.09</v>
      </c>
    </row>
    <row r="191" spans="5:29" x14ac:dyDescent="0.2">
      <c r="E191" s="30" t="s">
        <v>37</v>
      </c>
      <c r="F191" s="26">
        <v>101.83</v>
      </c>
      <c r="G191" s="26">
        <v>101.68</v>
      </c>
      <c r="H191" s="26">
        <v>-0.4</v>
      </c>
      <c r="I191" s="26">
        <v>-0.4</v>
      </c>
      <c r="J191" s="26">
        <v>1.9</v>
      </c>
      <c r="K191" s="26">
        <v>1.7</v>
      </c>
      <c r="L191" s="31" t="s">
        <v>25</v>
      </c>
      <c r="Y191" s="1" t="s">
        <v>69</v>
      </c>
      <c r="Z191" s="1">
        <v>2.6</v>
      </c>
      <c r="AA191" s="1">
        <v>7.4</v>
      </c>
    </row>
    <row r="192" spans="5:29" ht="12.75" x14ac:dyDescent="0.2">
      <c r="E192" s="32">
        <v>2007</v>
      </c>
      <c r="F192" s="26">
        <v>101.61</v>
      </c>
      <c r="G192" s="26">
        <v>101.47</v>
      </c>
      <c r="H192" s="26"/>
      <c r="I192" s="26"/>
      <c r="J192" s="26">
        <v>1.6</v>
      </c>
      <c r="K192" s="26">
        <v>1.5</v>
      </c>
      <c r="L192" s="31" t="s">
        <v>25</v>
      </c>
      <c r="Y192" s="1" t="s">
        <v>70</v>
      </c>
      <c r="Z192" s="1">
        <v>1.9</v>
      </c>
      <c r="AA192" s="1">
        <v>3.9</v>
      </c>
    </row>
    <row r="193" spans="5:28" x14ac:dyDescent="0.2">
      <c r="E193" s="30" t="s">
        <v>38</v>
      </c>
      <c r="F193" s="26">
        <v>102.11</v>
      </c>
      <c r="G193" s="26">
        <v>101.85</v>
      </c>
      <c r="H193" s="26">
        <v>0.3</v>
      </c>
      <c r="I193" s="26">
        <v>0.2</v>
      </c>
      <c r="J193" s="26">
        <v>2</v>
      </c>
      <c r="K193" s="26">
        <v>1.9</v>
      </c>
      <c r="L193" s="31" t="s">
        <v>25</v>
      </c>
    </row>
    <row r="194" spans="5:28" x14ac:dyDescent="0.2">
      <c r="E194" s="30" t="s">
        <v>39</v>
      </c>
      <c r="F194" s="26">
        <v>102.8</v>
      </c>
      <c r="G194" s="26">
        <v>102.51</v>
      </c>
      <c r="H194" s="26">
        <v>0.7</v>
      </c>
      <c r="I194" s="26">
        <v>0.6</v>
      </c>
      <c r="J194" s="26">
        <v>2.2000000000000002</v>
      </c>
      <c r="K194" s="26">
        <v>2.1</v>
      </c>
      <c r="L194" s="31" t="s">
        <v>25</v>
      </c>
      <c r="AB194" s="1">
        <f>AVERAGE(AB183:AB192)</f>
        <v>5.5500000000000007</v>
      </c>
    </row>
    <row r="195" spans="5:28" x14ac:dyDescent="0.2">
      <c r="E195" s="30" t="s">
        <v>40</v>
      </c>
      <c r="F195" s="26">
        <v>103.82</v>
      </c>
      <c r="G195" s="26">
        <v>103.51</v>
      </c>
      <c r="H195" s="26">
        <v>1</v>
      </c>
      <c r="I195" s="26">
        <v>1</v>
      </c>
      <c r="J195" s="26">
        <v>2.2000000000000002</v>
      </c>
      <c r="K195" s="26">
        <v>2</v>
      </c>
      <c r="L195" s="31" t="s">
        <v>25</v>
      </c>
      <c r="AB195" s="24">
        <f>SUMPRODUCT(AB183:AB192,AC183:AC192)/SUM(AC183:AC192)</f>
        <v>6.290315579185604</v>
      </c>
    </row>
    <row r="196" spans="5:28" x14ac:dyDescent="0.2">
      <c r="E196" s="30" t="s">
        <v>41</v>
      </c>
      <c r="F196" s="26">
        <v>104.2</v>
      </c>
      <c r="G196" s="26">
        <v>103.86</v>
      </c>
      <c r="H196" s="26">
        <v>0.4</v>
      </c>
      <c r="I196" s="26">
        <v>0.3</v>
      </c>
      <c r="J196" s="26">
        <v>2</v>
      </c>
      <c r="K196" s="26">
        <v>1.9</v>
      </c>
      <c r="L196" s="31" t="s">
        <v>25</v>
      </c>
    </row>
    <row r="197" spans="5:28" x14ac:dyDescent="0.2">
      <c r="E197" s="30" t="s">
        <v>42</v>
      </c>
      <c r="F197" s="26">
        <v>104.57</v>
      </c>
      <c r="G197" s="26">
        <v>104.23</v>
      </c>
      <c r="H197" s="26">
        <v>0.4</v>
      </c>
      <c r="I197" s="26">
        <v>0.4</v>
      </c>
      <c r="J197" s="26">
        <v>2.2999999999999998</v>
      </c>
      <c r="K197" s="26">
        <v>2.1</v>
      </c>
      <c r="L197" s="31" t="s">
        <v>25</v>
      </c>
    </row>
    <row r="198" spans="5:28" x14ac:dyDescent="0.2">
      <c r="E198" s="30" t="s">
        <v>43</v>
      </c>
      <c r="F198" s="26">
        <v>104.38</v>
      </c>
      <c r="G198" s="26">
        <v>104.03</v>
      </c>
      <c r="H198" s="26">
        <v>-0.2</v>
      </c>
      <c r="I198" s="26">
        <v>-0.2</v>
      </c>
      <c r="J198" s="26">
        <v>2.6</v>
      </c>
      <c r="K198" s="26">
        <v>2.4</v>
      </c>
      <c r="L198" s="31" t="s">
        <v>25</v>
      </c>
    </row>
    <row r="199" spans="5:28" x14ac:dyDescent="0.2">
      <c r="E199" s="30" t="s">
        <v>44</v>
      </c>
      <c r="F199" s="26">
        <v>104.54</v>
      </c>
      <c r="G199" s="26">
        <v>104.13</v>
      </c>
      <c r="H199" s="26">
        <v>0.2</v>
      </c>
      <c r="I199" s="26">
        <v>0.1</v>
      </c>
      <c r="J199" s="26">
        <v>3.2</v>
      </c>
      <c r="K199" s="26">
        <v>3</v>
      </c>
      <c r="L199" s="31" t="s">
        <v>25</v>
      </c>
    </row>
    <row r="200" spans="5:28" x14ac:dyDescent="0.2">
      <c r="E200" s="30" t="s">
        <v>45</v>
      </c>
      <c r="F200" s="26">
        <v>104.74</v>
      </c>
      <c r="G200" s="26">
        <v>104.34</v>
      </c>
      <c r="H200" s="26">
        <v>0.2</v>
      </c>
      <c r="I200" s="26">
        <v>0.2</v>
      </c>
      <c r="J200" s="26">
        <v>3.2</v>
      </c>
      <c r="K200" s="26">
        <v>3</v>
      </c>
      <c r="L200" s="31" t="s">
        <v>25</v>
      </c>
    </row>
    <row r="201" spans="5:28" x14ac:dyDescent="0.2">
      <c r="E201" s="30" t="s">
        <v>46</v>
      </c>
      <c r="F201" s="26">
        <v>105.19</v>
      </c>
      <c r="G201" s="26">
        <v>104.79</v>
      </c>
      <c r="H201" s="26">
        <v>0.4</v>
      </c>
      <c r="I201" s="26">
        <v>0.4</v>
      </c>
      <c r="J201" s="26">
        <v>3.1</v>
      </c>
      <c r="K201" s="26">
        <v>2.8</v>
      </c>
      <c r="L201" s="31" t="s">
        <v>25</v>
      </c>
    </row>
    <row r="202" spans="5:28" x14ac:dyDescent="0.2">
      <c r="E202" s="30" t="s">
        <v>47</v>
      </c>
      <c r="F202" s="26">
        <v>104.95</v>
      </c>
      <c r="G202" s="26">
        <v>104.54</v>
      </c>
      <c r="H202" s="26">
        <v>-0.2</v>
      </c>
      <c r="I202" s="26">
        <v>-0.2</v>
      </c>
      <c r="J202" s="26">
        <v>2.8</v>
      </c>
      <c r="K202" s="26">
        <v>2.5</v>
      </c>
      <c r="L202" s="31" t="s">
        <v>25</v>
      </c>
    </row>
    <row r="203" spans="5:28" x14ac:dyDescent="0.2">
      <c r="E203" s="30" t="s">
        <v>48</v>
      </c>
      <c r="F203" s="26">
        <v>104.57</v>
      </c>
      <c r="G203" s="26">
        <v>103.99</v>
      </c>
      <c r="H203" s="26">
        <v>-0.4</v>
      </c>
      <c r="I203" s="26">
        <v>-0.5</v>
      </c>
      <c r="J203" s="26">
        <v>2.2999999999999998</v>
      </c>
      <c r="K203" s="26">
        <v>1.8</v>
      </c>
      <c r="L203" s="31" t="s">
        <v>25</v>
      </c>
    </row>
    <row r="204" spans="5:28" x14ac:dyDescent="0.2">
      <c r="E204" s="30" t="s">
        <v>49</v>
      </c>
      <c r="F204" s="26">
        <v>103.81</v>
      </c>
      <c r="G204" s="26">
        <v>103.2</v>
      </c>
      <c r="H204" s="26">
        <v>-0.7</v>
      </c>
      <c r="I204" s="26">
        <v>-0.8</v>
      </c>
      <c r="J204" s="26">
        <v>1.9</v>
      </c>
      <c r="K204" s="26">
        <v>1.5</v>
      </c>
      <c r="L204" s="31" t="s">
        <v>25</v>
      </c>
    </row>
    <row r="205" spans="5:28" ht="12.75" x14ac:dyDescent="0.2">
      <c r="E205" s="32">
        <v>2008</v>
      </c>
      <c r="F205" s="26">
        <v>104.14</v>
      </c>
      <c r="G205" s="26">
        <v>103.75</v>
      </c>
      <c r="H205" s="26"/>
      <c r="I205" s="26"/>
      <c r="J205" s="26">
        <v>2.5</v>
      </c>
      <c r="K205" s="26">
        <v>2.2000000000000002</v>
      </c>
      <c r="L205" s="31" t="s">
        <v>25</v>
      </c>
    </row>
    <row r="206" spans="5:28" x14ac:dyDescent="0.2">
      <c r="E206" s="30" t="s">
        <v>50</v>
      </c>
      <c r="F206" s="26">
        <v>104.08</v>
      </c>
      <c r="G206" s="26">
        <v>103.32</v>
      </c>
      <c r="H206" s="26">
        <v>0.3</v>
      </c>
      <c r="I206" s="26">
        <v>0.1</v>
      </c>
      <c r="J206" s="26">
        <v>1.9</v>
      </c>
      <c r="K206" s="26">
        <v>1.4</v>
      </c>
      <c r="L206" s="31" t="s">
        <v>25</v>
      </c>
    </row>
    <row r="207" spans="5:28" x14ac:dyDescent="0.2">
      <c r="E207" s="30" t="s">
        <v>51</v>
      </c>
      <c r="F207" s="26">
        <v>104.81</v>
      </c>
      <c r="G207" s="26">
        <v>104.05</v>
      </c>
      <c r="H207" s="26">
        <v>0.7</v>
      </c>
      <c r="I207" s="26">
        <v>0.7</v>
      </c>
      <c r="J207" s="26">
        <v>2</v>
      </c>
      <c r="K207" s="26">
        <v>1.5</v>
      </c>
      <c r="L207" s="31" t="s">
        <v>25</v>
      </c>
    </row>
    <row r="208" spans="5:28" x14ac:dyDescent="0.2">
      <c r="E208" s="30" t="s">
        <v>52</v>
      </c>
      <c r="F208" s="26">
        <v>105.86</v>
      </c>
      <c r="G208" s="26">
        <v>105.09</v>
      </c>
      <c r="H208" s="26">
        <v>1</v>
      </c>
      <c r="I208" s="26">
        <v>1</v>
      </c>
      <c r="J208" s="26">
        <v>2</v>
      </c>
      <c r="K208" s="26">
        <v>1.5</v>
      </c>
      <c r="L208" s="31" t="s">
        <v>25</v>
      </c>
    </row>
    <row r="209" spans="5:12" x14ac:dyDescent="0.2">
      <c r="E209" s="30" t="s">
        <v>53</v>
      </c>
      <c r="F209" s="26">
        <v>106.1</v>
      </c>
      <c r="G209" s="26">
        <v>105.32</v>
      </c>
      <c r="H209" s="26">
        <v>0.2</v>
      </c>
      <c r="I209" s="26">
        <v>0.2</v>
      </c>
      <c r="J209" s="26">
        <v>1.8</v>
      </c>
      <c r="K209" s="26">
        <v>1.4</v>
      </c>
      <c r="L209" s="31" t="s">
        <v>25</v>
      </c>
    </row>
    <row r="210" spans="5:12" x14ac:dyDescent="0.2">
      <c r="E210" s="30" t="s">
        <v>54</v>
      </c>
      <c r="F210" s="26">
        <v>106.24</v>
      </c>
      <c r="G210" s="26">
        <v>105.47</v>
      </c>
      <c r="H210" s="26">
        <v>0.1</v>
      </c>
      <c r="I210" s="26">
        <v>0.1</v>
      </c>
      <c r="J210" s="26">
        <v>1.6</v>
      </c>
      <c r="K210" s="26">
        <v>1.2</v>
      </c>
      <c r="L210" s="31" t="s">
        <v>25</v>
      </c>
    </row>
    <row r="211" spans="5:12" x14ac:dyDescent="0.2">
      <c r="E211" s="30" t="s">
        <v>55</v>
      </c>
      <c r="F211" s="26">
        <v>105.87</v>
      </c>
      <c r="G211" s="26">
        <v>105.13</v>
      </c>
      <c r="H211" s="26">
        <v>-0.3</v>
      </c>
      <c r="I211" s="26">
        <v>-0.3</v>
      </c>
      <c r="J211" s="26">
        <v>1.4</v>
      </c>
      <c r="K211" s="26">
        <v>1.1000000000000001</v>
      </c>
      <c r="L211" s="31" t="s">
        <v>25</v>
      </c>
    </row>
    <row r="212" spans="5:12" x14ac:dyDescent="0.2">
      <c r="E212" s="30" t="s">
        <v>56</v>
      </c>
      <c r="F212" s="26">
        <v>104.74</v>
      </c>
      <c r="G212" s="26">
        <v>104.02</v>
      </c>
      <c r="H212" s="26">
        <v>-1.1000000000000001</v>
      </c>
      <c r="I212" s="26">
        <v>-1.1000000000000001</v>
      </c>
      <c r="J212" s="26">
        <v>0.2</v>
      </c>
      <c r="K212" s="26">
        <v>-0.1</v>
      </c>
      <c r="L212" s="31" t="s">
        <v>25</v>
      </c>
    </row>
    <row r="213" spans="5:12" ht="13.5" thickBot="1" x14ac:dyDescent="0.25">
      <c r="E213" s="33" t="s">
        <v>57</v>
      </c>
      <c r="F213" s="34">
        <v>105.03</v>
      </c>
      <c r="G213" s="34">
        <v>104.3</v>
      </c>
      <c r="H213" s="34">
        <v>0.3</v>
      </c>
      <c r="I213" s="34">
        <v>0.3</v>
      </c>
      <c r="J213" s="34">
        <v>0.3</v>
      </c>
      <c r="K213" s="34">
        <v>0</v>
      </c>
      <c r="L213" s="35" t="s">
        <v>25</v>
      </c>
    </row>
    <row r="218" spans="5:12" x14ac:dyDescent="0.2">
      <c r="F218" s="1">
        <f>+F185</f>
        <v>101.77</v>
      </c>
    </row>
    <row r="219" spans="5:12" x14ac:dyDescent="0.2">
      <c r="E219" s="25">
        <v>39600</v>
      </c>
      <c r="F219" s="1">
        <f>+F198</f>
        <v>104.38</v>
      </c>
    </row>
    <row r="220" spans="5:12" x14ac:dyDescent="0.2">
      <c r="E220" s="36" t="s">
        <v>58</v>
      </c>
      <c r="F220" s="1">
        <f>+F210</f>
        <v>106.24</v>
      </c>
    </row>
    <row r="221" spans="5:12" x14ac:dyDescent="0.2">
      <c r="F221" s="1">
        <f>+(F220/F218)^(1/2)</f>
        <v>1.0217252911140611</v>
      </c>
    </row>
  </sheetData>
  <phoneticPr fontId="2" type="noConversion"/>
  <hyperlinks>
    <hyperlink ref="E192" r:id="rId1" display="javascript:GetDescription('desc|New275  |200700');"/>
    <hyperlink ref="E205" r:id="rId2" display="javascript:GetDescription('desc|New275  |200800');"/>
    <hyperlink ref="E213" r:id="rId3" display="javascript:GetDescription('desc|New275  |200908');"/>
  </hyperlinks>
  <pageMargins left="0.78740157480314965" right="0.78740157480314965" top="1.1811023622047245" bottom="0.78740157480314965" header="0.39370078740157483" footer="0.39370078740157483"/>
  <pageSetup paperSize="9" scale="91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 1</vt:lpstr>
    </vt:vector>
  </TitlesOfParts>
  <Company>Deloitte Touche Tohmatsu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</dc:creator>
  <cp:lastModifiedBy>NBNL</cp:lastModifiedBy>
  <cp:lastPrinted>2007-08-09T11:47:28Z</cp:lastPrinted>
  <dcterms:created xsi:type="dcterms:W3CDTF">2007-08-08T19:57:43Z</dcterms:created>
  <dcterms:modified xsi:type="dcterms:W3CDTF">2021-04-15T14:39:25Z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