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585" yWindow="90" windowWidth="19020" windowHeight="12120" activeTab="1"/>
  </bookViews>
  <sheets>
    <sheet name="Toelichting" sheetId="7" r:id="rId1"/>
    <sheet name="Maximumprijs" sheetId="6" r:id="rId2"/>
    <sheet name="Aansluitbijdrage" sheetId="9" r:id="rId3"/>
  </sheets>
  <definedNames>
    <definedName name="_xlnm.Print_Area" localSheetId="2">Aansluitbijdrage!$B$2:$F$29</definedName>
    <definedName name="_xlnm.Print_Area" localSheetId="1">Maximumprijs!$B$2:$H$210</definedName>
    <definedName name="_xlnm.Print_Area" localSheetId="0">Toelichting!$A$1:$B$17</definedName>
  </definedNames>
  <calcPr calcId="145621"/>
</workbook>
</file>

<file path=xl/calcChain.xml><?xml version="1.0" encoding="utf-8"?>
<calcChain xmlns="http://schemas.openxmlformats.org/spreadsheetml/2006/main">
  <c r="C117" i="6" l="1"/>
  <c r="C116" i="6"/>
  <c r="C115" i="6"/>
  <c r="C118" i="6"/>
  <c r="C106" i="6"/>
  <c r="C107" i="6"/>
  <c r="C105" i="6"/>
  <c r="C104" i="6"/>
  <c r="C102" i="6"/>
  <c r="C101" i="6"/>
  <c r="C100" i="6"/>
  <c r="C210" i="6" l="1"/>
  <c r="C192" i="6"/>
  <c r="C193" i="6"/>
  <c r="C184" i="6"/>
  <c r="C88" i="6"/>
  <c r="C95" i="6"/>
  <c r="E77" i="6"/>
  <c r="E70" i="6"/>
  <c r="C94" i="6"/>
  <c r="D55" i="6" l="1"/>
  <c r="C66" i="6"/>
  <c r="C93" i="6" s="1"/>
  <c r="C92" i="6"/>
  <c r="C13" i="9" l="1"/>
  <c r="C15" i="9" s="1"/>
  <c r="C35" i="6" l="1"/>
  <c r="C27" i="6"/>
  <c r="C26" i="6"/>
  <c r="C25" i="6"/>
  <c r="C24" i="6"/>
  <c r="C23" i="6"/>
  <c r="C17" i="6"/>
  <c r="C171" i="6" l="1"/>
  <c r="E71" i="6" l="1"/>
  <c r="E72" i="6"/>
  <c r="E73" i="6"/>
  <c r="E74" i="6"/>
  <c r="E75" i="6"/>
  <c r="E76" i="6"/>
  <c r="C142" i="6" l="1"/>
  <c r="C28" i="9" l="1"/>
  <c r="C14" i="9"/>
  <c r="C27" i="9" l="1"/>
  <c r="C16" i="9"/>
  <c r="C29" i="9" l="1"/>
  <c r="C30" i="9" s="1"/>
  <c r="C183" i="6"/>
  <c r="C182" i="6"/>
  <c r="C181" i="6"/>
  <c r="C180" i="6"/>
  <c r="C179" i="6"/>
  <c r="C178" i="6"/>
  <c r="C173" i="6"/>
  <c r="C172" i="6"/>
  <c r="C125" i="6"/>
  <c r="C123" i="6"/>
  <c r="C103" i="6"/>
  <c r="C134" i="6"/>
  <c r="C122" i="6"/>
  <c r="C124" i="6" s="1"/>
  <c r="C96" i="6" l="1"/>
  <c r="C126" i="6"/>
  <c r="C185" i="6"/>
  <c r="C174" i="6"/>
  <c r="C127" i="6"/>
  <c r="C128" i="6" l="1"/>
  <c r="C129" i="6" s="1"/>
  <c r="C133" i="6" s="1"/>
  <c r="C190" i="6"/>
  <c r="C189" i="6"/>
  <c r="C135" i="6"/>
  <c r="C204" i="6" l="1"/>
  <c r="C136" i="6"/>
  <c r="C140" i="6"/>
  <c r="C147" i="6"/>
  <c r="D199" i="6" l="1"/>
  <c r="C141" i="6"/>
  <c r="C143" i="6" s="1"/>
  <c r="C148" i="6" l="1"/>
  <c r="C149" i="6" l="1"/>
  <c r="C150" i="6" s="1"/>
  <c r="C203" i="6" s="1"/>
  <c r="C199" i="6" l="1"/>
</calcChain>
</file>

<file path=xl/sharedStrings.xml><?xml version="1.0" encoding="utf-8"?>
<sst xmlns="http://schemas.openxmlformats.org/spreadsheetml/2006/main" count="248" uniqueCount="178">
  <si>
    <t>N.V. RENDO</t>
  </si>
  <si>
    <t>η</t>
  </si>
  <si>
    <t xml:space="preserve">VR </t>
  </si>
  <si>
    <t>LVR</t>
  </si>
  <si>
    <t>LVT</t>
  </si>
  <si>
    <t>η ruimte</t>
  </si>
  <si>
    <t>η tap</t>
  </si>
  <si>
    <t>VT</t>
  </si>
  <si>
    <t>Liander N.V.</t>
  </si>
  <si>
    <t>Enexis N.V.</t>
  </si>
  <si>
    <t>Stedin B.V.</t>
  </si>
  <si>
    <t xml:space="preserve">Westland Infra Netbeheer B.V. </t>
  </si>
  <si>
    <t>Consumentenprijsindex (CPI)</t>
  </si>
  <si>
    <t>VR</t>
  </si>
  <si>
    <t>Algemene parameters</t>
  </si>
  <si>
    <t>Aanschafwaarde cv-ketel in</t>
  </si>
  <si>
    <t>Jaarlijkse onderhoudskosten cv ketel</t>
  </si>
  <si>
    <t>Aanschafwaarde warmtewisselaar</t>
  </si>
  <si>
    <t>Gemiddelde levensduur cv-ketel (in jaren)</t>
  </si>
  <si>
    <t>Gemiddelde resterende levensduur cv-ketel (in jaren)</t>
  </si>
  <si>
    <t>Gemiddelde levensduur warmtewisselaar (in jaren)</t>
  </si>
  <si>
    <t>Gemiddelde resterende levensduur warmtewisselaar (in jaren)</t>
  </si>
  <si>
    <t>Parameters voor de berekening van het verschil in gebruikskosten gas uit Warmteregeling (artikel 2)</t>
  </si>
  <si>
    <t>Parameters voor de berekening van de energetische waarde van aardgasgebruik in de gaswoning uit Warmteregeling (artikel 3)</t>
  </si>
  <si>
    <t>Jaarlijkse onderhoudskosten warmtewisselaar</t>
  </si>
  <si>
    <t>Meerkosten van elektrisch koken</t>
  </si>
  <si>
    <t>energie g</t>
  </si>
  <si>
    <t>Berekening van de energetische waarde van aardgasgebruik in de gaswoning (energie g) en het brandstofrendement van het warmteproces (η)</t>
  </si>
  <si>
    <t>Berekening van het variabele deel van de maximumprijs (Pw) zoals bedoeld in het Warmtebesluit (artikel 4)</t>
  </si>
  <si>
    <t>CVg: de bovenwaarde van de verbrandingswaarde van aardgas</t>
  </si>
  <si>
    <t>Algemene parameters en parameters uit Warmteregeling (artikel 2 en 3)</t>
  </si>
  <si>
    <t>Berekening van het vaste deel van de maximumprijs (VKw) zoals bedoeld in het Warmtebesluit (artikel 3)</t>
  </si>
  <si>
    <t>Bron: Warmtebesluit artikel 4, lid 1.</t>
  </si>
  <si>
    <t xml:space="preserve">Toelichting: in de praktijk is het gebruikelijk om de prijs af te ronden op 2 decimalen. Dat heeft hier ook plaatsgevonden. </t>
  </si>
  <si>
    <t>Ww staat voor het jaarverbruik van de warmteverbruiker, uitgedrukt in gigajoule.</t>
  </si>
  <si>
    <t>Waarbij:</t>
  </si>
  <si>
    <t>gigajoule.</t>
  </si>
  <si>
    <t>Eventuele nadere bronvermelding en/of toelichting.</t>
  </si>
  <si>
    <t>Toelichting</t>
  </si>
  <si>
    <t>Legenda celkleuren</t>
  </si>
  <si>
    <t>Brondata</t>
  </si>
  <si>
    <t>Berekende waarde</t>
  </si>
  <si>
    <t>Voorbeeld: kosten in een jaar voor een verbruiker met bovenstaande maximumprijs en jaarverbruik van:</t>
  </si>
  <si>
    <t xml:space="preserve"> </t>
  </si>
  <si>
    <t xml:space="preserve">De CPI is berekend uit het quotiënt van deze prijsindex, gepubliceerd in de vierde maand voorafgaand aan het kalenderjaar waarvoor de maximumprijs geldt, en van deze prijsindex, </t>
  </si>
  <si>
    <t xml:space="preserve">gepubliceerd in de zestiende maand voorafgaande aan het kalenderjaar waarvoor de maximumprijs geldt, zoals deze maandelijks wordt vastgesteld door het Centraal Bureau voor de Statistiek.  </t>
  </si>
  <si>
    <t>Deze CPI wordt ook gebruikt in de Gaswet (zie artikel 81b).</t>
  </si>
  <si>
    <t>Waarde die zonder berekening wordt overgenomen uit een andere cel</t>
  </si>
  <si>
    <t>Berekende of overgenomen waarde en tevens resultaat</t>
  </si>
  <si>
    <t>Productnaam</t>
  </si>
  <si>
    <t>Eneco</t>
  </si>
  <si>
    <t>Essent</t>
  </si>
  <si>
    <t>Nuon</t>
  </si>
  <si>
    <t>Een weging levert in dit geval hetzelfde op als het meettarief gas van een willekeurige regionale netbeheerder.</t>
  </si>
  <si>
    <t>Bron rekencapaciteit: Tarievencode Gas, www.acm.nl.</t>
  </si>
  <si>
    <t>VastePrijsGas 1 jaar</t>
  </si>
  <si>
    <t>Regio 1</t>
  </si>
  <si>
    <t>Regio 2</t>
  </si>
  <si>
    <t>Regio 3</t>
  </si>
  <si>
    <t>Regio 4</t>
  </si>
  <si>
    <t>Regio 5</t>
  </si>
  <si>
    <t>Regio 6</t>
  </si>
  <si>
    <t>Regio 7</t>
  </si>
  <si>
    <t>Regio 8</t>
  </si>
  <si>
    <t>Regio 9</t>
  </si>
  <si>
    <t>Regio 10</t>
  </si>
  <si>
    <t xml:space="preserve">Maximale eenmalige aansluitbijdrage t/m 25 meter op een bestaand warmtenet in € incl. BTW </t>
  </si>
  <si>
    <t>Berekening van de maximale eenmalige aansluitbijdrage op een bestaand warmtenet zoals bedoeld in het Warmtebesluit (artikel 5)</t>
  </si>
  <si>
    <t>Laatst bekende heffingsrente (=belastingrente)</t>
  </si>
  <si>
    <r>
      <t xml:space="preserve">Maximale eenmalige aansluitbijdrage </t>
    </r>
    <r>
      <rPr>
        <b/>
        <u/>
        <sz val="10"/>
        <rFont val="Arial"/>
        <family val="2"/>
      </rPr>
      <t>per meter</t>
    </r>
    <r>
      <rPr>
        <b/>
        <sz val="10"/>
        <rFont val="Arial"/>
        <family val="2"/>
      </rPr>
      <t xml:space="preserve"> op een bestaand warmtenet voor zover de aansluitlengte langer is dan 25 meter op een bestaand warmtenet in € incl. BTW </t>
    </r>
  </si>
  <si>
    <t>Reken-capaciteit G6 aansluiting</t>
  </si>
  <si>
    <t>Eneco Retail B.V. (hierna: Eneco)</t>
  </si>
  <si>
    <t>Essent Retail Energie B.V. (hierna: Essent)</t>
  </si>
  <si>
    <t>N.V. Nuon Sales Nederland (hierna: Nuon)</t>
  </si>
  <si>
    <t>BTW</t>
  </si>
  <si>
    <t>CPI 2015</t>
  </si>
  <si>
    <t xml:space="preserve">Toelichting: prijzen uit de Warmteregeling hebben prijspeil 2014. Voor latere jaren moeten deze gecorrigeerd worden voor de relatieve wijziging van de CPI (alle huishoudens). </t>
  </si>
  <si>
    <t>Waarden in € (prijspeil 2014) incl. BTW</t>
  </si>
  <si>
    <t>Bron: www.belastingdienst.nl. Heffingsrente wordt sinds 1 januari 2013 belastingrente genoemd. De belastingrente volgt de wettelijke rente voor niet-handelstransacties met een minimum van 4%. Deze is sinds 1 april 2014 ongewijzigd en staat op 4%.</t>
  </si>
  <si>
    <t>ZHG Gas 1 jaar</t>
  </si>
  <si>
    <t>Toelichting: de waarden uit de Warmteregeling hebben prijspeil 2014. Deze waarden zijn incl. BTW.</t>
  </si>
  <si>
    <t>CPI 2016</t>
  </si>
  <si>
    <t>Aardgas 1 jaar</t>
  </si>
  <si>
    <t>CPI 2017</t>
  </si>
  <si>
    <t>Enduris B.V.</t>
  </si>
  <si>
    <t>Bron: www.belastingdienst.nl.</t>
  </si>
  <si>
    <t>CPI 2018</t>
  </si>
  <si>
    <t>De vermogenskostenvergoeding wordt berekend door de resterende waarde van de cv-ketel te vermenigvuldigen met de reële vermogenskostenvoet.</t>
  </si>
  <si>
    <t>Toelichting: de kapitaalslasten worden berekend door de jaarlijkse afschrijving te vermeerderen met de vermogenskostenvergoeding.</t>
  </si>
  <si>
    <t>De vermogenskostenvergoeding wordt berekend door de resterende waarde van de warmtewisselaar te vermenigvuldigen met de reële vermogenskostenvoet.</t>
  </si>
  <si>
    <t>CPI 2019</t>
  </si>
  <si>
    <t>Waarden in € (prijspeil 2019) excl. BTW</t>
  </si>
  <si>
    <t>1 + CPI 2015-2019</t>
  </si>
  <si>
    <t>Reële vermogenskostenvoet 2019</t>
  </si>
  <si>
    <t>De waarden worden hier berekend excl. BTW en uitgedrukt in prijspeil 2019. Aan het einde van de berekening wordt de BTW erbij opgeteld.</t>
  </si>
  <si>
    <t>Toelichting: de reële vermogenskostenvoet wordt berekend met de formule: (1 + heffingsrente) / (1+CPI 2019) -1.</t>
  </si>
  <si>
    <r>
      <t xml:space="preserve">Vaste G1-tarieven gaslevering </t>
    </r>
    <r>
      <rPr>
        <b/>
        <sz val="10"/>
        <rFont val="Arial"/>
        <family val="2"/>
      </rPr>
      <t>2019</t>
    </r>
    <r>
      <rPr>
        <b/>
        <sz val="10"/>
        <color indexed="8"/>
        <rFont val="Arial"/>
        <family val="2"/>
      </rPr>
      <t xml:space="preserve"> éénjaarscontracten van 3 grootste Nederlandse gasleveranciers in € excl. BTW</t>
    </r>
  </si>
  <si>
    <t>VKg onderdeel a: gemiddelde van de vaste G1-tarieven voor gaslevering 2019 in € excl. BTW</t>
  </si>
  <si>
    <t>Transportonafhankelijke verbruikerstarieven (TOVT) in € excl. BTW en bijbehorende rekenvolumes (RV) voor G6 aansluitingen 2019</t>
  </si>
  <si>
    <t xml:space="preserve">VKg onderdeel b: gewogen gemiddelde TOVT voor G6 aansluiting 2019 in € excl. BTW </t>
  </si>
  <si>
    <t>Bron: Tarievenbesluiten gas 2019, www.acm.nl.</t>
  </si>
  <si>
    <t>Transportafhankelijke verbruikerstarieven (TAVT) in € excl. BTW en bijbehorende rekenvolumes (RV) voor G6 aansluitingen 2019</t>
  </si>
  <si>
    <t xml:space="preserve">VKg onderdeel c: gewogen gemiddelde TAVT voor G6 2019 aansluiting in € excl. BTW </t>
  </si>
  <si>
    <t>TAVT 2019 G6 aansluiting</t>
  </si>
  <si>
    <t>TOVT 2019 (€)</t>
  </si>
  <si>
    <t>RV TOVT 2019</t>
  </si>
  <si>
    <t>TAVT 2019 (€)</t>
  </si>
  <si>
    <t>RV TAVT 2019</t>
  </si>
  <si>
    <r>
      <t xml:space="preserve">Periodieke aansluittarieven (PA) in € excl. BTW en bijbehorende rekenvolumes (RV) voor G6 aansluitingen </t>
    </r>
    <r>
      <rPr>
        <b/>
        <sz val="10"/>
        <rFont val="Arial"/>
        <family val="2"/>
      </rPr>
      <t>2019</t>
    </r>
  </si>
  <si>
    <t>PA 2019 (€)</t>
  </si>
  <si>
    <t>RV PA 2019</t>
  </si>
  <si>
    <t>VKg onderdeel d: gewogen gemiddelde PA voor G6 aansluiting 2019 in € excl. BTW</t>
  </si>
  <si>
    <t>Berekening van de jaarlijkse vaste kosten van transport, de levering en de aansluiting 2019 in € excl. BTW (VKg)</t>
  </si>
  <si>
    <t xml:space="preserve">VKg onderdeel c: gewogen gemiddelde TAVT voor G6 aansluiting 2019 in € excl. BTW </t>
  </si>
  <si>
    <t>Berekening kapitaalslasten van een cv-ketel 2019 in € excl. BTW</t>
  </si>
  <si>
    <t>Aanschafwaarde cv-ketel 2019 in € excl. BTW</t>
  </si>
  <si>
    <t>Jaarlijkse afschrijvingslasten 2019 in € excl. BTW</t>
  </si>
  <si>
    <t>Gemiddelde restwaarde cv-ketel 2019 in € excl. BTW</t>
  </si>
  <si>
    <t>Vermogenskostenvergoeding 2019 in € excl. BTW</t>
  </si>
  <si>
    <t>GKg onderdeel a: kapitaalslasten cv-ketel 2019 in € excl. BTW</t>
  </si>
  <si>
    <t>Meettarief in € excl. BTW voor G6 aansluitingen 2019</t>
  </si>
  <si>
    <t>GKg onderdeel c: gewogen gemiddelde meettarieven voor G6 aansluiting 2019 in € excl. BTW</t>
  </si>
  <si>
    <t>Bron: Besluit tot vaststelling van het meettarief voor kleinverbruikers van gas per 1 januari 2019: www.acm.nl.</t>
  </si>
  <si>
    <t>Berekening van de gebruikskosten bij gas (GKg) 2019 in € excl. BTW</t>
  </si>
  <si>
    <t>GKg onderdeel a: kapitaalslasten cv-ketel  2019 in € excl. BTW</t>
  </si>
  <si>
    <t>GKg onderdeel b: jaarlijkse onderhoudskosten cv-ketel  2019 in € excl. BTW</t>
  </si>
  <si>
    <t>GKg: gebruikskosten bij gas 2019 in € excl. BTW</t>
  </si>
  <si>
    <t>Berekening kapitaalslasten van een warmtewisselaar 2019 in € excl. BTW</t>
  </si>
  <si>
    <t>Aanschafwaarde warmtewisselaar 2019 in € excl. BTW</t>
  </si>
  <si>
    <t>Gemiddelde restwaarde warmtewisselaar 2019 in € excl. BTW</t>
  </si>
  <si>
    <t>Reëele vermogenskostenvoet 2019</t>
  </si>
  <si>
    <t>GKw onderdeel a: kapitaalslasten warmtewisselaar 2019 in € excl. BTW</t>
  </si>
  <si>
    <t>Berekening van de gebruikskosten bij warmte (GKw) 2019 in € excl. BTW</t>
  </si>
  <si>
    <t>GKw onderdeel b: jaarlijkse onderhoudskosten warmtewisselaar 2019 in € excl. BTW</t>
  </si>
  <si>
    <t>GKw onderdeel c: gewogen gemiddelde meettarieven voor G6 aansluiting 2019 in € excl. BTW</t>
  </si>
  <si>
    <t>GKw: gebruikskosten bij warmte 2019 in € excl. BTW</t>
  </si>
  <si>
    <t>Berekening van het verschil in gebruikskosten (ΔGK) 2019 in € excl. BTW</t>
  </si>
  <si>
    <t>Ke: Meerkosten van elektrisch koken 2019 in € excl. BTW</t>
  </si>
  <si>
    <t>ΔGK: verschil in gebruikskosten 2019 in € excl BTW</t>
  </si>
  <si>
    <t>Berekening van de vaste kosten (VKw) 2019 in € incl. BTW</t>
  </si>
  <si>
    <t>VKg: jaarlijkse vaste kosten van transport, de levering en de aansluiting 2019 in € excl. BTW</t>
  </si>
  <si>
    <t>VKw: vaste kosten 2019 in € excl. BTW</t>
  </si>
  <si>
    <t>VKw: vaste kosten 2019 in € incl. BTW</t>
  </si>
  <si>
    <t>Gebruiksafhankelijke G1-tarieven met vaste prijs gaslevering 2019 éénjaarscontracten van 3 grootste Nederlandse gasleveranciers in € per m3 excl. BTW</t>
  </si>
  <si>
    <t>Berekening gemiddelde gebruiksafhankelijke G1-tarief (Pg) 2019 in € per m3 excl. BTW</t>
  </si>
  <si>
    <t xml:space="preserve">Gemiddelde gebruiksafhankelijke G1-tarieven 2019 in € per m3 excl. energiebelasting en opslag duurzame energie, en excl. BTW </t>
  </si>
  <si>
    <t>Energiebelasting per m3 0-5000 m3 2019 in € excl. BTW</t>
  </si>
  <si>
    <t>Opslag duurzame energie per m3 0-170.000 m3 2019 in € excl. BTW</t>
  </si>
  <si>
    <t>Pg: gemiddelde gebruiksafhankelijke G1-tarief 2019 in € per m3 excl. BTW</t>
  </si>
  <si>
    <t>Berekening van de variabele kosten van de maximumprijs (Pw) 2019 in € per gigajoule incl. BTW</t>
  </si>
  <si>
    <t>Pg: gemiddelde gebruiksafhankelijke G1-tarief 2019 in € excl. BTW</t>
  </si>
  <si>
    <t>Pw: variable kosten 2019 in € per gigajoule excl. BTW</t>
  </si>
  <si>
    <t>Pw: variable kosten 2019 in € per gigajoule incl. BTW</t>
  </si>
  <si>
    <t>Maximumprijs 2019 (Pmaxw)</t>
  </si>
  <si>
    <t>Maximumprijs 2019 (Pmaxw in € incl. BTW)</t>
  </si>
  <si>
    <r>
      <t>Voorbeeldberekening warmtekosten</t>
    </r>
    <r>
      <rPr>
        <b/>
        <sz val="15"/>
        <rFont val="Arial"/>
        <family val="2"/>
      </rPr>
      <t xml:space="preserve"> 2019</t>
    </r>
  </si>
  <si>
    <t>Totale kosten warmte in 2019 met ingevulde jaarverbruik in € incl. BTW.</t>
  </si>
  <si>
    <t>Eenmalige aansluitvergoeding t/m 25 meter (EAV) in € excl. BTW en bijbehorende rekenvolumes (RV) voor G6 aansluitingen 2019</t>
  </si>
  <si>
    <t>EAV 2019 (€)</t>
  </si>
  <si>
    <t>RV EAV 2019</t>
  </si>
  <si>
    <t>Gewogen gemiddelde EAV in € excl. BTW voor G6 aansluitingen 2019</t>
  </si>
  <si>
    <t>Gewogen gemiddelde EAV in € incl. BTW voor G6 aansluitingen 2019</t>
  </si>
  <si>
    <t>Meerlengtevergoeding per meter lengte &gt; 25 (MV) in € excl. BTW en bijbehorende rekenvolumes (RV) voor G6 aansluitingen 2019</t>
  </si>
  <si>
    <t>MV 2019 (€)</t>
  </si>
  <si>
    <t>RV MV 2019</t>
  </si>
  <si>
    <t>Gewogen gemiddelde MV in € excl. BTW voor G6 aansluitingen 2019</t>
  </si>
  <si>
    <t>Gewogen gemiddelde MV in € incl. BTW voor G6 aansluitingen 2019</t>
  </si>
  <si>
    <t>Coteq Netbeheer B.V.</t>
  </si>
  <si>
    <r>
      <t>Energiebelasting per m3 0-170.000 m3</t>
    </r>
    <r>
      <rPr>
        <sz val="10"/>
        <rFont val="Arial"/>
        <family val="2"/>
      </rPr>
      <t xml:space="preserve"> 2019</t>
    </r>
    <r>
      <rPr>
        <sz val="10"/>
        <color indexed="8"/>
        <rFont val="Arial"/>
        <family val="2"/>
      </rPr>
      <t xml:space="preserve"> in € excl. BTW</t>
    </r>
  </si>
  <si>
    <t>Gas 1 jaar</t>
  </si>
  <si>
    <t>Bij deze berekening heeft de ACM specifieke onderdelen van de berekening van een nadere bronmelding en/of een toelichting voorzien.</t>
  </si>
  <si>
    <t>Bron: Gegevens die door de ACM zijn ontvangen van gasleveranciers in het kader van artikel 44, tweede lid van de Gaswet.</t>
  </si>
  <si>
    <t>Toelichting: de weging van de tarieven vindt plaats op basis van de door de ACM vastgestelde rekenvolumes die corresponderen met deze tarieven.</t>
  </si>
  <si>
    <t xml:space="preserve">Toelichting: Voor het jaar 2019 past de ACM geen weging toe op de meettarieven gas van de regionale netbeheerders. Dit komt omdat de meettarieven identiek zijn. </t>
  </si>
  <si>
    <t xml:space="preserve">Toelichting: de weging van de tarieven vindt plaats op basis van de door de ACM vastgestelde rekenvolumes die corresponderen met deze tarieven. </t>
  </si>
  <si>
    <t>Dit Excel-bestand bevat het model waarmee de maximumprijs en de aansluitbijdrage door de ACM zijn berekend volgens het besluit met kenmerk ACM/UIT/503429</t>
  </si>
  <si>
    <t>Bron: Wijziging van enkele belastingwetten en enige andere wetten (Belastingplan 2019) (kenmerk 35 026), zoals aangenomen door de Eerste Kamer op 18 december 2018.</t>
  </si>
  <si>
    <t>Bron: Wijziging van de Wet opslag duurzame energie (in verband met de vaststelling van tarieven voor het jaar 2019) (kenmerk 35 004), zoals aangenomen door de Eerste Kamer op 18 december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</si>
</sst>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quot;\ * #,##0.00_-;_-&quot;€&quot;\ * #,##0.00\-;_-&quot;€&quot;\ * &quot;-&quot;??_-;_-@_-"/>
    <numFmt numFmtId="165" formatCode="_-* #,##0.00_-;_-* #,##0.00\-;_-* &quot;-&quot;??_-;_-@_-"/>
    <numFmt numFmtId="166" formatCode="0.000"/>
    <numFmt numFmtId="167" formatCode="_-* #,##0.0_-;_-* #,##0.0\-;_-* &quot;-&quot;??_-;_-@_-"/>
    <numFmt numFmtId="168" formatCode="0.00000"/>
    <numFmt numFmtId="169" formatCode="0.0000"/>
    <numFmt numFmtId="170" formatCode="0.0"/>
    <numFmt numFmtId="171" formatCode="0.0%"/>
    <numFmt numFmtId="172" formatCode="_-* #,##0_-;_-* #,##0\-;_-* &quot;-&quot;??_-;_-@_-"/>
  </numFmts>
  <fonts count="22" x14ac:knownFonts="1">
    <font>
      <sz val="10"/>
      <name val="Arial"/>
    </font>
    <font>
      <sz val="11"/>
      <color theme="1"/>
      <name val="Calibri"/>
      <family val="2"/>
      <scheme val="minor"/>
    </font>
    <font>
      <sz val="10"/>
      <name val="Arial"/>
      <family val="2"/>
    </font>
    <font>
      <sz val="10"/>
      <name val="Arial"/>
      <family val="2"/>
    </font>
    <font>
      <sz val="10"/>
      <color indexed="8"/>
      <name val="MS Sans Serif"/>
      <family val="2"/>
    </font>
    <font>
      <b/>
      <sz val="10"/>
      <name val="Arial"/>
      <family val="2"/>
    </font>
    <font>
      <sz val="10"/>
      <color indexed="8"/>
      <name val="Arial"/>
      <family val="2"/>
    </font>
    <font>
      <i/>
      <sz val="10"/>
      <name val="Arial"/>
      <family val="2"/>
    </font>
    <font>
      <sz val="10"/>
      <color indexed="10"/>
      <name val="Arial"/>
      <family val="2"/>
    </font>
    <font>
      <b/>
      <sz val="15"/>
      <color indexed="8"/>
      <name val="Arial"/>
      <family val="2"/>
    </font>
    <font>
      <b/>
      <sz val="10"/>
      <color indexed="8"/>
      <name val="Arial"/>
      <family val="2"/>
    </font>
    <font>
      <sz val="10"/>
      <name val="Arial"/>
      <family val="2"/>
    </font>
    <font>
      <b/>
      <sz val="12"/>
      <name val="Arial"/>
      <family val="2"/>
    </font>
    <font>
      <sz val="10"/>
      <color indexed="8"/>
      <name val="MS Sans Serif"/>
      <family val="2"/>
    </font>
    <font>
      <sz val="10"/>
      <color rgb="FFFF0000"/>
      <name val="Arial"/>
      <family val="2"/>
    </font>
    <font>
      <sz val="10"/>
      <color theme="1"/>
      <name val="Arial"/>
      <family val="2"/>
    </font>
    <font>
      <i/>
      <sz val="10"/>
      <color theme="1"/>
      <name val="Arial"/>
      <family val="2"/>
    </font>
    <font>
      <b/>
      <i/>
      <sz val="15"/>
      <color theme="1"/>
      <name val="Arial"/>
      <family val="2"/>
    </font>
    <font>
      <b/>
      <u/>
      <sz val="10"/>
      <name val="Arial"/>
      <family val="2"/>
    </font>
    <font>
      <sz val="10"/>
      <name val="Arial"/>
      <family val="2"/>
    </font>
    <font>
      <i/>
      <sz val="10"/>
      <color rgb="FFFF0000"/>
      <name val="Arial"/>
      <family val="2"/>
    </font>
    <font>
      <b/>
      <sz val="15"/>
      <name val="Arial"/>
      <family val="2"/>
    </font>
  </fonts>
  <fills count="1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rgb="FFFFFF99"/>
        <bgColor indexed="64"/>
      </patternFill>
    </fill>
    <fill>
      <patternFill patternType="solid">
        <fgColor rgb="FFFFCC9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FFCC"/>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s>
  <borders count="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1" fillId="0" borderId="0"/>
    <xf numFmtId="164" fontId="4"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3" fillId="0" borderId="0"/>
    <xf numFmtId="0" fontId="19" fillId="0" borderId="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cellStyleXfs>
  <cellXfs count="211">
    <xf numFmtId="0" fontId="0" fillId="0" borderId="0" xfId="0"/>
    <xf numFmtId="166" fontId="3" fillId="0" borderId="0" xfId="1" applyNumberFormat="1" applyFont="1" applyFill="1" applyBorder="1" applyAlignment="1">
      <alignment vertical="center"/>
    </xf>
    <xf numFmtId="166" fontId="3" fillId="0" borderId="0" xfId="1" applyNumberFormat="1" applyFont="1" applyFill="1" applyBorder="1" applyAlignment="1">
      <alignment horizontal="left" vertical="center" wrapText="1"/>
    </xf>
    <xf numFmtId="166" fontId="3" fillId="0" borderId="0" xfId="1" applyNumberFormat="1" applyFont="1" applyBorder="1"/>
    <xf numFmtId="2" fontId="3" fillId="0" borderId="0" xfId="1" applyNumberFormat="1" applyFont="1" applyFill="1" applyBorder="1"/>
    <xf numFmtId="0" fontId="7" fillId="0" borderId="0" xfId="1" applyFont="1" applyBorder="1"/>
    <xf numFmtId="0" fontId="3" fillId="0" borderId="0" xfId="1" applyFont="1" applyFill="1" applyBorder="1"/>
    <xf numFmtId="0" fontId="6" fillId="0" borderId="0" xfId="1" applyFont="1"/>
    <xf numFmtId="0" fontId="6" fillId="0" borderId="0" xfId="1" applyFont="1" applyBorder="1"/>
    <xf numFmtId="167" fontId="3" fillId="0" borderId="0" xfId="3" applyNumberFormat="1" applyFont="1" applyFill="1" applyBorder="1"/>
    <xf numFmtId="0" fontId="6" fillId="0" borderId="0" xfId="1" applyFont="1" applyFill="1" applyBorder="1"/>
    <xf numFmtId="2" fontId="6" fillId="0" borderId="0" xfId="1" applyNumberFormat="1" applyFont="1" applyFill="1" applyBorder="1"/>
    <xf numFmtId="0" fontId="6" fillId="0" borderId="0" xfId="1" applyFont="1" applyFill="1"/>
    <xf numFmtId="0" fontId="3" fillId="0" borderId="0" xfId="1" applyFont="1" applyFill="1"/>
    <xf numFmtId="0" fontId="6" fillId="0" borderId="1" xfId="1" applyFont="1" applyBorder="1"/>
    <xf numFmtId="0" fontId="6" fillId="0" borderId="2" xfId="1" applyFont="1" applyBorder="1"/>
    <xf numFmtId="169" fontId="6" fillId="0" borderId="0" xfId="1" applyNumberFormat="1" applyFont="1" applyFill="1" applyBorder="1"/>
    <xf numFmtId="0" fontId="8" fillId="0" borderId="0" xfId="1" applyFont="1" applyBorder="1"/>
    <xf numFmtId="2" fontId="8" fillId="0" borderId="0" xfId="1" applyNumberFormat="1" applyFont="1" applyFill="1"/>
    <xf numFmtId="1" fontId="6" fillId="0" borderId="0" xfId="1" applyNumberFormat="1" applyFont="1" applyFill="1" applyBorder="1"/>
    <xf numFmtId="166" fontId="3" fillId="0" borderId="0" xfId="1" applyNumberFormat="1" applyFont="1" applyBorder="1" applyAlignment="1">
      <alignment vertical="center"/>
    </xf>
    <xf numFmtId="0" fontId="6" fillId="0" borderId="0" xfId="1" applyFont="1" applyBorder="1" applyAlignment="1"/>
    <xf numFmtId="2" fontId="3" fillId="3" borderId="0" xfId="1" applyNumberFormat="1" applyFont="1" applyFill="1" applyBorder="1"/>
    <xf numFmtId="2" fontId="6" fillId="3" borderId="0" xfId="1" applyNumberFormat="1" applyFont="1" applyFill="1" applyBorder="1"/>
    <xf numFmtId="1" fontId="6" fillId="4" borderId="0" xfId="1" applyNumberFormat="1" applyFont="1" applyFill="1" applyBorder="1"/>
    <xf numFmtId="2" fontId="6" fillId="3" borderId="1" xfId="1" applyNumberFormat="1" applyFont="1" applyFill="1" applyBorder="1"/>
    <xf numFmtId="0" fontId="3" fillId="0" borderId="0" xfId="1" applyFont="1" applyBorder="1"/>
    <xf numFmtId="0" fontId="3" fillId="0" borderId="2" xfId="1" applyFont="1" applyBorder="1"/>
    <xf numFmtId="0" fontId="3" fillId="0" borderId="1" xfId="1" applyFont="1" applyBorder="1"/>
    <xf numFmtId="0" fontId="3" fillId="0" borderId="3" xfId="1" applyFont="1" applyBorder="1"/>
    <xf numFmtId="0" fontId="6" fillId="0" borderId="3" xfId="1" applyFont="1" applyBorder="1"/>
    <xf numFmtId="169" fontId="3" fillId="3" borderId="0" xfId="1" applyNumberFormat="1" applyFont="1" applyFill="1" applyBorder="1"/>
    <xf numFmtId="0" fontId="6" fillId="2" borderId="0" xfId="1" applyFont="1" applyFill="1" applyBorder="1"/>
    <xf numFmtId="0" fontId="5" fillId="0" borderId="1" xfId="1" applyFont="1" applyBorder="1"/>
    <xf numFmtId="0" fontId="10" fillId="0" borderId="1" xfId="1" applyFont="1" applyBorder="1"/>
    <xf numFmtId="0" fontId="3" fillId="0" borderId="0" xfId="0" applyFont="1"/>
    <xf numFmtId="9" fontId="3" fillId="2" borderId="0" xfId="4" applyFont="1" applyFill="1" applyBorder="1"/>
    <xf numFmtId="2" fontId="3" fillId="2" borderId="0" xfId="3" applyNumberFormat="1" applyFont="1" applyFill="1" applyBorder="1"/>
    <xf numFmtId="0" fontId="6" fillId="5" borderId="0" xfId="1" applyFont="1" applyFill="1"/>
    <xf numFmtId="166" fontId="3" fillId="0" borderId="1" xfId="1" applyNumberFormat="1" applyFont="1" applyFill="1" applyBorder="1" applyAlignment="1">
      <alignment vertical="center"/>
    </xf>
    <xf numFmtId="167" fontId="5" fillId="0" borderId="1" xfId="3" applyNumberFormat="1" applyFont="1" applyFill="1" applyBorder="1"/>
    <xf numFmtId="170" fontId="6" fillId="4" borderId="0" xfId="1" applyNumberFormat="1" applyFont="1" applyFill="1" applyBorder="1"/>
    <xf numFmtId="0" fontId="3" fillId="0" borderId="2" xfId="0" applyFont="1" applyBorder="1"/>
    <xf numFmtId="0" fontId="3" fillId="0" borderId="0" xfId="0" applyFont="1" applyBorder="1"/>
    <xf numFmtId="0" fontId="3" fillId="0" borderId="1" xfId="0" applyFont="1" applyBorder="1"/>
    <xf numFmtId="0" fontId="14" fillId="0" borderId="0" xfId="0" applyFont="1" applyBorder="1"/>
    <xf numFmtId="166" fontId="5" fillId="0" borderId="0" xfId="1" applyNumberFormat="1" applyFont="1" applyBorder="1"/>
    <xf numFmtId="0" fontId="6" fillId="0" borderId="1" xfId="1" applyFont="1" applyFill="1" applyBorder="1"/>
    <xf numFmtId="0" fontId="6" fillId="2" borderId="1" xfId="1" applyFont="1" applyFill="1" applyBorder="1"/>
    <xf numFmtId="2" fontId="3" fillId="7" borderId="0" xfId="1" applyNumberFormat="1" applyFont="1" applyFill="1" applyBorder="1"/>
    <xf numFmtId="10" fontId="3" fillId="7" borderId="1" xfId="4" applyNumberFormat="1" applyFont="1" applyFill="1" applyBorder="1"/>
    <xf numFmtId="2" fontId="3" fillId="2" borderId="1" xfId="3" applyNumberFormat="1" applyFont="1" applyFill="1" applyBorder="1"/>
    <xf numFmtId="0" fontId="12" fillId="0" borderId="0" xfId="0" applyFont="1"/>
    <xf numFmtId="0" fontId="10" fillId="0" borderId="3" xfId="1" applyFont="1" applyBorder="1" applyAlignment="1">
      <alignment wrapText="1"/>
    </xf>
    <xf numFmtId="1" fontId="5" fillId="0" borderId="3" xfId="1" applyNumberFormat="1" applyFont="1" applyFill="1" applyBorder="1"/>
    <xf numFmtId="3" fontId="3" fillId="2" borderId="0" xfId="1" applyNumberFormat="1" applyFont="1" applyFill="1" applyBorder="1"/>
    <xf numFmtId="3" fontId="3" fillId="2" borderId="1" xfId="1" applyNumberFormat="1" applyFont="1" applyFill="1" applyBorder="1"/>
    <xf numFmtId="2" fontId="3" fillId="7" borderId="0" xfId="1" applyNumberFormat="1" applyFont="1" applyFill="1" applyBorder="1" applyAlignment="1">
      <alignment vertical="center"/>
    </xf>
    <xf numFmtId="2" fontId="6" fillId="8" borderId="1" xfId="1" applyNumberFormat="1" applyFont="1" applyFill="1" applyBorder="1"/>
    <xf numFmtId="0" fontId="5" fillId="0" borderId="1" xfId="0" applyFont="1" applyBorder="1"/>
    <xf numFmtId="0" fontId="6" fillId="0" borderId="2" xfId="1" applyFont="1" applyBorder="1" applyAlignment="1">
      <alignment wrapText="1"/>
    </xf>
    <xf numFmtId="2" fontId="6" fillId="8" borderId="0" xfId="1" applyNumberFormat="1" applyFont="1" applyFill="1" applyBorder="1"/>
    <xf numFmtId="169" fontId="3" fillId="7" borderId="0" xfId="1" applyNumberFormat="1" applyFont="1" applyFill="1" applyBorder="1"/>
    <xf numFmtId="169" fontId="3" fillId="8" borderId="0" xfId="1" applyNumberFormat="1" applyFont="1" applyFill="1" applyBorder="1"/>
    <xf numFmtId="169" fontId="3" fillId="8" borderId="1" xfId="1" applyNumberFormat="1" applyFont="1" applyFill="1" applyBorder="1"/>
    <xf numFmtId="2" fontId="3" fillId="4" borderId="2" xfId="3" applyNumberFormat="1" applyFont="1" applyFill="1" applyBorder="1"/>
    <xf numFmtId="2" fontId="3" fillId="4" borderId="0" xfId="3" applyNumberFormat="1" applyFont="1" applyFill="1" applyBorder="1"/>
    <xf numFmtId="2" fontId="3" fillId="4" borderId="1" xfId="3" applyNumberFormat="1" applyFont="1" applyFill="1" applyBorder="1"/>
    <xf numFmtId="166" fontId="6" fillId="7" borderId="2" xfId="1" applyNumberFormat="1" applyFont="1" applyFill="1" applyBorder="1"/>
    <xf numFmtId="166" fontId="3" fillId="7" borderId="0" xfId="4" applyNumberFormat="1" applyFont="1" applyFill="1" applyBorder="1"/>
    <xf numFmtId="0" fontId="5" fillId="0" borderId="0" xfId="1" applyFont="1" applyBorder="1" applyAlignment="1">
      <alignment wrapText="1"/>
    </xf>
    <xf numFmtId="0" fontId="6" fillId="9" borderId="0" xfId="1" applyFont="1" applyFill="1"/>
    <xf numFmtId="0" fontId="3" fillId="9" borderId="0" xfId="0" applyFont="1" applyFill="1"/>
    <xf numFmtId="0" fontId="14" fillId="9" borderId="0" xfId="0" applyFont="1" applyFill="1"/>
    <xf numFmtId="0" fontId="5" fillId="9" borderId="0" xfId="1" applyFont="1" applyFill="1"/>
    <xf numFmtId="0" fontId="8" fillId="9" borderId="0" xfId="1" applyFont="1" applyFill="1" applyBorder="1"/>
    <xf numFmtId="0" fontId="3" fillId="9" borderId="0" xfId="1" applyFont="1" applyFill="1" applyBorder="1"/>
    <xf numFmtId="0" fontId="14" fillId="9" borderId="0" xfId="0" applyFont="1" applyFill="1" applyBorder="1"/>
    <xf numFmtId="0" fontId="3" fillId="9" borderId="0" xfId="0" applyFont="1" applyFill="1" applyBorder="1"/>
    <xf numFmtId="0" fontId="3" fillId="9" borderId="0" xfId="1" applyFont="1" applyFill="1"/>
    <xf numFmtId="2" fontId="3" fillId="9" borderId="0" xfId="1" applyNumberFormat="1" applyFont="1" applyFill="1" applyBorder="1"/>
    <xf numFmtId="0" fontId="6" fillId="9" borderId="0" xfId="1" applyFont="1" applyFill="1" applyBorder="1"/>
    <xf numFmtId="2" fontId="6" fillId="9" borderId="0" xfId="1" applyNumberFormat="1" applyFont="1" applyFill="1" applyBorder="1"/>
    <xf numFmtId="2" fontId="6" fillId="9" borderId="0" xfId="1" applyNumberFormat="1" applyFont="1" applyFill="1"/>
    <xf numFmtId="2" fontId="8" fillId="9" borderId="0" xfId="1" applyNumberFormat="1" applyFont="1" applyFill="1" applyBorder="1"/>
    <xf numFmtId="0" fontId="6" fillId="10" borderId="3" xfId="1" applyFont="1" applyFill="1" applyBorder="1"/>
    <xf numFmtId="0" fontId="9" fillId="10" borderId="3" xfId="1" applyFont="1" applyFill="1" applyBorder="1"/>
    <xf numFmtId="0" fontId="15" fillId="0" borderId="0" xfId="1" applyFont="1" applyBorder="1"/>
    <xf numFmtId="0" fontId="16" fillId="0" borderId="0" xfId="0" applyFont="1"/>
    <xf numFmtId="0" fontId="16" fillId="0" borderId="0" xfId="1" applyFont="1" applyBorder="1"/>
    <xf numFmtId="0" fontId="7" fillId="0" borderId="0" xfId="0" applyFont="1"/>
    <xf numFmtId="0" fontId="16" fillId="0" borderId="0" xfId="0" applyFont="1" applyBorder="1"/>
    <xf numFmtId="0" fontId="16" fillId="0" borderId="0" xfId="1" applyFont="1" applyFill="1"/>
    <xf numFmtId="0" fontId="17" fillId="10" borderId="3" xfId="1" applyFont="1" applyFill="1" applyBorder="1"/>
    <xf numFmtId="0" fontId="16" fillId="0" borderId="0" xfId="1" applyFont="1"/>
    <xf numFmtId="167" fontId="3" fillId="0" borderId="1" xfId="3" applyNumberFormat="1" applyFont="1" applyFill="1" applyBorder="1"/>
    <xf numFmtId="169" fontId="6" fillId="0" borderId="1" xfId="1" applyNumberFormat="1" applyFont="1" applyFill="1" applyBorder="1"/>
    <xf numFmtId="2" fontId="3" fillId="8" borderId="0" xfId="1" applyNumberFormat="1" applyFont="1" applyFill="1" applyBorder="1" applyAlignment="1">
      <alignment vertical="center"/>
    </xf>
    <xf numFmtId="2" fontId="3" fillId="8" borderId="1" xfId="1" applyNumberFormat="1" applyFont="1" applyFill="1" applyBorder="1" applyAlignment="1">
      <alignment vertical="center"/>
    </xf>
    <xf numFmtId="2" fontId="6" fillId="11" borderId="0" xfId="1" applyNumberFormat="1" applyFont="1" applyFill="1" applyBorder="1"/>
    <xf numFmtId="2" fontId="6" fillId="7" borderId="0" xfId="1" applyNumberFormat="1" applyFont="1" applyFill="1" applyBorder="1"/>
    <xf numFmtId="2" fontId="3" fillId="11" borderId="0" xfId="1" applyNumberFormat="1" applyFont="1" applyFill="1" applyBorder="1"/>
    <xf numFmtId="2" fontId="3" fillId="11" borderId="2" xfId="1" applyNumberFormat="1" applyFont="1" applyFill="1" applyBorder="1"/>
    <xf numFmtId="2" fontId="3" fillId="11" borderId="0" xfId="0" applyNumberFormat="1" applyFont="1" applyFill="1"/>
    <xf numFmtId="2" fontId="3" fillId="11" borderId="0" xfId="0" applyNumberFormat="1" applyFont="1" applyFill="1" applyBorder="1"/>
    <xf numFmtId="0" fontId="7" fillId="0" borderId="4" xfId="0" applyFont="1" applyBorder="1"/>
    <xf numFmtId="0" fontId="7" fillId="0" borderId="6" xfId="0" applyFont="1" applyBorder="1"/>
    <xf numFmtId="0" fontId="0" fillId="9" borderId="0" xfId="0" applyFill="1"/>
    <xf numFmtId="0" fontId="6" fillId="5" borderId="0" xfId="5" applyFont="1" applyFill="1"/>
    <xf numFmtId="0" fontId="6" fillId="5" borderId="0" xfId="5" applyFont="1" applyFill="1" applyBorder="1"/>
    <xf numFmtId="0" fontId="3" fillId="5" borderId="0" xfId="5" applyFont="1" applyFill="1" applyBorder="1"/>
    <xf numFmtId="0" fontId="3" fillId="2" borderId="7" xfId="5" applyFont="1" applyFill="1" applyBorder="1"/>
    <xf numFmtId="0" fontId="3" fillId="3" borderId="7" xfId="5" applyFont="1" applyFill="1" applyBorder="1"/>
    <xf numFmtId="0" fontId="3" fillId="6" borderId="7" xfId="5" applyFont="1" applyFill="1" applyBorder="1"/>
    <xf numFmtId="2" fontId="3" fillId="12" borderId="0" xfId="0" applyNumberFormat="1" applyFont="1" applyFill="1"/>
    <xf numFmtId="0" fontId="10" fillId="0" borderId="1" xfId="1" applyFont="1" applyFill="1" applyBorder="1" applyAlignment="1">
      <alignment horizontal="center" wrapText="1"/>
    </xf>
    <xf numFmtId="0" fontId="5" fillId="0" borderId="3" xfId="1" applyFont="1" applyBorder="1" applyAlignment="1">
      <alignment wrapText="1"/>
    </xf>
    <xf numFmtId="0" fontId="5" fillId="0" borderId="3" xfId="1" applyFont="1" applyBorder="1"/>
    <xf numFmtId="169" fontId="3" fillId="8" borderId="2" xfId="1" applyNumberFormat="1" applyFont="1" applyFill="1" applyBorder="1"/>
    <xf numFmtId="0" fontId="3" fillId="4" borderId="7" xfId="5" applyFont="1" applyFill="1" applyBorder="1"/>
    <xf numFmtId="0" fontId="5" fillId="9" borderId="3" xfId="1" applyFont="1" applyFill="1" applyBorder="1"/>
    <xf numFmtId="0" fontId="3" fillId="0" borderId="1" xfId="1" applyFont="1" applyFill="1" applyBorder="1"/>
    <xf numFmtId="2" fontId="3" fillId="7" borderId="1" xfId="1" applyNumberFormat="1" applyFont="1" applyFill="1" applyBorder="1" applyAlignment="1">
      <alignment vertical="center"/>
    </xf>
    <xf numFmtId="166" fontId="5" fillId="0" borderId="0" xfId="1" applyNumberFormat="1" applyFont="1" applyFill="1" applyBorder="1" applyAlignment="1">
      <alignment vertical="center"/>
    </xf>
    <xf numFmtId="166" fontId="5" fillId="0" borderId="0" xfId="1" applyNumberFormat="1" applyFont="1" applyFill="1" applyBorder="1" applyAlignment="1">
      <alignment vertical="center" wrapText="1"/>
    </xf>
    <xf numFmtId="2" fontId="5" fillId="11" borderId="0" xfId="0" applyNumberFormat="1" applyFont="1" applyFill="1" applyBorder="1"/>
    <xf numFmtId="0" fontId="9" fillId="10" borderId="3" xfId="1" applyFont="1" applyFill="1" applyBorder="1" applyAlignment="1">
      <alignment wrapText="1"/>
    </xf>
    <xf numFmtId="9" fontId="3" fillId="8" borderId="0" xfId="4" applyFont="1" applyFill="1" applyBorder="1" applyAlignment="1">
      <alignment vertical="center"/>
    </xf>
    <xf numFmtId="169" fontId="3" fillId="7" borderId="0" xfId="1" applyNumberFormat="1" applyFont="1" applyFill="1" applyBorder="1" applyAlignment="1">
      <alignment vertical="center"/>
    </xf>
    <xf numFmtId="2" fontId="3" fillId="11" borderId="3" xfId="0" applyNumberFormat="1" applyFont="1" applyFill="1" applyBorder="1" applyAlignment="1">
      <alignment horizontal="right"/>
    </xf>
    <xf numFmtId="2" fontId="3" fillId="11" borderId="3" xfId="0" applyNumberFormat="1" applyFont="1" applyFill="1" applyBorder="1" applyAlignment="1"/>
    <xf numFmtId="4" fontId="3" fillId="7" borderId="2" xfId="1" applyNumberFormat="1" applyFont="1" applyFill="1" applyBorder="1"/>
    <xf numFmtId="4" fontId="3" fillId="2" borderId="2" xfId="1" applyNumberFormat="1" applyFont="1" applyFill="1" applyBorder="1"/>
    <xf numFmtId="4" fontId="3" fillId="7" borderId="0" xfId="1" applyNumberFormat="1" applyFont="1" applyFill="1" applyBorder="1"/>
    <xf numFmtId="4" fontId="3" fillId="2" borderId="0" xfId="1" applyNumberFormat="1" applyFont="1" applyFill="1" applyBorder="1"/>
    <xf numFmtId="4" fontId="6" fillId="2" borderId="0" xfId="1" applyNumberFormat="1" applyFont="1" applyFill="1" applyBorder="1"/>
    <xf numFmtId="4" fontId="3" fillId="7" borderId="1" xfId="1" applyNumberFormat="1" applyFont="1" applyFill="1" applyBorder="1"/>
    <xf numFmtId="4" fontId="3" fillId="2" borderId="1" xfId="1" applyNumberFormat="1" applyFont="1" applyFill="1" applyBorder="1"/>
    <xf numFmtId="4" fontId="6" fillId="8" borderId="2" xfId="1" applyNumberFormat="1" applyFont="1" applyFill="1" applyBorder="1"/>
    <xf numFmtId="4" fontId="6" fillId="3" borderId="1" xfId="1" applyNumberFormat="1" applyFont="1" applyFill="1" applyBorder="1"/>
    <xf numFmtId="4" fontId="3" fillId="7" borderId="0" xfId="0" applyNumberFormat="1" applyFont="1" applyFill="1"/>
    <xf numFmtId="0" fontId="2" fillId="0" borderId="0" xfId="0" applyFont="1"/>
    <xf numFmtId="0" fontId="6" fillId="0" borderId="2" xfId="1" applyFont="1" applyFill="1" applyBorder="1"/>
    <xf numFmtId="171" fontId="3" fillId="2" borderId="2" xfId="4" applyNumberFormat="1" applyFont="1" applyFill="1" applyBorder="1"/>
    <xf numFmtId="170" fontId="3" fillId="0" borderId="0" xfId="1" applyNumberFormat="1" applyFont="1" applyBorder="1"/>
    <xf numFmtId="0" fontId="2" fillId="9" borderId="0" xfId="0" applyFont="1" applyFill="1"/>
    <xf numFmtId="0" fontId="6" fillId="9" borderId="0" xfId="5" applyFont="1" applyFill="1"/>
    <xf numFmtId="0" fontId="6" fillId="9" borderId="0" xfId="5" applyFont="1" applyFill="1" applyBorder="1"/>
    <xf numFmtId="0" fontId="5" fillId="9" borderId="0" xfId="0" applyFont="1" applyFill="1" applyAlignment="1">
      <alignment horizontal="right"/>
    </xf>
    <xf numFmtId="0" fontId="2" fillId="9" borderId="0" xfId="0" applyFont="1" applyFill="1" applyAlignment="1">
      <alignment horizontal="right"/>
    </xf>
    <xf numFmtId="4" fontId="3" fillId="9" borderId="0" xfId="0" applyNumberFormat="1" applyFont="1" applyFill="1"/>
    <xf numFmtId="0" fontId="5" fillId="9" borderId="0" xfId="0" applyFont="1" applyFill="1"/>
    <xf numFmtId="171" fontId="3" fillId="9" borderId="0" xfId="4" applyNumberFormat="1" applyFont="1" applyFill="1"/>
    <xf numFmtId="0" fontId="20" fillId="0" borderId="0" xfId="1" applyFont="1" applyBorder="1"/>
    <xf numFmtId="171" fontId="3" fillId="2" borderId="0" xfId="4" applyNumberFormat="1" applyFont="1" applyFill="1" applyBorder="1"/>
    <xf numFmtId="2" fontId="6" fillId="3" borderId="2" xfId="1" applyNumberFormat="1" applyFont="1" applyFill="1" applyBorder="1"/>
    <xf numFmtId="0" fontId="2" fillId="0" borderId="0" xfId="1" applyFont="1" applyBorder="1"/>
    <xf numFmtId="166" fontId="2" fillId="0" borderId="0" xfId="1" applyNumberFormat="1" applyFont="1" applyFill="1" applyBorder="1" applyAlignment="1">
      <alignment vertical="center"/>
    </xf>
    <xf numFmtId="0" fontId="7" fillId="0" borderId="5" xfId="1" applyFont="1" applyBorder="1"/>
    <xf numFmtId="0" fontId="7" fillId="0" borderId="6" xfId="1" applyFont="1" applyBorder="1"/>
    <xf numFmtId="0" fontId="7" fillId="0" borderId="4" xfId="1" applyFont="1" applyBorder="1"/>
    <xf numFmtId="172" fontId="3" fillId="2" borderId="0" xfId="3" applyNumberFormat="1" applyFont="1" applyFill="1" applyBorder="1"/>
    <xf numFmtId="172" fontId="3" fillId="2" borderId="1" xfId="3" applyNumberFormat="1" applyFont="1" applyFill="1" applyBorder="1"/>
    <xf numFmtId="165" fontId="3" fillId="7" borderId="0" xfId="3" applyFont="1" applyFill="1"/>
    <xf numFmtId="165" fontId="3" fillId="7" borderId="1" xfId="3" applyFont="1" applyFill="1" applyBorder="1"/>
    <xf numFmtId="172" fontId="3" fillId="2" borderId="2" xfId="3" applyNumberFormat="1" applyFont="1" applyFill="1" applyBorder="1"/>
    <xf numFmtId="172" fontId="3" fillId="0" borderId="0" xfId="1" applyNumberFormat="1" applyFont="1" applyBorder="1"/>
    <xf numFmtId="168" fontId="2" fillId="2" borderId="1" xfId="1" applyNumberFormat="1" applyFont="1" applyFill="1" applyBorder="1"/>
    <xf numFmtId="169" fontId="2" fillId="2" borderId="0" xfId="1" applyNumberFormat="1" applyFont="1" applyFill="1" applyBorder="1"/>
    <xf numFmtId="169" fontId="2" fillId="2" borderId="1" xfId="1" applyNumberFormat="1" applyFont="1" applyFill="1" applyBorder="1"/>
    <xf numFmtId="165" fontId="2" fillId="2" borderId="0" xfId="3" applyFont="1" applyFill="1" applyBorder="1"/>
    <xf numFmtId="165" fontId="2" fillId="2" borderId="1" xfId="3" applyFont="1" applyFill="1" applyBorder="1"/>
    <xf numFmtId="2" fontId="2" fillId="2" borderId="0" xfId="1" applyNumberFormat="1" applyFont="1" applyFill="1" applyBorder="1"/>
    <xf numFmtId="2" fontId="2" fillId="2" borderId="1" xfId="1" applyNumberFormat="1" applyFont="1" applyFill="1" applyBorder="1"/>
    <xf numFmtId="0" fontId="7" fillId="0" borderId="7" xfId="1" applyFont="1" applyBorder="1" applyAlignment="1">
      <alignment wrapText="1"/>
    </xf>
    <xf numFmtId="0" fontId="14" fillId="0" borderId="0" xfId="0" applyFont="1"/>
    <xf numFmtId="0" fontId="14" fillId="0" borderId="0" xfId="1" applyFont="1" applyFill="1" applyBorder="1"/>
    <xf numFmtId="0" fontId="2" fillId="0" borderId="0" xfId="1" applyFont="1" applyBorder="1" applyAlignment="1">
      <alignment wrapText="1"/>
    </xf>
    <xf numFmtId="166" fontId="2" fillId="0" borderId="0" xfId="1" applyNumberFormat="1" applyFont="1" applyBorder="1"/>
    <xf numFmtId="10" fontId="6" fillId="8" borderId="0" xfId="4" applyNumberFormat="1" applyFont="1" applyFill="1" applyBorder="1"/>
    <xf numFmtId="168" fontId="3" fillId="0" borderId="0" xfId="0" applyNumberFormat="1" applyFont="1"/>
    <xf numFmtId="169" fontId="2" fillId="12" borderId="0" xfId="1" applyNumberFormat="1" applyFont="1" applyFill="1" applyBorder="1"/>
    <xf numFmtId="0" fontId="14" fillId="0" borderId="0" xfId="1" applyFont="1" applyBorder="1"/>
    <xf numFmtId="166" fontId="2" fillId="0" borderId="1" xfId="1" applyNumberFormat="1" applyFont="1" applyFill="1" applyBorder="1" applyAlignment="1">
      <alignment vertical="center"/>
    </xf>
    <xf numFmtId="0" fontId="2" fillId="0" borderId="2" xfId="1" applyFont="1" applyBorder="1"/>
    <xf numFmtId="0" fontId="2" fillId="0" borderId="3" xfId="0" applyFont="1" applyBorder="1"/>
    <xf numFmtId="0" fontId="2" fillId="0" borderId="2" xfId="1" applyFont="1" applyBorder="1" applyAlignment="1"/>
    <xf numFmtId="0" fontId="2" fillId="0" borderId="0" xfId="1" applyFont="1" applyBorder="1" applyAlignment="1">
      <alignment horizontal="left"/>
    </xf>
    <xf numFmtId="0" fontId="2" fillId="0" borderId="1" xfId="1" applyFont="1" applyBorder="1" applyAlignment="1"/>
    <xf numFmtId="0" fontId="2" fillId="0" borderId="0" xfId="1" applyFont="1" applyBorder="1" applyAlignment="1"/>
    <xf numFmtId="0" fontId="2" fillId="0" borderId="1" xfId="1" applyFont="1" applyBorder="1" applyAlignment="1">
      <alignment horizontal="left"/>
    </xf>
    <xf numFmtId="0" fontId="5" fillId="0" borderId="1" xfId="1" applyFont="1" applyBorder="1" applyAlignment="1">
      <alignment wrapText="1"/>
    </xf>
    <xf numFmtId="0" fontId="2" fillId="0" borderId="1" xfId="1" applyFont="1" applyBorder="1"/>
    <xf numFmtId="0" fontId="5" fillId="0" borderId="1" xfId="1" applyFont="1" applyFill="1" applyBorder="1"/>
    <xf numFmtId="0" fontId="21" fillId="10" borderId="3" xfId="1" applyFont="1" applyFill="1" applyBorder="1"/>
    <xf numFmtId="0" fontId="2" fillId="0" borderId="0" xfId="0" applyFont="1" applyBorder="1"/>
    <xf numFmtId="0" fontId="5" fillId="0" borderId="3" xfId="1" applyFont="1" applyFill="1" applyBorder="1" applyAlignment="1">
      <alignment wrapText="1"/>
    </xf>
    <xf numFmtId="0" fontId="2" fillId="0" borderId="0" xfId="1" applyFont="1" applyFill="1" applyBorder="1"/>
    <xf numFmtId="3" fontId="2" fillId="2" borderId="0" xfId="1" applyNumberFormat="1" applyFont="1" applyFill="1" applyBorder="1"/>
    <xf numFmtId="10" fontId="2" fillId="2" borderId="2" xfId="4" applyNumberFormat="1" applyFont="1" applyFill="1" applyBorder="1"/>
    <xf numFmtId="0" fontId="7" fillId="0" borderId="4" xfId="0" applyFont="1" applyFill="1" applyBorder="1"/>
    <xf numFmtId="171" fontId="2" fillId="2" borderId="0" xfId="4" applyNumberFormat="1" applyFont="1" applyFill="1" applyBorder="1"/>
    <xf numFmtId="0" fontId="14" fillId="0" borderId="0" xfId="0" applyFont="1" applyAlignment="1"/>
    <xf numFmtId="168" fontId="2" fillId="2" borderId="0" xfId="1" applyNumberFormat="1" applyFont="1" applyFill="1" applyBorder="1"/>
    <xf numFmtId="2" fontId="2" fillId="2" borderId="0" xfId="3" applyNumberFormat="1" applyFont="1" applyFill="1" applyBorder="1"/>
    <xf numFmtId="0" fontId="2" fillId="5" borderId="0" xfId="5" applyFont="1" applyFill="1" applyBorder="1" applyAlignment="1">
      <alignment wrapText="1"/>
    </xf>
    <xf numFmtId="0" fontId="2" fillId="0" borderId="1" xfId="0" applyFont="1" applyBorder="1"/>
    <xf numFmtId="0" fontId="2" fillId="9" borderId="0" xfId="1" applyFont="1" applyFill="1"/>
    <xf numFmtId="0" fontId="11" fillId="9" borderId="0" xfId="1" applyFill="1"/>
    <xf numFmtId="0" fontId="2" fillId="5" borderId="0" xfId="5" applyFont="1" applyFill="1" applyBorder="1"/>
    <xf numFmtId="0" fontId="7" fillId="0" borderId="0" xfId="0" applyFont="1" applyFill="1" applyAlignment="1"/>
  </cellXfs>
  <cellStyles count="11">
    <cellStyle name="_x000d__x000a_JournalTemplate=C:\COMFO\CTALK\JOURSTD.TPL_x000d__x000a_LbStateAddress=3 3 0 251 1 89 2 311_x000d__x000a_LbStateJou" xfId="1"/>
    <cellStyle name="_x000d__x000a_JournalTemplate=C:\COMFO\CTALK\JOURSTD.TPL_x000d__x000a_LbStateAddress=3 3 0 251 1 89 2 311_x000d__x000a_LbStateJou 3" xfId="6"/>
    <cellStyle name="20% - Accent1" xfId="7" builtinId="30" hidden="1"/>
    <cellStyle name="20% - Accent2" xfId="8" builtinId="34" hidden="1"/>
    <cellStyle name="20% - Accent3" xfId="9" builtinId="38" hidden="1"/>
    <cellStyle name="20% - Accent4" xfId="10" builtinId="42" hidden="1"/>
    <cellStyle name="Euro" xfId="2"/>
    <cellStyle name="Komma" xfId="3" builtinId="3"/>
    <cellStyle name="Procent" xfId="4" builtinId="5"/>
    <cellStyle name="Standaard" xfId="0" builtinId="0"/>
    <cellStyle name="Standaard_20100727 Rekenmodel NE5R v1.9" xfId="5"/>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zoomScaleNormal="100" workbookViewId="0"/>
  </sheetViews>
  <sheetFormatPr defaultRowHeight="12.75" x14ac:dyDescent="0.2"/>
  <cols>
    <col min="1" max="1" width="3.7109375" style="107" customWidth="1"/>
    <col min="2" max="2" width="135.85546875" style="107" customWidth="1"/>
    <col min="3" max="3" width="9.140625" style="107"/>
    <col min="4" max="4" width="23.28515625" style="107" bestFit="1" customWidth="1"/>
    <col min="5" max="6" width="9.140625" style="107"/>
    <col min="7" max="7" width="10.7109375" style="107" customWidth="1"/>
    <col min="8" max="8" width="11.5703125" style="107" customWidth="1"/>
    <col min="9" max="16384" width="9.140625" style="107"/>
  </cols>
  <sheetData>
    <row r="1" spans="1:2" x14ac:dyDescent="0.2">
      <c r="A1" s="108"/>
      <c r="B1" s="108"/>
    </row>
    <row r="2" spans="1:2" ht="19.5" x14ac:dyDescent="0.3">
      <c r="A2" s="86"/>
      <c r="B2" s="86" t="s">
        <v>38</v>
      </c>
    </row>
    <row r="3" spans="1:2" x14ac:dyDescent="0.2">
      <c r="A3" s="146"/>
      <c r="B3" s="108"/>
    </row>
    <row r="4" spans="1:2" ht="25.5" x14ac:dyDescent="0.2">
      <c r="A4" s="147"/>
      <c r="B4" s="205" t="s">
        <v>175</v>
      </c>
    </row>
    <row r="5" spans="1:2" x14ac:dyDescent="0.2">
      <c r="A5" s="109"/>
      <c r="B5" s="110"/>
    </row>
    <row r="6" spans="1:2" x14ac:dyDescent="0.2">
      <c r="A6" s="109"/>
      <c r="B6" s="209" t="s">
        <v>170</v>
      </c>
    </row>
    <row r="7" spans="1:2" x14ac:dyDescent="0.2">
      <c r="A7" s="109"/>
      <c r="B7" s="110"/>
    </row>
    <row r="8" spans="1:2" x14ac:dyDescent="0.2">
      <c r="A8" s="108"/>
      <c r="B8" s="108"/>
    </row>
    <row r="9" spans="1:2" ht="19.5" x14ac:dyDescent="0.3">
      <c r="A9" s="86"/>
      <c r="B9" s="86" t="s">
        <v>39</v>
      </c>
    </row>
    <row r="10" spans="1:2" x14ac:dyDescent="0.2">
      <c r="A10" s="108"/>
      <c r="B10" s="108"/>
    </row>
    <row r="11" spans="1:2" x14ac:dyDescent="0.2">
      <c r="A11" s="108"/>
      <c r="B11" s="111" t="s">
        <v>40</v>
      </c>
    </row>
    <row r="12" spans="1:2" x14ac:dyDescent="0.2">
      <c r="A12" s="108"/>
      <c r="B12" s="110"/>
    </row>
    <row r="13" spans="1:2" x14ac:dyDescent="0.2">
      <c r="A13" s="108"/>
      <c r="B13" s="119" t="s">
        <v>47</v>
      </c>
    </row>
    <row r="14" spans="1:2" x14ac:dyDescent="0.2">
      <c r="A14" s="108"/>
      <c r="B14" s="110"/>
    </row>
    <row r="15" spans="1:2" x14ac:dyDescent="0.2">
      <c r="A15" s="108"/>
      <c r="B15" s="112" t="s">
        <v>41</v>
      </c>
    </row>
    <row r="16" spans="1:2" x14ac:dyDescent="0.2">
      <c r="A16" s="108"/>
      <c r="B16" s="110"/>
    </row>
    <row r="17" spans="1:2" x14ac:dyDescent="0.2">
      <c r="A17" s="108"/>
      <c r="B17" s="113" t="s">
        <v>48</v>
      </c>
    </row>
    <row r="18" spans="1:2" x14ac:dyDescent="0.2">
      <c r="A18" s="108"/>
      <c r="B18" s="108"/>
    </row>
    <row r="20" spans="1:2" x14ac:dyDescent="0.2">
      <c r="B20" s="107" t="s">
        <v>43</v>
      </c>
    </row>
  </sheetData>
  <pageMargins left="0.7" right="0.7" top="0.75" bottom="0.75" header="0.3" footer="0.3"/>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enableFormatConditionsCalculation="0">
    <pageSetUpPr fitToPage="1"/>
  </sheetPr>
  <dimension ref="A2:R214"/>
  <sheetViews>
    <sheetView showGridLines="0" tabSelected="1" zoomScale="85" zoomScaleNormal="85" workbookViewId="0"/>
  </sheetViews>
  <sheetFormatPr defaultRowHeight="12.75" outlineLevelRow="1" x14ac:dyDescent="0.2"/>
  <cols>
    <col min="1" max="1" width="3.7109375" style="13" customWidth="1"/>
    <col min="2" max="2" width="87.85546875" style="35" customWidth="1"/>
    <col min="3" max="3" width="21.42578125" style="35" customWidth="1"/>
    <col min="4" max="4" width="22.5703125" style="35" customWidth="1"/>
    <col min="5" max="5" width="19" style="35" customWidth="1"/>
    <col min="6" max="6" width="20" style="35" customWidth="1"/>
    <col min="7" max="7" width="10.85546875" style="35" customWidth="1"/>
    <col min="8" max="8" width="161.42578125" style="35" customWidth="1"/>
    <col min="9" max="9" width="16.28515625" style="72" bestFit="1" customWidth="1"/>
    <col min="10" max="12" width="9.5703125" style="72" bestFit="1" customWidth="1"/>
    <col min="13" max="13" width="3.140625" style="72" customWidth="1"/>
    <col min="14" max="14" width="9.5703125" style="72" bestFit="1" customWidth="1"/>
    <col min="15" max="15" width="3.7109375" style="76" customWidth="1"/>
    <col min="16" max="16" width="33" style="72" bestFit="1" customWidth="1"/>
    <col min="17" max="16384" width="9.140625" style="72"/>
  </cols>
  <sheetData>
    <row r="2" spans="1:15" s="71" customFormat="1" ht="19.5" x14ac:dyDescent="0.3">
      <c r="A2" s="85"/>
      <c r="B2" s="86" t="s">
        <v>30</v>
      </c>
      <c r="C2" s="85"/>
      <c r="D2" s="85"/>
      <c r="E2" s="85"/>
      <c r="F2" s="85"/>
      <c r="G2" s="85"/>
      <c r="H2" s="86" t="s">
        <v>37</v>
      </c>
    </row>
    <row r="3" spans="1:15" x14ac:dyDescent="0.2">
      <c r="E3" s="26"/>
      <c r="M3" s="73"/>
      <c r="N3" s="73"/>
      <c r="O3" s="72"/>
    </row>
    <row r="4" spans="1:15" x14ac:dyDescent="0.2">
      <c r="D4" s="180"/>
      <c r="E4" s="26"/>
      <c r="M4" s="73"/>
      <c r="N4" s="73"/>
      <c r="O4" s="72"/>
    </row>
    <row r="5" spans="1:15" ht="15.75" x14ac:dyDescent="0.25">
      <c r="B5" s="52" t="s">
        <v>14</v>
      </c>
      <c r="E5" s="144"/>
      <c r="H5" s="88"/>
      <c r="M5" s="73"/>
      <c r="N5" s="73"/>
      <c r="O5" s="72"/>
    </row>
    <row r="6" spans="1:15" x14ac:dyDescent="0.2">
      <c r="B6" s="44"/>
      <c r="C6" s="44"/>
      <c r="E6" s="26"/>
      <c r="H6" s="88"/>
      <c r="M6" s="73"/>
      <c r="N6" s="73"/>
      <c r="O6" s="72"/>
    </row>
    <row r="7" spans="1:15" x14ac:dyDescent="0.2">
      <c r="A7" s="79"/>
      <c r="B7" s="8" t="s">
        <v>74</v>
      </c>
      <c r="C7" s="36">
        <v>0.21</v>
      </c>
      <c r="D7" s="141"/>
      <c r="E7" s="26"/>
      <c r="H7" s="90" t="s">
        <v>85</v>
      </c>
      <c r="M7" s="73"/>
      <c r="O7" s="72"/>
    </row>
    <row r="8" spans="1:15" x14ac:dyDescent="0.2">
      <c r="A8" s="207"/>
      <c r="B8" s="8" t="s">
        <v>168</v>
      </c>
      <c r="C8" s="203">
        <v>0.29313</v>
      </c>
      <c r="D8" s="175"/>
      <c r="E8" s="182"/>
      <c r="G8" s="202"/>
      <c r="H8" s="210" t="s">
        <v>176</v>
      </c>
      <c r="M8" s="73"/>
      <c r="O8" s="72"/>
    </row>
    <row r="9" spans="1:15" x14ac:dyDescent="0.2">
      <c r="A9" s="207"/>
      <c r="B9" s="14" t="s">
        <v>147</v>
      </c>
      <c r="C9" s="169">
        <v>5.2400000000000002E-2</v>
      </c>
      <c r="D9" s="175"/>
      <c r="E9" s="182"/>
      <c r="H9" s="90" t="s">
        <v>177</v>
      </c>
      <c r="M9" s="73"/>
      <c r="O9" s="72"/>
    </row>
    <row r="10" spans="1:15" x14ac:dyDescent="0.2">
      <c r="B10" s="8"/>
      <c r="C10" s="16"/>
      <c r="E10" s="26"/>
      <c r="H10" s="88"/>
      <c r="O10" s="72"/>
    </row>
    <row r="11" spans="1:15" x14ac:dyDescent="0.2">
      <c r="A11" s="79"/>
      <c r="B11" s="14" t="s">
        <v>12</v>
      </c>
      <c r="C11" s="96"/>
      <c r="E11" s="26"/>
      <c r="H11" s="88"/>
      <c r="O11" s="72"/>
    </row>
    <row r="12" spans="1:15" x14ac:dyDescent="0.2">
      <c r="A12" s="79"/>
      <c r="B12" s="142" t="s">
        <v>75</v>
      </c>
      <c r="C12" s="143">
        <v>0.01</v>
      </c>
      <c r="E12" s="26"/>
      <c r="H12" s="160" t="s">
        <v>76</v>
      </c>
      <c r="O12" s="72"/>
    </row>
    <row r="13" spans="1:15" x14ac:dyDescent="0.2">
      <c r="A13" s="79"/>
      <c r="B13" s="10" t="s">
        <v>81</v>
      </c>
      <c r="C13" s="201">
        <v>8.0000000000000002E-3</v>
      </c>
      <c r="E13" s="182"/>
      <c r="H13" s="158" t="s">
        <v>44</v>
      </c>
      <c r="L13" s="74"/>
      <c r="M13" s="75"/>
      <c r="O13" s="72"/>
    </row>
    <row r="14" spans="1:15" x14ac:dyDescent="0.2">
      <c r="A14" s="79"/>
      <c r="B14" s="10" t="s">
        <v>83</v>
      </c>
      <c r="C14" s="154">
        <v>2E-3</v>
      </c>
      <c r="E14" s="26"/>
      <c r="H14" s="158" t="s">
        <v>45</v>
      </c>
      <c r="L14" s="74"/>
      <c r="M14" s="75"/>
      <c r="O14" s="72"/>
    </row>
    <row r="15" spans="1:15" x14ac:dyDescent="0.2">
      <c r="A15" s="79"/>
      <c r="B15" s="10" t="s">
        <v>86</v>
      </c>
      <c r="C15" s="154">
        <v>1.4E-2</v>
      </c>
      <c r="E15" s="26"/>
      <c r="H15" s="159" t="s">
        <v>46</v>
      </c>
      <c r="L15" s="74"/>
      <c r="M15" s="75"/>
      <c r="O15" s="72"/>
    </row>
    <row r="16" spans="1:15" x14ac:dyDescent="0.2">
      <c r="A16" s="79"/>
      <c r="B16" s="10" t="s">
        <v>90</v>
      </c>
      <c r="C16" s="154">
        <v>2.1000000000000001E-2</v>
      </c>
      <c r="E16" s="26"/>
      <c r="H16" s="5"/>
      <c r="L16" s="74"/>
      <c r="M16" s="75"/>
      <c r="O16" s="72"/>
    </row>
    <row r="17" spans="1:15" x14ac:dyDescent="0.2">
      <c r="A17" s="79"/>
      <c r="B17" s="142" t="s">
        <v>92</v>
      </c>
      <c r="C17" s="155">
        <f>(1+C12)*(1+C13)*(1+C14)*(1+C15)*(1+C16)</f>
        <v>1.0561201397510402</v>
      </c>
      <c r="E17" s="26"/>
      <c r="H17" s="72"/>
      <c r="L17" s="74"/>
      <c r="M17" s="75"/>
      <c r="O17" s="72"/>
    </row>
    <row r="18" spans="1:15" x14ac:dyDescent="0.2">
      <c r="A18" s="79"/>
      <c r="B18" s="10"/>
      <c r="C18" s="10"/>
      <c r="D18" s="10"/>
      <c r="E18" s="26"/>
      <c r="L18" s="74"/>
      <c r="M18" s="75"/>
      <c r="O18" s="72"/>
    </row>
    <row r="19" spans="1:15" x14ac:dyDescent="0.2">
      <c r="B19" s="10"/>
      <c r="C19" s="10"/>
      <c r="D19" s="10"/>
      <c r="E19" s="26"/>
      <c r="H19" s="72"/>
      <c r="L19" s="74"/>
      <c r="M19" s="75"/>
      <c r="O19" s="72"/>
    </row>
    <row r="20" spans="1:15" ht="15.75" x14ac:dyDescent="0.25">
      <c r="B20" s="52" t="s">
        <v>22</v>
      </c>
      <c r="C20" s="3"/>
      <c r="E20" s="26"/>
      <c r="F20" s="26"/>
      <c r="G20" s="26"/>
      <c r="H20" s="89"/>
      <c r="I20" s="76"/>
      <c r="M20" s="75"/>
      <c r="N20" s="75"/>
      <c r="O20" s="72"/>
    </row>
    <row r="21" spans="1:15" x14ac:dyDescent="0.2">
      <c r="B21" s="46"/>
      <c r="C21" s="3"/>
      <c r="E21" s="26"/>
      <c r="F21" s="26"/>
      <c r="G21" s="26"/>
      <c r="H21" s="89"/>
      <c r="I21" s="76"/>
      <c r="J21" s="76"/>
      <c r="K21" s="76"/>
      <c r="L21" s="76"/>
      <c r="M21" s="75"/>
      <c r="N21" s="75"/>
      <c r="O21" s="72"/>
    </row>
    <row r="22" spans="1:15" ht="38.25" x14ac:dyDescent="0.2">
      <c r="B22" s="14"/>
      <c r="C22" s="115" t="s">
        <v>91</v>
      </c>
      <c r="D22" s="115" t="s">
        <v>77</v>
      </c>
      <c r="E22" s="26"/>
      <c r="F22" s="26"/>
      <c r="G22" s="26"/>
      <c r="I22" s="76"/>
      <c r="J22" s="76"/>
      <c r="K22" s="76"/>
      <c r="L22" s="76"/>
      <c r="M22" s="76"/>
      <c r="N22" s="76"/>
      <c r="O22" s="72"/>
    </row>
    <row r="23" spans="1:15" x14ac:dyDescent="0.2">
      <c r="A23" s="79"/>
      <c r="B23" s="26" t="s">
        <v>15</v>
      </c>
      <c r="C23" s="131">
        <f>(D23/(1+$C$7))*$C$17</f>
        <v>1993.9722803811997</v>
      </c>
      <c r="D23" s="132">
        <v>2284.5</v>
      </c>
      <c r="E23" s="26"/>
      <c r="F23" s="26"/>
      <c r="G23" s="26"/>
      <c r="H23" s="160" t="s">
        <v>80</v>
      </c>
      <c r="I23" s="76"/>
      <c r="J23" s="76"/>
      <c r="K23" s="76"/>
      <c r="L23" s="76"/>
      <c r="M23" s="75"/>
      <c r="N23" s="75"/>
      <c r="O23" s="72"/>
    </row>
    <row r="24" spans="1:15" x14ac:dyDescent="0.2">
      <c r="A24" s="76"/>
      <c r="B24" s="26" t="s">
        <v>16</v>
      </c>
      <c r="C24" s="133">
        <f>(D24/(1+$C$7))*$C$17</f>
        <v>121.32289208710297</v>
      </c>
      <c r="D24" s="134">
        <v>139</v>
      </c>
      <c r="E24" s="26"/>
      <c r="F24" s="26"/>
      <c r="G24" s="26"/>
      <c r="H24" s="159" t="s">
        <v>94</v>
      </c>
      <c r="I24" s="76"/>
      <c r="J24" s="76"/>
      <c r="K24" s="76"/>
      <c r="L24" s="76"/>
      <c r="M24" s="75"/>
      <c r="N24" s="75"/>
      <c r="O24" s="72"/>
    </row>
    <row r="25" spans="1:15" x14ac:dyDescent="0.2">
      <c r="A25" s="76"/>
      <c r="B25" s="8" t="s">
        <v>17</v>
      </c>
      <c r="C25" s="133">
        <f>(D25/(1+$C$7))*$C$17</f>
        <v>1680.1911314221095</v>
      </c>
      <c r="D25" s="135">
        <v>1925</v>
      </c>
      <c r="E25" s="26"/>
      <c r="F25" s="26"/>
      <c r="G25" s="26"/>
      <c r="H25" s="89"/>
      <c r="I25" s="76"/>
      <c r="J25" s="76"/>
      <c r="K25" s="76"/>
      <c r="L25" s="76"/>
      <c r="M25" s="75"/>
      <c r="N25" s="75"/>
      <c r="O25" s="72"/>
    </row>
    <row r="26" spans="1:15" x14ac:dyDescent="0.2">
      <c r="A26" s="76"/>
      <c r="B26" s="8" t="s">
        <v>24</v>
      </c>
      <c r="C26" s="133">
        <f>(D26/(1+$C$7))*$C$17</f>
        <v>39.076445170788496</v>
      </c>
      <c r="D26" s="135">
        <v>44.77</v>
      </c>
      <c r="E26" s="26"/>
      <c r="F26" s="26"/>
      <c r="G26" s="26"/>
      <c r="H26" s="89"/>
      <c r="I26" s="76"/>
      <c r="J26" s="76"/>
      <c r="K26" s="76"/>
      <c r="L26" s="76"/>
      <c r="M26" s="75"/>
      <c r="N26" s="75"/>
      <c r="O26" s="72"/>
    </row>
    <row r="27" spans="1:15" x14ac:dyDescent="0.2">
      <c r="A27" s="76"/>
      <c r="B27" s="14" t="s">
        <v>25</v>
      </c>
      <c r="C27" s="136">
        <f>(D27/(1+$C$7))*$C$17</f>
        <v>18.050053297563231</v>
      </c>
      <c r="D27" s="137">
        <v>20.68</v>
      </c>
      <c r="E27" s="26"/>
      <c r="F27" s="26"/>
      <c r="G27" s="26"/>
      <c r="H27" s="89"/>
      <c r="I27" s="76"/>
      <c r="J27" s="76"/>
      <c r="K27" s="76"/>
      <c r="L27" s="76"/>
      <c r="M27" s="75"/>
      <c r="N27" s="75"/>
      <c r="O27" s="72"/>
    </row>
    <row r="28" spans="1:15" x14ac:dyDescent="0.2">
      <c r="A28" s="76"/>
      <c r="B28" s="29"/>
      <c r="C28" s="29"/>
      <c r="D28" s="42"/>
      <c r="E28" s="26"/>
      <c r="F28" s="26"/>
      <c r="G28" s="26"/>
      <c r="H28" s="89"/>
      <c r="I28" s="76"/>
      <c r="J28" s="76"/>
      <c r="K28" s="76"/>
      <c r="L28" s="76"/>
      <c r="M28" s="76"/>
      <c r="N28" s="76"/>
      <c r="O28" s="72"/>
    </row>
    <row r="29" spans="1:15" x14ac:dyDescent="0.2">
      <c r="A29" s="76"/>
      <c r="B29" s="8" t="s">
        <v>18</v>
      </c>
      <c r="C29" s="32">
        <v>15</v>
      </c>
      <c r="D29" s="43"/>
      <c r="E29" s="26"/>
      <c r="F29" s="43"/>
      <c r="G29" s="45"/>
      <c r="H29" s="91"/>
      <c r="I29" s="77"/>
      <c r="J29" s="77"/>
      <c r="K29" s="77"/>
      <c r="L29" s="77"/>
      <c r="M29" s="75"/>
      <c r="N29" s="75"/>
      <c r="O29" s="72"/>
    </row>
    <row r="30" spans="1:15" x14ac:dyDescent="0.2">
      <c r="A30" s="76"/>
      <c r="B30" s="8" t="s">
        <v>19</v>
      </c>
      <c r="C30" s="32">
        <v>7.5</v>
      </c>
      <c r="D30" s="43"/>
      <c r="E30" s="26"/>
      <c r="F30" s="43"/>
      <c r="G30" s="43"/>
      <c r="H30" s="91"/>
      <c r="I30" s="78"/>
      <c r="J30" s="78"/>
      <c r="K30" s="78"/>
      <c r="L30" s="78"/>
      <c r="M30" s="75"/>
      <c r="N30" s="75"/>
      <c r="O30" s="72"/>
    </row>
    <row r="31" spans="1:15" x14ac:dyDescent="0.2">
      <c r="A31" s="76"/>
      <c r="B31" s="8" t="s">
        <v>20</v>
      </c>
      <c r="C31" s="32">
        <v>15</v>
      </c>
      <c r="D31" s="43"/>
      <c r="E31" s="26"/>
      <c r="F31" s="43"/>
      <c r="G31" s="43"/>
      <c r="H31" s="91"/>
      <c r="I31" s="78"/>
      <c r="J31" s="78"/>
      <c r="K31" s="78"/>
      <c r="L31" s="78"/>
      <c r="M31" s="75"/>
      <c r="N31" s="75"/>
      <c r="O31" s="72"/>
    </row>
    <row r="32" spans="1:15" x14ac:dyDescent="0.2">
      <c r="A32" s="76"/>
      <c r="B32" s="14" t="s">
        <v>21</v>
      </c>
      <c r="C32" s="48">
        <v>7.5</v>
      </c>
      <c r="D32" s="43"/>
      <c r="E32" s="26"/>
      <c r="F32" s="43"/>
      <c r="G32" s="91"/>
      <c r="H32" s="91"/>
      <c r="I32" s="78"/>
      <c r="J32" s="78"/>
      <c r="K32" s="78"/>
      <c r="L32" s="78"/>
      <c r="M32" s="75"/>
      <c r="N32" s="75"/>
      <c r="O32" s="72"/>
    </row>
    <row r="33" spans="1:15" x14ac:dyDescent="0.2">
      <c r="A33" s="76"/>
      <c r="B33" s="30"/>
      <c r="C33" s="30"/>
      <c r="D33" s="43"/>
      <c r="E33" s="26"/>
      <c r="F33" s="43"/>
      <c r="G33" s="91"/>
      <c r="H33" s="91"/>
      <c r="I33" s="78"/>
      <c r="J33" s="78"/>
      <c r="K33" s="78"/>
      <c r="L33" s="78"/>
      <c r="M33" s="75"/>
      <c r="N33" s="75"/>
      <c r="O33" s="72"/>
    </row>
    <row r="34" spans="1:15" ht="25.5" x14ac:dyDescent="0.2">
      <c r="A34" s="76"/>
      <c r="B34" s="60" t="s">
        <v>68</v>
      </c>
      <c r="C34" s="199">
        <v>0.04</v>
      </c>
      <c r="D34" s="43"/>
      <c r="E34" s="182"/>
      <c r="F34" s="43"/>
      <c r="G34" s="91"/>
      <c r="H34" s="174" t="s">
        <v>78</v>
      </c>
      <c r="I34" s="78"/>
      <c r="J34" s="78"/>
      <c r="K34" s="78"/>
      <c r="L34" s="78"/>
      <c r="M34" s="75"/>
      <c r="O34" s="72"/>
    </row>
    <row r="35" spans="1:15" x14ac:dyDescent="0.2">
      <c r="A35" s="76"/>
      <c r="B35" s="192" t="s">
        <v>93</v>
      </c>
      <c r="C35" s="50">
        <f>(1+C34)/(1+C16)-1</f>
        <v>1.8609206660137323E-2</v>
      </c>
      <c r="D35" s="43"/>
      <c r="E35" s="26"/>
      <c r="F35" s="43"/>
      <c r="G35" s="91"/>
      <c r="H35" s="5" t="s">
        <v>95</v>
      </c>
      <c r="I35" s="78"/>
      <c r="J35" s="78"/>
      <c r="K35" s="78"/>
      <c r="L35" s="78"/>
      <c r="M35" s="75"/>
      <c r="O35" s="72"/>
    </row>
    <row r="36" spans="1:15" s="79" customFormat="1" x14ac:dyDescent="0.2">
      <c r="A36" s="6"/>
      <c r="B36" s="10"/>
      <c r="C36" s="9"/>
      <c r="D36" s="13"/>
      <c r="E36" s="6"/>
      <c r="F36" s="13"/>
      <c r="G36" s="13"/>
      <c r="H36" s="92"/>
      <c r="M36" s="75"/>
      <c r="N36" s="75"/>
    </row>
    <row r="37" spans="1:15" s="79" customFormat="1" x14ac:dyDescent="0.2">
      <c r="A37" s="121"/>
      <c r="B37" s="47"/>
      <c r="C37" s="95"/>
      <c r="D37" s="13"/>
      <c r="E37" s="6"/>
      <c r="F37" s="13"/>
      <c r="G37" s="13"/>
      <c r="H37" s="92"/>
      <c r="M37" s="75"/>
      <c r="N37" s="75"/>
    </row>
    <row r="38" spans="1:15" ht="15.75" x14ac:dyDescent="0.25">
      <c r="B38" s="52" t="s">
        <v>23</v>
      </c>
      <c r="C38" s="26"/>
      <c r="E38" s="26"/>
      <c r="H38" s="88"/>
      <c r="L38" s="78"/>
      <c r="M38" s="76"/>
      <c r="N38" s="76"/>
      <c r="O38" s="72"/>
    </row>
    <row r="39" spans="1:15" x14ac:dyDescent="0.2">
      <c r="B39" s="28"/>
      <c r="C39" s="28"/>
      <c r="E39" s="26"/>
      <c r="H39" s="88"/>
      <c r="L39" s="78"/>
      <c r="M39" s="76"/>
      <c r="N39" s="76"/>
      <c r="O39" s="72"/>
    </row>
    <row r="40" spans="1:15" x14ac:dyDescent="0.2">
      <c r="A40" s="79"/>
      <c r="B40" s="8" t="s">
        <v>13</v>
      </c>
      <c r="C40" s="37">
        <v>0.79</v>
      </c>
      <c r="E40" s="26"/>
      <c r="H40" s="88"/>
      <c r="M40" s="75"/>
      <c r="N40" s="75"/>
      <c r="O40" s="72"/>
    </row>
    <row r="41" spans="1:15" x14ac:dyDescent="0.2">
      <c r="A41" s="79"/>
      <c r="B41" s="8" t="s">
        <v>7</v>
      </c>
      <c r="C41" s="37">
        <v>0.21</v>
      </c>
      <c r="E41" s="26"/>
      <c r="H41" s="88"/>
      <c r="M41" s="75"/>
      <c r="N41" s="75"/>
      <c r="O41" s="72"/>
    </row>
    <row r="42" spans="1:15" x14ac:dyDescent="0.2">
      <c r="A42" s="79"/>
      <c r="B42" s="8" t="s">
        <v>3</v>
      </c>
      <c r="C42" s="37">
        <v>0.05</v>
      </c>
      <c r="E42" s="26"/>
      <c r="H42" s="88"/>
      <c r="M42" s="75"/>
      <c r="N42" s="75"/>
      <c r="O42" s="72"/>
    </row>
    <row r="43" spans="1:15" x14ac:dyDescent="0.2">
      <c r="A43" s="79"/>
      <c r="B43" s="8" t="s">
        <v>4</v>
      </c>
      <c r="C43" s="37">
        <v>0.1</v>
      </c>
      <c r="E43" s="26"/>
      <c r="H43" s="88"/>
      <c r="M43" s="75"/>
      <c r="N43" s="75"/>
      <c r="O43" s="72"/>
    </row>
    <row r="44" spans="1:15" x14ac:dyDescent="0.2">
      <c r="A44" s="79"/>
      <c r="B44" s="8" t="s">
        <v>5</v>
      </c>
      <c r="C44" s="37">
        <v>0.94</v>
      </c>
      <c r="E44" s="26"/>
      <c r="H44" s="88"/>
      <c r="M44" s="75"/>
      <c r="N44" s="75"/>
      <c r="O44" s="72"/>
    </row>
    <row r="45" spans="1:15" x14ac:dyDescent="0.2">
      <c r="A45" s="79"/>
      <c r="B45" s="14" t="s">
        <v>6</v>
      </c>
      <c r="C45" s="51">
        <v>0.65</v>
      </c>
      <c r="E45" s="26"/>
      <c r="H45" s="88"/>
      <c r="M45" s="75"/>
      <c r="N45" s="75"/>
      <c r="O45" s="72"/>
    </row>
    <row r="46" spans="1:15" s="79" customFormat="1" x14ac:dyDescent="0.2">
      <c r="A46" s="13"/>
      <c r="B46" s="10"/>
      <c r="C46" s="9"/>
      <c r="D46" s="13"/>
      <c r="E46" s="6"/>
      <c r="F46" s="13"/>
      <c r="G46" s="13"/>
      <c r="H46" s="92"/>
      <c r="M46" s="75"/>
      <c r="N46" s="75"/>
    </row>
    <row r="47" spans="1:15" s="79" customFormat="1" x14ac:dyDescent="0.2">
      <c r="A47" s="13"/>
      <c r="B47" s="10"/>
      <c r="C47" s="9"/>
      <c r="D47" s="13"/>
      <c r="E47" s="6"/>
      <c r="F47" s="13"/>
      <c r="G47" s="13"/>
      <c r="H47" s="92"/>
      <c r="M47" s="75"/>
      <c r="N47" s="75"/>
    </row>
    <row r="48" spans="1:15" s="71" customFormat="1" ht="19.5" x14ac:dyDescent="0.3">
      <c r="A48" s="85"/>
      <c r="B48" s="86" t="s">
        <v>31</v>
      </c>
      <c r="C48" s="85"/>
      <c r="D48" s="85"/>
      <c r="E48" s="85"/>
      <c r="F48" s="85"/>
      <c r="G48" s="85"/>
      <c r="H48" s="93"/>
    </row>
    <row r="49" spans="1:15" s="79" customFormat="1" x14ac:dyDescent="0.2">
      <c r="A49" s="13"/>
      <c r="B49" s="10"/>
      <c r="C49" s="9"/>
      <c r="D49" s="13"/>
      <c r="E49" s="6"/>
      <c r="F49" s="13"/>
      <c r="G49" s="13"/>
      <c r="H49" s="92"/>
      <c r="M49" s="75"/>
      <c r="N49" s="75"/>
    </row>
    <row r="50" spans="1:15" s="79" customFormat="1" x14ac:dyDescent="0.2">
      <c r="A50" s="13"/>
      <c r="B50" s="47"/>
      <c r="C50" s="95"/>
      <c r="D50" s="121"/>
      <c r="E50" s="6"/>
      <c r="F50" s="13"/>
      <c r="G50" s="13"/>
      <c r="H50" s="92"/>
      <c r="M50" s="75"/>
      <c r="N50" s="75"/>
    </row>
    <row r="51" spans="1:15" s="79" customFormat="1" ht="25.5" outlineLevel="1" x14ac:dyDescent="0.2">
      <c r="A51" s="13"/>
      <c r="B51" s="53" t="s">
        <v>96</v>
      </c>
      <c r="C51" s="120" t="s">
        <v>49</v>
      </c>
      <c r="D51" s="40"/>
      <c r="E51" s="6"/>
      <c r="F51" s="13"/>
      <c r="G51" s="13"/>
      <c r="H51" s="90" t="s">
        <v>171</v>
      </c>
      <c r="M51" s="75"/>
    </row>
    <row r="52" spans="1:15" outlineLevel="1" x14ac:dyDescent="0.2">
      <c r="A52" s="207"/>
      <c r="B52" s="156" t="s">
        <v>71</v>
      </c>
      <c r="C52" s="141" t="s">
        <v>169</v>
      </c>
      <c r="D52" s="172">
        <v>59.404919999999997</v>
      </c>
      <c r="E52" s="176"/>
      <c r="G52" s="13"/>
      <c r="H52" s="88"/>
      <c r="M52" s="75"/>
      <c r="O52" s="72"/>
    </row>
    <row r="53" spans="1:15" outlineLevel="1" x14ac:dyDescent="0.2">
      <c r="A53" s="79"/>
      <c r="B53" s="156" t="s">
        <v>72</v>
      </c>
      <c r="C53" s="141" t="s">
        <v>79</v>
      </c>
      <c r="D53" s="204">
        <v>41.52</v>
      </c>
      <c r="E53" s="6"/>
      <c r="G53" s="13"/>
      <c r="H53" s="88"/>
      <c r="M53" s="75"/>
      <c r="N53" s="75"/>
      <c r="O53" s="72"/>
    </row>
    <row r="54" spans="1:15" outlineLevel="1" x14ac:dyDescent="0.2">
      <c r="A54" s="79"/>
      <c r="B54" s="192" t="s">
        <v>73</v>
      </c>
      <c r="C54" s="206" t="s">
        <v>55</v>
      </c>
      <c r="D54" s="173">
        <v>42.12</v>
      </c>
      <c r="E54" s="6"/>
      <c r="H54" s="88"/>
      <c r="M54" s="75"/>
      <c r="N54" s="75"/>
      <c r="O54" s="72"/>
    </row>
    <row r="55" spans="1:15" outlineLevel="1" x14ac:dyDescent="0.2">
      <c r="B55" s="156" t="s">
        <v>97</v>
      </c>
      <c r="D55" s="49">
        <f>AVERAGE(D52:D54)</f>
        <v>47.681639999999994</v>
      </c>
      <c r="E55" s="6"/>
      <c r="H55" s="88"/>
      <c r="M55" s="75"/>
      <c r="N55" s="75"/>
      <c r="O55" s="72"/>
    </row>
    <row r="56" spans="1:15" outlineLevel="1" x14ac:dyDescent="0.2">
      <c r="B56" s="72"/>
      <c r="C56" s="26"/>
      <c r="E56" s="6"/>
      <c r="H56" s="88"/>
      <c r="M56" s="75"/>
      <c r="N56" s="75"/>
      <c r="O56" s="72"/>
    </row>
    <row r="57" spans="1:15" outlineLevel="1" x14ac:dyDescent="0.2">
      <c r="B57" s="26"/>
      <c r="C57" s="26"/>
      <c r="D57" s="26"/>
      <c r="E57" s="26"/>
      <c r="H57" s="88"/>
      <c r="O57" s="72"/>
    </row>
    <row r="58" spans="1:15" ht="25.5" customHeight="1" outlineLevel="1" x14ac:dyDescent="0.2">
      <c r="B58" s="116" t="s">
        <v>98</v>
      </c>
      <c r="C58" s="54" t="s">
        <v>104</v>
      </c>
      <c r="D58" s="54" t="s">
        <v>105</v>
      </c>
      <c r="E58" s="26"/>
      <c r="H58" s="90" t="s">
        <v>100</v>
      </c>
      <c r="O58" s="72"/>
    </row>
    <row r="59" spans="1:15" outlineLevel="1" x14ac:dyDescent="0.2">
      <c r="A59" s="207"/>
      <c r="B59" s="157" t="s">
        <v>167</v>
      </c>
      <c r="C59" s="168">
        <v>18</v>
      </c>
      <c r="D59" s="55">
        <v>138211.38059177471</v>
      </c>
      <c r="E59" s="166"/>
      <c r="H59" s="90" t="s">
        <v>172</v>
      </c>
      <c r="O59" s="72"/>
    </row>
    <row r="60" spans="1:15" outlineLevel="1" x14ac:dyDescent="0.2">
      <c r="A60" s="79"/>
      <c r="B60" s="178" t="s">
        <v>84</v>
      </c>
      <c r="C60" s="168">
        <v>18</v>
      </c>
      <c r="D60" s="55">
        <v>188011.04723781827</v>
      </c>
      <c r="E60" s="26"/>
      <c r="H60" s="88"/>
      <c r="O60" s="72"/>
    </row>
    <row r="61" spans="1:15" outlineLevel="1" x14ac:dyDescent="0.2">
      <c r="A61" s="79"/>
      <c r="B61" s="2" t="s">
        <v>9</v>
      </c>
      <c r="C61" s="168">
        <v>18</v>
      </c>
      <c r="D61" s="55">
        <v>2236998.1643496188</v>
      </c>
      <c r="E61" s="26"/>
      <c r="H61" s="88"/>
      <c r="O61" s="72"/>
    </row>
    <row r="62" spans="1:15" outlineLevel="1" x14ac:dyDescent="0.2">
      <c r="A62" s="79"/>
      <c r="B62" s="20" t="s">
        <v>8</v>
      </c>
      <c r="C62" s="168">
        <v>17.994499999999999</v>
      </c>
      <c r="D62" s="55">
        <v>2463085.7065084148</v>
      </c>
      <c r="E62" s="26"/>
      <c r="H62" s="88"/>
      <c r="O62" s="72"/>
    </row>
    <row r="63" spans="1:15" outlineLevel="1" x14ac:dyDescent="0.2">
      <c r="A63" s="79"/>
      <c r="B63" s="20" t="s">
        <v>0</v>
      </c>
      <c r="C63" s="168">
        <v>18</v>
      </c>
      <c r="D63" s="55">
        <v>102272.37998887508</v>
      </c>
      <c r="E63" s="26"/>
      <c r="H63" s="88"/>
      <c r="O63" s="72"/>
    </row>
    <row r="64" spans="1:15" outlineLevel="1" x14ac:dyDescent="0.2">
      <c r="A64" s="79"/>
      <c r="B64" s="20" t="s">
        <v>10</v>
      </c>
      <c r="C64" s="168">
        <v>18</v>
      </c>
      <c r="D64" s="55">
        <v>1883064.4949132442</v>
      </c>
      <c r="E64" s="26"/>
      <c r="H64" s="88"/>
      <c r="O64" s="72"/>
    </row>
    <row r="65" spans="1:15" outlineLevel="1" x14ac:dyDescent="0.2">
      <c r="A65" s="79"/>
      <c r="B65" s="39" t="s">
        <v>11</v>
      </c>
      <c r="C65" s="169">
        <v>18</v>
      </c>
      <c r="D65" s="56">
        <v>51296.687121787989</v>
      </c>
      <c r="E65" s="26"/>
      <c r="H65" s="88"/>
      <c r="O65" s="72"/>
    </row>
    <row r="66" spans="1:15" outlineLevel="1" x14ac:dyDescent="0.2">
      <c r="B66" s="157" t="s">
        <v>99</v>
      </c>
      <c r="C66" s="128">
        <f>SUMPRODUCT(C59:C65,D59:D65)/SUM(D59:D65)</f>
        <v>17.998081964217032</v>
      </c>
      <c r="D66" s="1"/>
      <c r="E66" s="26"/>
      <c r="H66" s="88"/>
      <c r="O66" s="72"/>
    </row>
    <row r="67" spans="1:15" outlineLevel="1" x14ac:dyDescent="0.2">
      <c r="B67" s="1"/>
      <c r="C67" s="1"/>
      <c r="D67" s="1"/>
      <c r="E67" s="26"/>
      <c r="H67" s="88"/>
      <c r="O67" s="72"/>
    </row>
    <row r="68" spans="1:15" outlineLevel="1" x14ac:dyDescent="0.2">
      <c r="B68" s="26"/>
      <c r="C68" s="26"/>
      <c r="D68" s="26"/>
      <c r="E68" s="26"/>
      <c r="H68" s="88"/>
      <c r="O68" s="72"/>
    </row>
    <row r="69" spans="1:15" ht="39" customHeight="1" outlineLevel="1" x14ac:dyDescent="0.2">
      <c r="B69" s="116" t="s">
        <v>101</v>
      </c>
      <c r="C69" s="54" t="s">
        <v>106</v>
      </c>
      <c r="D69" s="196" t="s">
        <v>70</v>
      </c>
      <c r="E69" s="116" t="s">
        <v>103</v>
      </c>
      <c r="F69" s="54" t="s">
        <v>107</v>
      </c>
      <c r="H69" s="90" t="s">
        <v>100</v>
      </c>
      <c r="O69" s="72"/>
    </row>
    <row r="70" spans="1:15" outlineLevel="1" x14ac:dyDescent="0.2">
      <c r="A70" s="207"/>
      <c r="B70" s="157" t="s">
        <v>167</v>
      </c>
      <c r="C70" s="170">
        <v>24.179500000000001</v>
      </c>
      <c r="D70" s="161">
        <v>3</v>
      </c>
      <c r="E70" s="163">
        <f>C70*D70</f>
        <v>72.538499999999999</v>
      </c>
      <c r="F70" s="55">
        <v>468922.33627533709</v>
      </c>
      <c r="H70" s="90" t="s">
        <v>172</v>
      </c>
      <c r="O70" s="72"/>
    </row>
    <row r="71" spans="1:15" outlineLevel="1" x14ac:dyDescent="0.2">
      <c r="A71" s="79"/>
      <c r="B71" s="178" t="s">
        <v>84</v>
      </c>
      <c r="C71" s="170">
        <v>24.923999999999999</v>
      </c>
      <c r="D71" s="161">
        <v>3</v>
      </c>
      <c r="E71" s="163">
        <f t="shared" ref="E71:E76" si="0">C71*D71</f>
        <v>74.771999999999991</v>
      </c>
      <c r="F71" s="55">
        <v>603938.88779902353</v>
      </c>
      <c r="H71" s="5" t="s">
        <v>54</v>
      </c>
      <c r="O71" s="72"/>
    </row>
    <row r="72" spans="1:15" outlineLevel="1" x14ac:dyDescent="0.2">
      <c r="A72" s="79"/>
      <c r="B72" s="2" t="s">
        <v>9</v>
      </c>
      <c r="C72" s="170">
        <v>24.314900000000002</v>
      </c>
      <c r="D72" s="161">
        <v>3</v>
      </c>
      <c r="E72" s="163">
        <f t="shared" si="0"/>
        <v>72.944700000000012</v>
      </c>
      <c r="F72" s="55">
        <v>7287448.7222530572</v>
      </c>
      <c r="H72" s="88"/>
      <c r="O72" s="72"/>
    </row>
    <row r="73" spans="1:15" outlineLevel="1" x14ac:dyDescent="0.2">
      <c r="A73" s="79"/>
      <c r="B73" s="20" t="s">
        <v>8</v>
      </c>
      <c r="C73" s="170">
        <v>29.492000000000001</v>
      </c>
      <c r="D73" s="161">
        <v>3</v>
      </c>
      <c r="E73" s="163">
        <f t="shared" si="0"/>
        <v>88.475999999999999</v>
      </c>
      <c r="F73" s="55">
        <v>7787861.7505840249</v>
      </c>
      <c r="H73" s="88"/>
      <c r="O73" s="72"/>
    </row>
    <row r="74" spans="1:15" outlineLevel="1" x14ac:dyDescent="0.2">
      <c r="A74" s="79"/>
      <c r="B74" s="20" t="s">
        <v>0</v>
      </c>
      <c r="C74" s="170">
        <v>29.59</v>
      </c>
      <c r="D74" s="161">
        <v>3</v>
      </c>
      <c r="E74" s="163">
        <f t="shared" si="0"/>
        <v>88.77</v>
      </c>
      <c r="F74" s="55">
        <v>338952.20358401537</v>
      </c>
      <c r="H74" s="88"/>
      <c r="O74" s="72"/>
    </row>
    <row r="75" spans="1:15" outlineLevel="1" x14ac:dyDescent="0.2">
      <c r="A75" s="79"/>
      <c r="B75" s="20" t="s">
        <v>10</v>
      </c>
      <c r="C75" s="170">
        <v>27.8</v>
      </c>
      <c r="D75" s="161">
        <v>3</v>
      </c>
      <c r="E75" s="163">
        <f t="shared" si="0"/>
        <v>83.4</v>
      </c>
      <c r="F75" s="55">
        <v>5732172.2473380528</v>
      </c>
      <c r="H75" s="88"/>
      <c r="O75" s="72"/>
    </row>
    <row r="76" spans="1:15" outlineLevel="1" x14ac:dyDescent="0.2">
      <c r="A76" s="79"/>
      <c r="B76" s="39" t="s">
        <v>11</v>
      </c>
      <c r="C76" s="171">
        <v>19.637</v>
      </c>
      <c r="D76" s="162">
        <v>3</v>
      </c>
      <c r="E76" s="164">
        <f t="shared" si="0"/>
        <v>58.911000000000001</v>
      </c>
      <c r="F76" s="56">
        <v>163677.22711687637</v>
      </c>
      <c r="H76" s="88"/>
      <c r="O76" s="72"/>
    </row>
    <row r="77" spans="1:15" outlineLevel="1" x14ac:dyDescent="0.2">
      <c r="B77" s="157" t="s">
        <v>102</v>
      </c>
      <c r="C77" s="1"/>
      <c r="D77" s="1"/>
      <c r="E77" s="62">
        <f>SUMPRODUCT(E70:E76,F70:F76)/SUM(F70:F76)</f>
        <v>81.203983478092297</v>
      </c>
      <c r="H77" s="88"/>
      <c r="O77" s="72"/>
    </row>
    <row r="78" spans="1:15" outlineLevel="1" x14ac:dyDescent="0.2">
      <c r="B78" s="1"/>
      <c r="C78" s="1"/>
      <c r="D78" s="72"/>
      <c r="E78" s="1"/>
      <c r="H78" s="88"/>
      <c r="O78" s="72"/>
    </row>
    <row r="79" spans="1:15" outlineLevel="1" x14ac:dyDescent="0.2">
      <c r="C79" s="26"/>
      <c r="D79" s="26"/>
      <c r="E79" s="26"/>
      <c r="H79" s="88"/>
      <c r="O79" s="72"/>
    </row>
    <row r="80" spans="1:15" ht="25.5" outlineLevel="1" x14ac:dyDescent="0.2">
      <c r="B80" s="53" t="s">
        <v>108</v>
      </c>
      <c r="C80" s="54" t="s">
        <v>109</v>
      </c>
      <c r="D80" s="54" t="s">
        <v>110</v>
      </c>
      <c r="E80" s="26"/>
      <c r="H80" s="90" t="s">
        <v>100</v>
      </c>
      <c r="O80" s="72"/>
    </row>
    <row r="81" spans="1:15" outlineLevel="1" x14ac:dyDescent="0.2">
      <c r="A81" s="207"/>
      <c r="B81" s="157" t="s">
        <v>167</v>
      </c>
      <c r="C81" s="170">
        <v>27.945900000000002</v>
      </c>
      <c r="D81" s="165">
        <v>135413.53846153847</v>
      </c>
      <c r="E81" s="26"/>
      <c r="H81" s="90" t="s">
        <v>172</v>
      </c>
      <c r="O81" s="72"/>
    </row>
    <row r="82" spans="1:15" outlineLevel="1" x14ac:dyDescent="0.2">
      <c r="A82" s="79"/>
      <c r="B82" s="178" t="s">
        <v>84</v>
      </c>
      <c r="C82" s="170">
        <v>27.72</v>
      </c>
      <c r="D82" s="161">
        <v>184701.58903101986</v>
      </c>
      <c r="E82" s="26"/>
      <c r="H82" s="88"/>
      <c r="O82" s="72"/>
    </row>
    <row r="83" spans="1:15" outlineLevel="1" x14ac:dyDescent="0.2">
      <c r="A83" s="79"/>
      <c r="B83" s="2" t="s">
        <v>9</v>
      </c>
      <c r="C83" s="170">
        <v>28.66</v>
      </c>
      <c r="D83" s="161">
        <v>2193850.4095087429</v>
      </c>
      <c r="E83" s="26"/>
      <c r="H83" s="88"/>
      <c r="O83" s="72"/>
    </row>
    <row r="84" spans="1:15" outlineLevel="1" x14ac:dyDescent="0.2">
      <c r="A84" s="79"/>
      <c r="B84" s="20" t="s">
        <v>8</v>
      </c>
      <c r="C84" s="170">
        <v>30.149000000000001</v>
      </c>
      <c r="D84" s="161">
        <v>2420637.6595494323</v>
      </c>
      <c r="E84" s="26"/>
      <c r="H84" s="88"/>
      <c r="O84" s="72"/>
    </row>
    <row r="85" spans="1:15" outlineLevel="1" x14ac:dyDescent="0.2">
      <c r="A85" s="79"/>
      <c r="B85" s="20" t="s">
        <v>0</v>
      </c>
      <c r="C85" s="170">
        <v>29.05</v>
      </c>
      <c r="D85" s="161">
        <v>100226.24666666666</v>
      </c>
      <c r="E85" s="26"/>
      <c r="H85" s="88"/>
      <c r="O85" s="72"/>
    </row>
    <row r="86" spans="1:15" outlineLevel="1" x14ac:dyDescent="0.2">
      <c r="A86" s="79"/>
      <c r="B86" s="20" t="s">
        <v>10</v>
      </c>
      <c r="C86" s="170">
        <v>27</v>
      </c>
      <c r="D86" s="161">
        <v>1854844.0428774992</v>
      </c>
      <c r="E86" s="26"/>
      <c r="H86" s="88"/>
      <c r="O86" s="72"/>
    </row>
    <row r="87" spans="1:15" outlineLevel="1" x14ac:dyDescent="0.2">
      <c r="A87" s="79"/>
      <c r="B87" s="39" t="s">
        <v>11</v>
      </c>
      <c r="C87" s="171">
        <v>24.95</v>
      </c>
      <c r="D87" s="162">
        <v>50268.267924158346</v>
      </c>
      <c r="E87" s="26"/>
      <c r="H87" s="88"/>
      <c r="O87" s="72"/>
    </row>
    <row r="88" spans="1:15" outlineLevel="1" x14ac:dyDescent="0.2">
      <c r="B88" s="157" t="s">
        <v>111</v>
      </c>
      <c r="C88" s="128">
        <f>SUMPRODUCT(C81:C87,D81:D87)/SUM(D81:D87)</f>
        <v>28.675499124978536</v>
      </c>
      <c r="D88" s="1"/>
      <c r="E88" s="26"/>
      <c r="H88" s="88"/>
      <c r="O88" s="72"/>
    </row>
    <row r="89" spans="1:15" outlineLevel="1" x14ac:dyDescent="0.2">
      <c r="B89" s="1"/>
      <c r="C89" s="1"/>
      <c r="D89" s="1"/>
      <c r="E89" s="26"/>
      <c r="H89" s="88"/>
      <c r="O89" s="72"/>
    </row>
    <row r="90" spans="1:15" outlineLevel="1" x14ac:dyDescent="0.2">
      <c r="B90" s="1"/>
      <c r="C90" s="39"/>
      <c r="D90" s="1"/>
      <c r="E90" s="26"/>
      <c r="H90" s="88"/>
      <c r="O90" s="72"/>
    </row>
    <row r="91" spans="1:15" ht="25.5" x14ac:dyDescent="0.2">
      <c r="B91" s="116" t="s">
        <v>112</v>
      </c>
      <c r="C91" s="39"/>
      <c r="D91" s="1"/>
      <c r="E91" s="1"/>
      <c r="F91" s="1"/>
      <c r="H91" s="88"/>
      <c r="O91" s="72"/>
    </row>
    <row r="92" spans="1:15" x14ac:dyDescent="0.2">
      <c r="B92" s="157" t="s">
        <v>97</v>
      </c>
      <c r="C92" s="97">
        <f>D55</f>
        <v>47.681639999999994</v>
      </c>
      <c r="D92" s="1"/>
      <c r="E92" s="1"/>
      <c r="F92" s="1"/>
      <c r="H92" s="88"/>
      <c r="O92" s="72"/>
    </row>
    <row r="93" spans="1:15" x14ac:dyDescent="0.2">
      <c r="B93" s="157" t="s">
        <v>99</v>
      </c>
      <c r="C93" s="97">
        <f>C66</f>
        <v>17.998081964217032</v>
      </c>
      <c r="D93" s="1"/>
      <c r="E93" s="1"/>
      <c r="F93" s="1"/>
      <c r="H93" s="88"/>
      <c r="O93" s="72"/>
    </row>
    <row r="94" spans="1:15" x14ac:dyDescent="0.2">
      <c r="B94" s="157" t="s">
        <v>113</v>
      </c>
      <c r="C94" s="97">
        <f>E77</f>
        <v>81.203983478092297</v>
      </c>
      <c r="D94" s="1"/>
      <c r="E94" s="1"/>
      <c r="F94" s="1"/>
      <c r="H94" s="88"/>
      <c r="O94" s="72"/>
    </row>
    <row r="95" spans="1:15" x14ac:dyDescent="0.2">
      <c r="B95" s="183" t="s">
        <v>111</v>
      </c>
      <c r="C95" s="98">
        <f>C88</f>
        <v>28.675499124978536</v>
      </c>
      <c r="D95" s="1"/>
      <c r="E95" s="1"/>
      <c r="F95" s="1"/>
      <c r="H95" s="88"/>
      <c r="O95" s="72"/>
    </row>
    <row r="96" spans="1:15" x14ac:dyDescent="0.2">
      <c r="B96" s="157" t="s">
        <v>140</v>
      </c>
      <c r="C96" s="57">
        <f>SUM(C92:C95)</f>
        <v>175.55920456728785</v>
      </c>
      <c r="D96" s="1"/>
      <c r="E96" s="1"/>
      <c r="F96" s="1"/>
      <c r="H96" s="88"/>
      <c r="O96" s="72"/>
    </row>
    <row r="97" spans="1:18" x14ac:dyDescent="0.2">
      <c r="B97" s="1"/>
      <c r="C97" s="1"/>
      <c r="D97" s="1"/>
      <c r="E97" s="1"/>
      <c r="F97" s="1"/>
      <c r="H97" s="88"/>
      <c r="O97" s="72"/>
    </row>
    <row r="98" spans="1:18" s="71" customFormat="1" x14ac:dyDescent="0.2">
      <c r="A98" s="12"/>
      <c r="B98" s="34"/>
      <c r="C98" s="14"/>
      <c r="D98" s="7"/>
      <c r="E98" s="8"/>
      <c r="F98" s="17"/>
      <c r="G98" s="7"/>
      <c r="H98" s="94"/>
    </row>
    <row r="99" spans="1:18" outlineLevel="1" x14ac:dyDescent="0.2">
      <c r="B99" s="59" t="s">
        <v>114</v>
      </c>
      <c r="C99" s="28"/>
      <c r="F99" s="17"/>
      <c r="H99" s="105" t="s">
        <v>88</v>
      </c>
      <c r="O99" s="72"/>
    </row>
    <row r="100" spans="1:18" s="71" customFormat="1" outlineLevel="1" x14ac:dyDescent="0.2">
      <c r="A100" s="12"/>
      <c r="B100" s="186" t="s">
        <v>115</v>
      </c>
      <c r="C100" s="138">
        <f>C23</f>
        <v>1993.9722803811997</v>
      </c>
      <c r="D100" s="11"/>
      <c r="E100" s="11"/>
      <c r="F100" s="11"/>
      <c r="G100" s="11"/>
      <c r="H100" s="159" t="s">
        <v>87</v>
      </c>
      <c r="I100" s="80"/>
      <c r="J100" s="80"/>
      <c r="K100" s="81"/>
      <c r="L100" s="81"/>
      <c r="M100" s="81"/>
      <c r="N100" s="81"/>
      <c r="O100" s="81"/>
      <c r="P100" s="81"/>
      <c r="Q100" s="81"/>
      <c r="R100" s="81"/>
    </row>
    <row r="101" spans="1:18" s="71" customFormat="1" outlineLevel="1" x14ac:dyDescent="0.2">
      <c r="A101" s="12"/>
      <c r="B101" s="156" t="s">
        <v>18</v>
      </c>
      <c r="C101" s="24">
        <f>C29</f>
        <v>15</v>
      </c>
      <c r="D101" s="11"/>
      <c r="E101" s="11"/>
      <c r="F101" s="11"/>
      <c r="G101" s="11"/>
      <c r="H101" s="89"/>
      <c r="I101" s="80"/>
      <c r="J101" s="80"/>
      <c r="K101" s="81"/>
      <c r="L101" s="81"/>
      <c r="M101" s="81"/>
      <c r="N101" s="81"/>
      <c r="O101" s="81"/>
      <c r="P101" s="81"/>
      <c r="Q101" s="81"/>
      <c r="R101" s="81"/>
    </row>
    <row r="102" spans="1:18" s="71" customFormat="1" outlineLevel="1" x14ac:dyDescent="0.2">
      <c r="A102" s="12"/>
      <c r="B102" s="187" t="s">
        <v>116</v>
      </c>
      <c r="C102" s="23">
        <f>C100/C101</f>
        <v>132.93148535874664</v>
      </c>
      <c r="D102" s="11"/>
      <c r="E102" s="11"/>
      <c r="F102" s="11"/>
      <c r="G102" s="11"/>
      <c r="H102" s="89"/>
      <c r="I102" s="82"/>
      <c r="J102" s="82"/>
      <c r="K102" s="81"/>
      <c r="L102" s="81"/>
      <c r="M102" s="81"/>
      <c r="N102" s="81"/>
      <c r="O102" s="81"/>
      <c r="P102" s="81"/>
      <c r="Q102" s="81"/>
      <c r="R102" s="81"/>
    </row>
    <row r="103" spans="1:18" s="71" customFormat="1" outlineLevel="1" x14ac:dyDescent="0.2">
      <c r="A103" s="12"/>
      <c r="B103" s="156" t="s">
        <v>19</v>
      </c>
      <c r="C103" s="41">
        <f>C30</f>
        <v>7.5</v>
      </c>
      <c r="D103" s="11"/>
      <c r="E103" s="11"/>
      <c r="F103" s="11"/>
      <c r="G103" s="11"/>
      <c r="H103" s="89"/>
      <c r="I103" s="82"/>
      <c r="J103" s="82"/>
      <c r="K103" s="81"/>
      <c r="L103" s="81"/>
      <c r="M103" s="81"/>
      <c r="N103" s="81"/>
      <c r="O103" s="81"/>
      <c r="P103" s="81"/>
      <c r="Q103" s="81"/>
      <c r="R103" s="81"/>
    </row>
    <row r="104" spans="1:18" s="71" customFormat="1" outlineLevel="1" x14ac:dyDescent="0.2">
      <c r="A104" s="12"/>
      <c r="B104" s="188" t="s">
        <v>117</v>
      </c>
      <c r="C104" s="139">
        <f>C103*C102</f>
        <v>996.98614019059983</v>
      </c>
      <c r="D104" s="11"/>
      <c r="E104" s="11"/>
      <c r="F104" s="11"/>
      <c r="G104" s="11"/>
      <c r="H104" s="89"/>
      <c r="I104" s="82"/>
      <c r="J104" s="82"/>
      <c r="K104" s="81"/>
      <c r="L104" s="81"/>
      <c r="M104" s="81"/>
      <c r="N104" s="81"/>
      <c r="O104" s="81"/>
      <c r="P104" s="81"/>
      <c r="Q104" s="81"/>
      <c r="R104" s="81"/>
    </row>
    <row r="105" spans="1:18" s="71" customFormat="1" outlineLevel="1" x14ac:dyDescent="0.2">
      <c r="A105" s="12"/>
      <c r="B105" s="189" t="s">
        <v>93</v>
      </c>
      <c r="C105" s="179">
        <f>C35</f>
        <v>1.8609206660137323E-2</v>
      </c>
      <c r="D105" s="11"/>
      <c r="E105" s="11"/>
      <c r="F105" s="11"/>
      <c r="G105" s="11"/>
      <c r="I105" s="82"/>
      <c r="J105" s="82"/>
      <c r="K105" s="81"/>
      <c r="L105" s="81"/>
      <c r="M105" s="81"/>
      <c r="N105" s="81"/>
      <c r="O105" s="81"/>
      <c r="P105" s="81"/>
      <c r="Q105" s="81"/>
      <c r="R105" s="81"/>
    </row>
    <row r="106" spans="1:18" s="71" customFormat="1" outlineLevel="1" x14ac:dyDescent="0.2">
      <c r="A106" s="12"/>
      <c r="B106" s="190" t="s">
        <v>118</v>
      </c>
      <c r="C106" s="25">
        <f>C104*C105</f>
        <v>18.553121120099512</v>
      </c>
      <c r="D106" s="11"/>
      <c r="E106" s="11"/>
      <c r="F106" s="11"/>
      <c r="G106" s="11"/>
      <c r="I106" s="82"/>
      <c r="J106" s="82"/>
      <c r="K106" s="81"/>
      <c r="L106" s="81"/>
      <c r="M106" s="81"/>
      <c r="N106" s="81"/>
      <c r="O106" s="81"/>
      <c r="P106" s="81"/>
      <c r="Q106" s="81"/>
      <c r="R106" s="81"/>
    </row>
    <row r="107" spans="1:18" s="71" customFormat="1" outlineLevel="1" x14ac:dyDescent="0.2">
      <c r="A107" s="13"/>
      <c r="B107" s="156" t="s">
        <v>119</v>
      </c>
      <c r="C107" s="22">
        <f>C102+C106</f>
        <v>151.48460647884616</v>
      </c>
      <c r="D107" s="4"/>
      <c r="E107" s="11"/>
      <c r="F107" s="11"/>
      <c r="G107" s="4"/>
      <c r="I107" s="80"/>
      <c r="J107" s="80"/>
      <c r="K107" s="76"/>
      <c r="Q107" s="83"/>
    </row>
    <row r="108" spans="1:18" s="71" customFormat="1" outlineLevel="1" x14ac:dyDescent="0.2">
      <c r="A108" s="12"/>
      <c r="B108" s="21"/>
      <c r="C108" s="11"/>
      <c r="D108" s="19"/>
      <c r="E108" s="19"/>
      <c r="F108" s="11"/>
      <c r="G108" s="11"/>
      <c r="H108" s="89"/>
      <c r="I108" s="84"/>
      <c r="J108" s="84"/>
      <c r="K108" s="82"/>
      <c r="L108" s="81"/>
      <c r="M108" s="81"/>
      <c r="N108" s="81"/>
      <c r="O108" s="81"/>
      <c r="P108" s="81"/>
      <c r="Q108" s="81"/>
      <c r="R108" s="81"/>
    </row>
    <row r="109" spans="1:18" s="71" customFormat="1" outlineLevel="1" x14ac:dyDescent="0.2">
      <c r="A109" s="12"/>
      <c r="B109" s="21"/>
      <c r="C109" s="11"/>
      <c r="D109" s="19"/>
      <c r="E109" s="19"/>
      <c r="F109" s="11"/>
      <c r="G109" s="11"/>
      <c r="H109" s="89"/>
      <c r="I109" s="84"/>
      <c r="J109" s="84"/>
      <c r="K109" s="82"/>
      <c r="L109" s="81"/>
      <c r="M109" s="81"/>
      <c r="N109" s="81"/>
      <c r="O109" s="81"/>
      <c r="P109" s="81"/>
      <c r="Q109" s="81"/>
      <c r="R109" s="81"/>
    </row>
    <row r="110" spans="1:18" ht="12" customHeight="1" outlineLevel="1" x14ac:dyDescent="0.2">
      <c r="A110" s="12"/>
      <c r="B110" s="196" t="s">
        <v>120</v>
      </c>
      <c r="C110" s="54"/>
      <c r="D110" s="19"/>
      <c r="E110" s="182"/>
      <c r="G110" s="11"/>
      <c r="H110" s="90" t="s">
        <v>122</v>
      </c>
      <c r="O110" s="72"/>
    </row>
    <row r="111" spans="1:18" s="71" customFormat="1" outlineLevel="1" x14ac:dyDescent="0.2">
      <c r="A111" s="207"/>
      <c r="B111" s="197" t="s">
        <v>121</v>
      </c>
      <c r="C111" s="172">
        <v>21.4</v>
      </c>
      <c r="D111" s="11"/>
      <c r="E111" s="19"/>
      <c r="F111" s="11"/>
      <c r="G111" s="11"/>
      <c r="H111" s="200" t="s">
        <v>173</v>
      </c>
      <c r="I111" s="84"/>
      <c r="J111" s="84"/>
      <c r="K111" s="82"/>
      <c r="L111" s="81"/>
      <c r="M111" s="81"/>
      <c r="N111" s="81"/>
      <c r="O111" s="81"/>
      <c r="P111" s="81"/>
      <c r="Q111" s="81"/>
      <c r="R111" s="81"/>
    </row>
    <row r="112" spans="1:18" s="71" customFormat="1" outlineLevel="1" x14ac:dyDescent="0.2">
      <c r="A112" s="12"/>
      <c r="B112" s="8"/>
      <c r="C112" s="8"/>
      <c r="D112" s="8"/>
      <c r="E112" s="19"/>
      <c r="F112" s="11"/>
      <c r="G112" s="11"/>
      <c r="H112" s="106" t="s">
        <v>53</v>
      </c>
      <c r="I112" s="84"/>
      <c r="J112" s="84"/>
      <c r="K112" s="82"/>
      <c r="L112" s="81"/>
      <c r="M112" s="81"/>
      <c r="N112" s="81"/>
      <c r="O112" s="81"/>
      <c r="P112" s="81"/>
      <c r="Q112" s="81"/>
      <c r="R112" s="81"/>
    </row>
    <row r="113" spans="1:18" s="71" customFormat="1" outlineLevel="1" x14ac:dyDescent="0.2">
      <c r="A113" s="12"/>
      <c r="B113" s="8"/>
      <c r="C113" s="8"/>
      <c r="D113" s="8"/>
      <c r="E113" s="19"/>
      <c r="F113" s="11"/>
      <c r="G113" s="11"/>
      <c r="H113" s="153"/>
      <c r="I113" s="84"/>
      <c r="J113" s="84"/>
      <c r="K113" s="82"/>
      <c r="L113" s="81"/>
      <c r="M113" s="81"/>
      <c r="N113" s="81"/>
      <c r="O113" s="81"/>
      <c r="P113" s="81"/>
      <c r="Q113" s="81"/>
      <c r="R113" s="81"/>
    </row>
    <row r="114" spans="1:18" x14ac:dyDescent="0.2">
      <c r="B114" s="191" t="s">
        <v>123</v>
      </c>
      <c r="C114" s="39"/>
      <c r="D114" s="1"/>
      <c r="E114" s="1"/>
      <c r="F114" s="1"/>
      <c r="H114" s="88"/>
      <c r="O114" s="72"/>
    </row>
    <row r="115" spans="1:18" x14ac:dyDescent="0.2">
      <c r="B115" s="157" t="s">
        <v>124</v>
      </c>
      <c r="C115" s="97">
        <f>C107</f>
        <v>151.48460647884616</v>
      </c>
      <c r="D115" s="1"/>
      <c r="E115" s="1"/>
      <c r="F115" s="1"/>
      <c r="H115" s="88"/>
      <c r="O115" s="72"/>
    </row>
    <row r="116" spans="1:18" x14ac:dyDescent="0.2">
      <c r="B116" s="157" t="s">
        <v>125</v>
      </c>
      <c r="C116" s="97">
        <f>C24</f>
        <v>121.32289208710297</v>
      </c>
      <c r="D116" s="1"/>
      <c r="E116" s="1"/>
      <c r="F116" s="1"/>
      <c r="H116" s="88"/>
      <c r="O116" s="72"/>
    </row>
    <row r="117" spans="1:18" x14ac:dyDescent="0.2">
      <c r="B117" s="183" t="s">
        <v>121</v>
      </c>
      <c r="C117" s="98">
        <f>C111</f>
        <v>21.4</v>
      </c>
      <c r="D117" s="1"/>
      <c r="E117" s="1"/>
      <c r="F117" s="1"/>
      <c r="H117" s="88"/>
      <c r="O117" s="72"/>
    </row>
    <row r="118" spans="1:18" x14ac:dyDescent="0.2">
      <c r="B118" s="157" t="s">
        <v>126</v>
      </c>
      <c r="C118" s="57">
        <f>SUM(C115:C117)</f>
        <v>294.20749856594909</v>
      </c>
      <c r="D118" s="1"/>
      <c r="E118" s="1"/>
      <c r="F118" s="1"/>
      <c r="H118" s="88"/>
      <c r="O118" s="72"/>
    </row>
    <row r="119" spans="1:18" s="71" customFormat="1" x14ac:dyDescent="0.2">
      <c r="A119" s="12"/>
      <c r="B119" s="8"/>
      <c r="C119" s="8"/>
      <c r="D119" s="19"/>
      <c r="E119" s="19"/>
      <c r="F119" s="11"/>
      <c r="G119" s="11"/>
      <c r="H119" s="89"/>
      <c r="I119" s="84"/>
      <c r="J119" s="84"/>
      <c r="K119" s="82"/>
      <c r="L119" s="81"/>
      <c r="M119" s="81"/>
      <c r="N119" s="81"/>
      <c r="O119" s="81"/>
      <c r="P119" s="81"/>
      <c r="Q119" s="81"/>
      <c r="R119" s="81"/>
    </row>
    <row r="120" spans="1:18" s="71" customFormat="1" x14ac:dyDescent="0.2">
      <c r="A120" s="12"/>
      <c r="B120" s="8"/>
      <c r="C120" s="8"/>
      <c r="D120" s="19"/>
      <c r="E120" s="19"/>
      <c r="F120" s="11"/>
      <c r="G120" s="11"/>
      <c r="H120" s="89"/>
      <c r="I120" s="84"/>
      <c r="J120" s="84"/>
      <c r="K120" s="82"/>
      <c r="L120" s="81"/>
      <c r="M120" s="81"/>
      <c r="N120" s="81"/>
      <c r="O120" s="81"/>
      <c r="P120" s="81"/>
      <c r="Q120" s="81"/>
      <c r="R120" s="81"/>
    </row>
    <row r="121" spans="1:18" outlineLevel="1" x14ac:dyDescent="0.2">
      <c r="B121" s="59" t="s">
        <v>127</v>
      </c>
      <c r="C121" s="28"/>
      <c r="F121" s="17"/>
      <c r="H121" s="105" t="s">
        <v>88</v>
      </c>
      <c r="O121" s="72"/>
    </row>
    <row r="122" spans="1:18" s="71" customFormat="1" outlineLevel="1" x14ac:dyDescent="0.2">
      <c r="A122" s="12"/>
      <c r="B122" s="186" t="s">
        <v>128</v>
      </c>
      <c r="C122" s="138">
        <f>C25</f>
        <v>1680.1911314221095</v>
      </c>
      <c r="D122" s="11"/>
      <c r="E122" s="11"/>
      <c r="F122" s="11"/>
      <c r="G122" s="11"/>
      <c r="H122" s="159" t="s">
        <v>89</v>
      </c>
      <c r="I122" s="80"/>
      <c r="J122" s="80"/>
      <c r="K122" s="81"/>
      <c r="L122" s="81"/>
      <c r="M122" s="81"/>
      <c r="N122" s="81"/>
      <c r="O122" s="81"/>
      <c r="P122" s="81"/>
      <c r="Q122" s="81"/>
      <c r="R122" s="81"/>
    </row>
    <row r="123" spans="1:18" s="71" customFormat="1" outlineLevel="1" x14ac:dyDescent="0.2">
      <c r="A123" s="12"/>
      <c r="B123" s="156" t="s">
        <v>20</v>
      </c>
      <c r="C123" s="24">
        <f>C31</f>
        <v>15</v>
      </c>
      <c r="D123" s="11"/>
      <c r="E123" s="11"/>
      <c r="F123" s="11"/>
      <c r="G123" s="11"/>
      <c r="H123" s="89"/>
      <c r="I123" s="80"/>
      <c r="J123" s="80"/>
      <c r="K123" s="81"/>
      <c r="L123" s="81"/>
      <c r="M123" s="81"/>
      <c r="N123" s="81"/>
      <c r="O123" s="81"/>
      <c r="P123" s="81"/>
      <c r="Q123" s="81"/>
      <c r="R123" s="81"/>
    </row>
    <row r="124" spans="1:18" s="71" customFormat="1" outlineLevel="1" x14ac:dyDescent="0.2">
      <c r="A124" s="12"/>
      <c r="B124" s="187" t="s">
        <v>116</v>
      </c>
      <c r="C124" s="23">
        <f>C122/C123</f>
        <v>112.01274209480729</v>
      </c>
      <c r="D124" s="11"/>
      <c r="E124" s="11"/>
      <c r="F124" s="11"/>
      <c r="G124" s="11"/>
      <c r="H124" s="89"/>
      <c r="I124" s="82"/>
      <c r="J124" s="82"/>
      <c r="K124" s="81"/>
      <c r="L124" s="81"/>
      <c r="M124" s="81"/>
      <c r="N124" s="81"/>
      <c r="O124" s="81"/>
      <c r="P124" s="81"/>
      <c r="Q124" s="81"/>
      <c r="R124" s="81"/>
    </row>
    <row r="125" spans="1:18" s="71" customFormat="1" outlineLevel="1" x14ac:dyDescent="0.2">
      <c r="A125" s="12"/>
      <c r="B125" s="156" t="s">
        <v>21</v>
      </c>
      <c r="C125" s="41">
        <f>C32</f>
        <v>7.5</v>
      </c>
      <c r="D125" s="11"/>
      <c r="E125" s="11"/>
      <c r="F125" s="11"/>
      <c r="G125" s="11"/>
      <c r="H125" s="89"/>
      <c r="I125" s="82"/>
      <c r="J125" s="82"/>
      <c r="K125" s="81"/>
      <c r="L125" s="81"/>
      <c r="M125" s="81"/>
      <c r="N125" s="81"/>
      <c r="O125" s="81"/>
      <c r="P125" s="81"/>
      <c r="Q125" s="81"/>
      <c r="R125" s="81"/>
    </row>
    <row r="126" spans="1:18" s="71" customFormat="1" outlineLevel="1" x14ac:dyDescent="0.2">
      <c r="A126" s="12"/>
      <c r="B126" s="188" t="s">
        <v>129</v>
      </c>
      <c r="C126" s="139">
        <f>C125*C124</f>
        <v>840.09556571105475</v>
      </c>
      <c r="D126" s="11"/>
      <c r="E126" s="11"/>
      <c r="F126" s="11"/>
      <c r="G126" s="11"/>
      <c r="H126" s="89"/>
      <c r="I126" s="82"/>
      <c r="J126" s="82"/>
      <c r="K126" s="81"/>
      <c r="L126" s="81"/>
      <c r="M126" s="81"/>
      <c r="N126" s="81"/>
      <c r="O126" s="81"/>
      <c r="P126" s="81"/>
      <c r="Q126" s="81"/>
      <c r="R126" s="81"/>
    </row>
    <row r="127" spans="1:18" s="71" customFormat="1" outlineLevel="1" x14ac:dyDescent="0.2">
      <c r="A127" s="12"/>
      <c r="B127" s="189" t="s">
        <v>130</v>
      </c>
      <c r="C127" s="179">
        <f>C35</f>
        <v>1.8609206660137323E-2</v>
      </c>
      <c r="D127" s="11"/>
      <c r="E127" s="11"/>
      <c r="F127" s="11"/>
      <c r="G127" s="11"/>
      <c r="H127" s="89"/>
      <c r="I127" s="82"/>
      <c r="J127" s="82"/>
      <c r="K127" s="81"/>
      <c r="L127" s="81"/>
      <c r="M127" s="81"/>
      <c r="N127" s="81"/>
      <c r="O127" s="81"/>
      <c r="P127" s="81"/>
      <c r="Q127" s="81"/>
      <c r="R127" s="81"/>
    </row>
    <row r="128" spans="1:18" s="71" customFormat="1" outlineLevel="1" x14ac:dyDescent="0.2">
      <c r="A128" s="12"/>
      <c r="B128" s="190" t="s">
        <v>118</v>
      </c>
      <c r="C128" s="25">
        <f>C126*C127</f>
        <v>15.633511996581992</v>
      </c>
      <c r="D128" s="11"/>
      <c r="E128" s="11"/>
      <c r="F128" s="11"/>
      <c r="G128" s="11"/>
      <c r="H128" s="89"/>
      <c r="I128" s="82"/>
      <c r="J128" s="82"/>
      <c r="K128" s="81"/>
      <c r="L128" s="81"/>
      <c r="M128" s="81"/>
      <c r="N128" s="81"/>
      <c r="O128" s="81"/>
      <c r="P128" s="81"/>
      <c r="Q128" s="81"/>
      <c r="R128" s="81"/>
    </row>
    <row r="129" spans="1:15" s="71" customFormat="1" outlineLevel="1" x14ac:dyDescent="0.2">
      <c r="A129" s="12"/>
      <c r="B129" s="156" t="s">
        <v>131</v>
      </c>
      <c r="C129" s="22">
        <f>C124+C128</f>
        <v>127.64625409138928</v>
      </c>
      <c r="D129" s="18"/>
      <c r="E129" s="18"/>
      <c r="F129" s="18"/>
      <c r="G129" s="18"/>
      <c r="H129" s="89"/>
      <c r="I129" s="81"/>
      <c r="J129" s="81"/>
    </row>
    <row r="130" spans="1:15" s="71" customFormat="1" outlineLevel="1" x14ac:dyDescent="0.2">
      <c r="A130" s="12"/>
      <c r="B130" s="8"/>
      <c r="C130" s="8"/>
      <c r="D130" s="7"/>
      <c r="E130" s="18"/>
      <c r="F130" s="18"/>
      <c r="G130" s="18"/>
      <c r="H130" s="89"/>
      <c r="I130" s="81"/>
      <c r="J130" s="81"/>
    </row>
    <row r="131" spans="1:15" s="71" customFormat="1" outlineLevel="1" x14ac:dyDescent="0.2">
      <c r="A131" s="12"/>
      <c r="B131" s="8"/>
      <c r="C131" s="8"/>
      <c r="D131" s="7"/>
      <c r="E131" s="18"/>
      <c r="F131" s="18"/>
      <c r="G131" s="18"/>
      <c r="H131" s="89"/>
      <c r="I131" s="81"/>
      <c r="J131" s="81"/>
    </row>
    <row r="132" spans="1:15" x14ac:dyDescent="0.2">
      <c r="B132" s="191" t="s">
        <v>132</v>
      </c>
      <c r="C132" s="39"/>
      <c r="D132" s="1"/>
      <c r="E132" s="1"/>
      <c r="F132" s="1"/>
      <c r="H132" s="88"/>
      <c r="O132" s="72"/>
    </row>
    <row r="133" spans="1:15" x14ac:dyDescent="0.2">
      <c r="B133" s="157" t="s">
        <v>131</v>
      </c>
      <c r="C133" s="97">
        <f>C129</f>
        <v>127.64625409138928</v>
      </c>
      <c r="D133" s="1"/>
      <c r="E133" s="1"/>
      <c r="F133" s="1"/>
      <c r="H133" s="88"/>
      <c r="O133" s="72"/>
    </row>
    <row r="134" spans="1:15" x14ac:dyDescent="0.2">
      <c r="B134" s="157" t="s">
        <v>133</v>
      </c>
      <c r="C134" s="97">
        <f>C26</f>
        <v>39.076445170788496</v>
      </c>
      <c r="D134" s="1"/>
      <c r="E134" s="1"/>
      <c r="F134" s="1"/>
      <c r="H134" s="88"/>
      <c r="O134" s="72"/>
    </row>
    <row r="135" spans="1:15" x14ac:dyDescent="0.2">
      <c r="B135" s="183" t="s">
        <v>134</v>
      </c>
      <c r="C135" s="98">
        <f>C111</f>
        <v>21.4</v>
      </c>
      <c r="D135" s="1"/>
      <c r="E135" s="1"/>
      <c r="F135" s="1"/>
      <c r="H135" s="88"/>
      <c r="O135" s="72"/>
    </row>
    <row r="136" spans="1:15" x14ac:dyDescent="0.2">
      <c r="B136" s="157" t="s">
        <v>135</v>
      </c>
      <c r="C136" s="57">
        <f>SUM(C133:C135)</f>
        <v>188.12269926217778</v>
      </c>
      <c r="D136" s="1"/>
      <c r="E136" s="1"/>
      <c r="F136" s="1"/>
      <c r="H136" s="88"/>
      <c r="O136" s="72"/>
    </row>
    <row r="137" spans="1:15" s="71" customFormat="1" x14ac:dyDescent="0.2">
      <c r="A137" s="12"/>
      <c r="B137" s="8"/>
      <c r="C137" s="8"/>
      <c r="D137" s="7"/>
      <c r="E137" s="18"/>
      <c r="F137" s="18"/>
      <c r="G137" s="18"/>
      <c r="H137" s="89"/>
      <c r="I137" s="81"/>
      <c r="J137" s="81"/>
    </row>
    <row r="138" spans="1:15" s="71" customFormat="1" x14ac:dyDescent="0.2">
      <c r="A138" s="12"/>
      <c r="B138" s="8"/>
      <c r="C138" s="8"/>
      <c r="D138" s="7"/>
      <c r="E138" s="18"/>
      <c r="F138" s="18"/>
      <c r="G138" s="18"/>
      <c r="H138" s="89"/>
      <c r="I138" s="81"/>
      <c r="J138" s="81"/>
    </row>
    <row r="139" spans="1:15" s="71" customFormat="1" x14ac:dyDescent="0.2">
      <c r="A139" s="12"/>
      <c r="B139" s="33" t="s">
        <v>136</v>
      </c>
      <c r="C139" s="14"/>
      <c r="D139" s="7"/>
      <c r="E139" s="18"/>
      <c r="F139" s="18"/>
      <c r="G139" s="18"/>
      <c r="H139" s="89"/>
      <c r="I139" s="81"/>
      <c r="J139" s="81"/>
    </row>
    <row r="140" spans="1:15" s="71" customFormat="1" x14ac:dyDescent="0.2">
      <c r="A140" s="12"/>
      <c r="B140" s="156" t="s">
        <v>126</v>
      </c>
      <c r="C140" s="61">
        <f>C118</f>
        <v>294.20749856594909</v>
      </c>
      <c r="D140" s="7"/>
      <c r="E140" s="18"/>
      <c r="F140" s="18"/>
      <c r="G140" s="18"/>
      <c r="H140" s="89"/>
      <c r="I140" s="81"/>
      <c r="J140" s="81"/>
    </row>
    <row r="141" spans="1:15" s="71" customFormat="1" x14ac:dyDescent="0.2">
      <c r="A141" s="12"/>
      <c r="B141" s="156" t="s">
        <v>135</v>
      </c>
      <c r="C141" s="61">
        <f>C136</f>
        <v>188.12269926217778</v>
      </c>
      <c r="D141" s="7"/>
      <c r="E141" s="18"/>
      <c r="F141" s="18"/>
      <c r="G141" s="18"/>
      <c r="H141" s="89"/>
      <c r="I141" s="81"/>
      <c r="J141" s="81"/>
    </row>
    <row r="142" spans="1:15" s="71" customFormat="1" x14ac:dyDescent="0.2">
      <c r="A142" s="12"/>
      <c r="B142" s="192" t="s">
        <v>137</v>
      </c>
      <c r="C142" s="58">
        <f>C27</f>
        <v>18.050053297563231</v>
      </c>
      <c r="D142" s="7"/>
      <c r="E142" s="18"/>
      <c r="F142" s="18"/>
      <c r="G142" s="18"/>
      <c r="H142" s="89"/>
      <c r="I142" s="81"/>
      <c r="J142" s="81"/>
    </row>
    <row r="143" spans="1:15" s="71" customFormat="1" x14ac:dyDescent="0.2">
      <c r="A143" s="12"/>
      <c r="B143" s="156" t="s">
        <v>138</v>
      </c>
      <c r="C143" s="100">
        <f>C140-C141-C142</f>
        <v>88.034746006208081</v>
      </c>
      <c r="D143" s="7"/>
      <c r="E143" s="18"/>
      <c r="F143" s="18"/>
      <c r="G143" s="18"/>
      <c r="H143" s="89"/>
      <c r="I143" s="81"/>
      <c r="J143" s="81"/>
    </row>
    <row r="144" spans="1:15" s="71" customFormat="1" x14ac:dyDescent="0.2">
      <c r="A144" s="12"/>
      <c r="B144" s="8"/>
      <c r="C144" s="8"/>
      <c r="D144" s="7"/>
      <c r="E144" s="18"/>
      <c r="F144" s="18"/>
      <c r="G144" s="18"/>
      <c r="H144" s="89"/>
      <c r="I144" s="81"/>
      <c r="J144" s="81"/>
    </row>
    <row r="145" spans="1:15" s="71" customFormat="1" x14ac:dyDescent="0.2">
      <c r="A145" s="12"/>
      <c r="B145" s="8"/>
      <c r="C145" s="8"/>
      <c r="D145" s="7"/>
      <c r="E145" s="18"/>
      <c r="F145" s="18"/>
      <c r="G145" s="18"/>
      <c r="H145" s="89"/>
      <c r="I145" s="81"/>
      <c r="J145" s="81"/>
    </row>
    <row r="146" spans="1:15" s="71" customFormat="1" x14ac:dyDescent="0.2">
      <c r="A146" s="12"/>
      <c r="B146" s="33" t="s">
        <v>139</v>
      </c>
      <c r="C146" s="14"/>
      <c r="D146" s="7"/>
      <c r="E146" s="18"/>
      <c r="F146" s="18"/>
      <c r="G146" s="18"/>
      <c r="H146" s="89"/>
      <c r="I146" s="81"/>
      <c r="J146" s="81"/>
    </row>
    <row r="147" spans="1:15" s="71" customFormat="1" x14ac:dyDescent="0.2">
      <c r="A147" s="12"/>
      <c r="B147" s="157" t="s">
        <v>140</v>
      </c>
      <c r="C147" s="61">
        <f>C96</f>
        <v>175.55920456728785</v>
      </c>
      <c r="D147" s="7"/>
      <c r="E147" s="18"/>
      <c r="F147" s="18"/>
      <c r="G147" s="18"/>
      <c r="H147" s="89"/>
      <c r="I147" s="81"/>
      <c r="J147" s="81"/>
    </row>
    <row r="148" spans="1:15" s="71" customFormat="1" x14ac:dyDescent="0.2">
      <c r="A148" s="12"/>
      <c r="B148" s="192" t="s">
        <v>138</v>
      </c>
      <c r="C148" s="58">
        <f>C143</f>
        <v>88.034746006208081</v>
      </c>
      <c r="D148" s="7"/>
      <c r="E148" s="18"/>
      <c r="F148" s="18"/>
      <c r="G148" s="18"/>
      <c r="H148" s="89"/>
      <c r="I148" s="81"/>
      <c r="J148" s="81"/>
    </row>
    <row r="149" spans="1:15" s="71" customFormat="1" x14ac:dyDescent="0.2">
      <c r="A149" s="12"/>
      <c r="B149" s="156" t="s">
        <v>141</v>
      </c>
      <c r="C149" s="99">
        <f>C147+C148</f>
        <v>263.59395057349593</v>
      </c>
      <c r="D149" s="7"/>
      <c r="E149" s="18"/>
      <c r="F149" s="18"/>
      <c r="G149" s="18"/>
      <c r="H149" s="89"/>
      <c r="I149" s="81"/>
      <c r="J149" s="81"/>
    </row>
    <row r="150" spans="1:15" s="71" customFormat="1" x14ac:dyDescent="0.2">
      <c r="A150" s="12"/>
      <c r="B150" s="156" t="s">
        <v>142</v>
      </c>
      <c r="C150" s="99">
        <f>C149*(1+C7)</f>
        <v>318.94868019393004</v>
      </c>
      <c r="D150" s="7"/>
      <c r="E150" s="18"/>
      <c r="F150" s="18"/>
      <c r="G150" s="18"/>
      <c r="H150" s="89"/>
      <c r="I150" s="81"/>
      <c r="J150" s="81"/>
    </row>
    <row r="151" spans="1:15" x14ac:dyDescent="0.2">
      <c r="B151" s="26"/>
      <c r="C151" s="26"/>
      <c r="D151" s="26"/>
      <c r="E151" s="26"/>
      <c r="H151" s="88"/>
      <c r="I151" s="76"/>
      <c r="O151" s="72"/>
    </row>
    <row r="152" spans="1:15" x14ac:dyDescent="0.2">
      <c r="B152" s="26"/>
      <c r="C152" s="26"/>
      <c r="D152" s="26"/>
      <c r="E152" s="26"/>
      <c r="H152" s="88"/>
      <c r="I152" s="76"/>
      <c r="O152" s="72"/>
    </row>
    <row r="153" spans="1:15" s="71" customFormat="1" ht="19.5" x14ac:dyDescent="0.3">
      <c r="A153" s="85"/>
      <c r="B153" s="86" t="s">
        <v>28</v>
      </c>
      <c r="C153" s="85"/>
      <c r="D153" s="85"/>
      <c r="E153" s="85"/>
      <c r="F153" s="85"/>
      <c r="G153" s="85"/>
      <c r="H153" s="93"/>
    </row>
    <row r="154" spans="1:15" x14ac:dyDescent="0.2">
      <c r="B154" s="26"/>
      <c r="C154" s="26"/>
      <c r="E154" s="26"/>
      <c r="H154" s="88"/>
      <c r="L154" s="78"/>
      <c r="M154" s="76"/>
      <c r="N154" s="76"/>
      <c r="O154" s="72"/>
    </row>
    <row r="155" spans="1:15" x14ac:dyDescent="0.2">
      <c r="B155" s="26"/>
      <c r="C155" s="26"/>
      <c r="E155" s="26"/>
      <c r="H155" s="92"/>
      <c r="L155" s="78"/>
      <c r="M155" s="76"/>
      <c r="N155" s="76"/>
      <c r="O155" s="72"/>
    </row>
    <row r="156" spans="1:15" ht="25.5" outlineLevel="1" x14ac:dyDescent="0.2">
      <c r="A156" s="207"/>
      <c r="B156" s="116" t="s">
        <v>143</v>
      </c>
      <c r="C156" s="117" t="s">
        <v>50</v>
      </c>
      <c r="D156" s="117" t="s">
        <v>51</v>
      </c>
      <c r="E156" s="117" t="s">
        <v>52</v>
      </c>
      <c r="G156" s="75"/>
      <c r="H156" s="90" t="s">
        <v>171</v>
      </c>
      <c r="I156" s="75"/>
      <c r="J156" s="75"/>
      <c r="K156" s="75"/>
      <c r="L156" s="75"/>
      <c r="M156" s="75"/>
      <c r="N156" s="75"/>
      <c r="O156" s="72"/>
    </row>
    <row r="157" spans="1:15" outlineLevel="1" x14ac:dyDescent="0.2">
      <c r="A157" s="79"/>
      <c r="B157" s="116" t="s">
        <v>49</v>
      </c>
      <c r="C157" s="117" t="s">
        <v>82</v>
      </c>
      <c r="D157" s="117" t="s">
        <v>79</v>
      </c>
      <c r="E157" s="117" t="s">
        <v>55</v>
      </c>
      <c r="G157" s="75"/>
      <c r="H157" s="89"/>
      <c r="I157" s="75"/>
      <c r="J157" s="75"/>
      <c r="K157" s="75"/>
      <c r="L157" s="75"/>
      <c r="M157" s="75"/>
      <c r="N157" s="75"/>
      <c r="O157" s="72"/>
    </row>
    <row r="158" spans="1:15" outlineLevel="1" x14ac:dyDescent="0.2">
      <c r="A158" s="79"/>
      <c r="B158" s="8" t="s">
        <v>56</v>
      </c>
      <c r="C158" s="181">
        <v>0.30138999999999999</v>
      </c>
      <c r="D158" s="181">
        <v>0.33270000000000005</v>
      </c>
      <c r="E158" s="181">
        <v>0.33110000000000001</v>
      </c>
      <c r="F158" s="176"/>
      <c r="G158" s="75"/>
      <c r="H158" s="72"/>
      <c r="I158" s="75"/>
      <c r="J158" s="75"/>
      <c r="K158" s="75"/>
      <c r="L158" s="75"/>
      <c r="M158" s="75"/>
      <c r="N158" s="75"/>
      <c r="O158" s="72"/>
    </row>
    <row r="159" spans="1:15" outlineLevel="1" x14ac:dyDescent="0.2">
      <c r="A159" s="79"/>
      <c r="B159" s="8" t="s">
        <v>57</v>
      </c>
      <c r="C159" s="181">
        <v>0.30138999999999999</v>
      </c>
      <c r="D159" s="181">
        <v>0.33270000000000005</v>
      </c>
      <c r="E159" s="181">
        <v>0.34189999999999998</v>
      </c>
      <c r="G159" s="75"/>
      <c r="H159" s="75"/>
      <c r="I159" s="75"/>
      <c r="J159" s="75"/>
      <c r="K159" s="75"/>
      <c r="L159" s="75"/>
      <c r="M159" s="75"/>
      <c r="N159" s="75"/>
      <c r="O159" s="72"/>
    </row>
    <row r="160" spans="1:15" outlineLevel="1" x14ac:dyDescent="0.2">
      <c r="A160" s="79"/>
      <c r="B160" s="8" t="s">
        <v>58</v>
      </c>
      <c r="C160" s="181">
        <v>0.30138999999999999</v>
      </c>
      <c r="D160" s="181">
        <v>0.33270000000000005</v>
      </c>
      <c r="E160" s="181">
        <v>0.33379999999999999</v>
      </c>
      <c r="G160" s="75"/>
      <c r="H160" s="75"/>
      <c r="I160" s="75"/>
      <c r="J160" s="75"/>
      <c r="K160" s="75"/>
      <c r="L160" s="75"/>
      <c r="M160" s="75"/>
      <c r="N160" s="75"/>
      <c r="O160" s="72"/>
    </row>
    <row r="161" spans="1:15" outlineLevel="1" x14ac:dyDescent="0.2">
      <c r="A161" s="79"/>
      <c r="B161" s="8" t="s">
        <v>59</v>
      </c>
      <c r="C161" s="181">
        <v>0.30138999999999999</v>
      </c>
      <c r="D161" s="181">
        <v>0.33270000000000005</v>
      </c>
      <c r="E161" s="181">
        <v>0.32719999999999999</v>
      </c>
      <c r="G161" s="75"/>
      <c r="H161" s="75"/>
      <c r="I161" s="75"/>
      <c r="J161" s="75"/>
      <c r="K161" s="75"/>
      <c r="L161" s="75"/>
      <c r="M161" s="75"/>
      <c r="N161" s="75"/>
      <c r="O161" s="72"/>
    </row>
    <row r="162" spans="1:15" outlineLevel="1" x14ac:dyDescent="0.2">
      <c r="A162" s="79"/>
      <c r="B162" s="8" t="s">
        <v>60</v>
      </c>
      <c r="C162" s="181">
        <v>0.30138999999999999</v>
      </c>
      <c r="D162" s="181">
        <v>0.33270000000000005</v>
      </c>
      <c r="E162" s="181">
        <v>0.33710000000000001</v>
      </c>
      <c r="G162" s="75"/>
      <c r="H162" s="75"/>
      <c r="I162" s="75"/>
      <c r="J162" s="75"/>
      <c r="K162" s="75"/>
      <c r="L162" s="75"/>
      <c r="M162" s="75"/>
      <c r="N162" s="75"/>
      <c r="O162" s="72"/>
    </row>
    <row r="163" spans="1:15" outlineLevel="1" x14ac:dyDescent="0.2">
      <c r="A163" s="79"/>
      <c r="B163" s="87" t="s">
        <v>61</v>
      </c>
      <c r="C163" s="181">
        <v>0.30138999999999999</v>
      </c>
      <c r="D163" s="181">
        <v>0.33270000000000005</v>
      </c>
      <c r="E163" s="181">
        <v>0.33939999999999998</v>
      </c>
      <c r="G163" s="75"/>
      <c r="H163" s="75"/>
      <c r="I163" s="75"/>
      <c r="J163" s="75"/>
      <c r="K163" s="75"/>
      <c r="L163" s="75"/>
      <c r="M163" s="75"/>
      <c r="N163" s="75"/>
      <c r="O163" s="72"/>
    </row>
    <row r="164" spans="1:15" outlineLevel="1" x14ac:dyDescent="0.2">
      <c r="A164" s="79"/>
      <c r="B164" s="81" t="s">
        <v>62</v>
      </c>
      <c r="C164" s="181">
        <v>0.30138999999999999</v>
      </c>
      <c r="D164" s="181">
        <v>0.33270000000000005</v>
      </c>
      <c r="E164" s="181">
        <v>0.33910000000000001</v>
      </c>
      <c r="G164" s="75"/>
      <c r="H164" s="75"/>
      <c r="I164" s="75"/>
      <c r="J164" s="75"/>
      <c r="K164" s="75"/>
      <c r="L164" s="75"/>
      <c r="M164" s="75"/>
      <c r="N164" s="75"/>
      <c r="O164" s="72"/>
    </row>
    <row r="165" spans="1:15" outlineLevel="1" x14ac:dyDescent="0.2">
      <c r="A165" s="79"/>
      <c r="B165" s="81" t="s">
        <v>63</v>
      </c>
      <c r="C165" s="181">
        <v>0.30138999999999999</v>
      </c>
      <c r="D165" s="181">
        <v>0.33270000000000005</v>
      </c>
      <c r="E165" s="181">
        <v>0.32819999999999999</v>
      </c>
      <c r="G165" s="75"/>
      <c r="H165" s="75"/>
      <c r="I165" s="75"/>
      <c r="J165" s="75"/>
      <c r="K165" s="75"/>
      <c r="L165" s="75"/>
      <c r="M165" s="75"/>
      <c r="N165" s="75"/>
      <c r="O165" s="72"/>
    </row>
    <row r="166" spans="1:15" outlineLevel="1" x14ac:dyDescent="0.2">
      <c r="A166" s="79"/>
      <c r="B166" s="81" t="s">
        <v>64</v>
      </c>
      <c r="C166" s="181">
        <v>0.30138999999999999</v>
      </c>
      <c r="D166" s="181">
        <v>0.33270000000000005</v>
      </c>
      <c r="E166" s="181">
        <v>0.3357</v>
      </c>
      <c r="G166" s="75"/>
      <c r="H166" s="75"/>
      <c r="I166" s="75"/>
      <c r="J166" s="75"/>
      <c r="K166" s="75"/>
      <c r="L166" s="75"/>
      <c r="M166" s="75"/>
      <c r="N166" s="75"/>
      <c r="O166" s="72"/>
    </row>
    <row r="167" spans="1:15" outlineLevel="1" x14ac:dyDescent="0.2">
      <c r="A167" s="79"/>
      <c r="B167" s="81" t="s">
        <v>65</v>
      </c>
      <c r="C167" s="181">
        <v>0.30138999999999999</v>
      </c>
      <c r="D167" s="181">
        <v>0.33270000000000005</v>
      </c>
      <c r="E167" s="181">
        <v>0.33239999999999997</v>
      </c>
      <c r="G167" s="75"/>
      <c r="H167" s="75"/>
      <c r="I167" s="75"/>
      <c r="J167" s="75"/>
      <c r="K167" s="75"/>
      <c r="L167" s="75"/>
      <c r="M167" s="75"/>
      <c r="N167" s="75"/>
      <c r="O167" s="72"/>
    </row>
    <row r="168" spans="1:15" outlineLevel="1" x14ac:dyDescent="0.2">
      <c r="A168" s="79"/>
      <c r="B168" s="27"/>
      <c r="C168" s="27"/>
      <c r="D168" s="27"/>
      <c r="E168" s="27"/>
      <c r="G168" s="75"/>
      <c r="H168" s="75"/>
      <c r="I168" s="75"/>
      <c r="J168" s="75"/>
      <c r="K168" s="75"/>
      <c r="L168" s="75"/>
      <c r="M168" s="75"/>
      <c r="N168" s="75"/>
      <c r="O168" s="72"/>
    </row>
    <row r="169" spans="1:15" outlineLevel="1" x14ac:dyDescent="0.2">
      <c r="B169" s="26"/>
      <c r="C169" s="26"/>
      <c r="D169" s="26"/>
      <c r="E169" s="26"/>
      <c r="F169" s="75"/>
      <c r="G169" s="75"/>
      <c r="H169" s="75"/>
      <c r="I169" s="75"/>
      <c r="J169" s="75"/>
      <c r="K169" s="75"/>
      <c r="L169" s="75"/>
      <c r="M169" s="75"/>
      <c r="N169" s="75"/>
      <c r="O169" s="72"/>
    </row>
    <row r="170" spans="1:15" x14ac:dyDescent="0.2">
      <c r="B170" s="33" t="s">
        <v>144</v>
      </c>
      <c r="C170" s="28"/>
      <c r="D170" s="26"/>
      <c r="E170" s="26"/>
      <c r="F170" s="26"/>
      <c r="G170" s="26"/>
      <c r="H170" s="89"/>
      <c r="I170" s="76"/>
      <c r="J170" s="76"/>
      <c r="K170" s="76"/>
      <c r="L170" s="76"/>
      <c r="M170" s="76"/>
      <c r="N170" s="75"/>
      <c r="O170" s="72"/>
    </row>
    <row r="171" spans="1:15" ht="25.5" x14ac:dyDescent="0.2">
      <c r="B171" s="177" t="s">
        <v>145</v>
      </c>
      <c r="C171" s="62">
        <f>AVERAGE(C158:E167)</f>
        <v>0.32289333333333331</v>
      </c>
      <c r="E171" s="26"/>
      <c r="H171" s="72"/>
      <c r="L171" s="78"/>
      <c r="M171" s="76"/>
      <c r="N171" s="76"/>
      <c r="O171" s="72"/>
    </row>
    <row r="172" spans="1:15" x14ac:dyDescent="0.2">
      <c r="B172" s="156" t="s">
        <v>146</v>
      </c>
      <c r="C172" s="63">
        <f>C8</f>
        <v>0.29313</v>
      </c>
      <c r="E172" s="26"/>
      <c r="H172" s="88"/>
      <c r="L172" s="78"/>
      <c r="M172" s="76"/>
      <c r="N172" s="76"/>
      <c r="O172" s="72"/>
    </row>
    <row r="173" spans="1:15" x14ac:dyDescent="0.2">
      <c r="B173" s="192" t="s">
        <v>147</v>
      </c>
      <c r="C173" s="64">
        <f>C9</f>
        <v>5.2400000000000002E-2</v>
      </c>
      <c r="E173" s="26"/>
      <c r="H173" s="88"/>
      <c r="L173" s="78"/>
      <c r="M173" s="76"/>
      <c r="N173" s="76"/>
      <c r="O173" s="72"/>
    </row>
    <row r="174" spans="1:15" x14ac:dyDescent="0.2">
      <c r="B174" s="156" t="s">
        <v>148</v>
      </c>
      <c r="C174" s="31">
        <f>SUM(C171:C173)</f>
        <v>0.66842333333333337</v>
      </c>
      <c r="E174" s="26"/>
      <c r="H174" s="88"/>
      <c r="L174" s="78"/>
      <c r="M174" s="76"/>
      <c r="N174" s="76"/>
      <c r="O174" s="72"/>
    </row>
    <row r="175" spans="1:15" x14ac:dyDescent="0.2">
      <c r="B175" s="26"/>
      <c r="C175" s="26"/>
      <c r="D175" s="26"/>
      <c r="E175" s="26"/>
      <c r="H175" s="88"/>
      <c r="L175" s="78"/>
      <c r="M175" s="76"/>
      <c r="N175" s="76"/>
      <c r="O175" s="72"/>
    </row>
    <row r="176" spans="1:15" x14ac:dyDescent="0.2">
      <c r="B176" s="26"/>
      <c r="C176" s="26"/>
      <c r="D176" s="26"/>
      <c r="E176" s="26"/>
      <c r="H176" s="88"/>
      <c r="L176" s="78"/>
      <c r="M176" s="76"/>
      <c r="N176" s="76"/>
      <c r="O176" s="72"/>
    </row>
    <row r="177" spans="1:15" ht="25.5" x14ac:dyDescent="0.2">
      <c r="B177" s="70" t="s">
        <v>27</v>
      </c>
      <c r="C177" s="26"/>
      <c r="D177" s="26"/>
      <c r="E177" s="26"/>
      <c r="H177" s="88"/>
      <c r="L177" s="78"/>
      <c r="M177" s="76"/>
      <c r="N177" s="76"/>
      <c r="O177" s="72"/>
    </row>
    <row r="178" spans="1:15" x14ac:dyDescent="0.2">
      <c r="B178" s="15" t="s">
        <v>2</v>
      </c>
      <c r="C178" s="65">
        <f t="shared" ref="C178:C183" si="1">C40</f>
        <v>0.79</v>
      </c>
      <c r="D178" s="38"/>
      <c r="E178" s="38"/>
      <c r="H178" s="88"/>
    </row>
    <row r="179" spans="1:15" x14ac:dyDescent="0.2">
      <c r="B179" s="8" t="s">
        <v>7</v>
      </c>
      <c r="C179" s="66">
        <f t="shared" si="1"/>
        <v>0.21</v>
      </c>
      <c r="D179" s="38"/>
      <c r="E179" s="38"/>
      <c r="H179" s="88"/>
    </row>
    <row r="180" spans="1:15" x14ac:dyDescent="0.2">
      <c r="B180" s="8" t="s">
        <v>3</v>
      </c>
      <c r="C180" s="66">
        <f t="shared" si="1"/>
        <v>0.05</v>
      </c>
      <c r="D180" s="38"/>
      <c r="E180" s="38"/>
      <c r="H180" s="88"/>
    </row>
    <row r="181" spans="1:15" x14ac:dyDescent="0.2">
      <c r="B181" s="8" t="s">
        <v>4</v>
      </c>
      <c r="C181" s="66">
        <f t="shared" si="1"/>
        <v>0.1</v>
      </c>
      <c r="D181" s="38"/>
      <c r="E181" s="38"/>
      <c r="H181" s="88"/>
    </row>
    <row r="182" spans="1:15" x14ac:dyDescent="0.2">
      <c r="B182" s="8" t="s">
        <v>5</v>
      </c>
      <c r="C182" s="66">
        <f t="shared" si="1"/>
        <v>0.94</v>
      </c>
      <c r="D182" s="38"/>
      <c r="E182" s="38"/>
      <c r="H182" s="88"/>
    </row>
    <row r="183" spans="1:15" x14ac:dyDescent="0.2">
      <c r="B183" s="14" t="s">
        <v>6</v>
      </c>
      <c r="C183" s="67">
        <f t="shared" si="1"/>
        <v>0.65</v>
      </c>
      <c r="D183" s="38"/>
      <c r="E183" s="38"/>
      <c r="H183" s="88"/>
    </row>
    <row r="184" spans="1:15" x14ac:dyDescent="0.2">
      <c r="B184" s="15" t="s">
        <v>26</v>
      </c>
      <c r="C184" s="68">
        <f>C178*(1+C180)/C182+C179*(1+C181)/C183</f>
        <v>1.2378314238952539</v>
      </c>
      <c r="D184" s="38"/>
      <c r="E184" s="38"/>
      <c r="H184" s="88"/>
    </row>
    <row r="185" spans="1:15" x14ac:dyDescent="0.2">
      <c r="B185" s="26" t="s">
        <v>1</v>
      </c>
      <c r="C185" s="69">
        <f>1/C184</f>
        <v>0.80786444801438539</v>
      </c>
      <c r="D185" s="38"/>
      <c r="E185" s="38"/>
      <c r="H185" s="88"/>
    </row>
    <row r="186" spans="1:15" x14ac:dyDescent="0.2">
      <c r="B186" s="26"/>
      <c r="C186" s="26"/>
      <c r="D186" s="38"/>
      <c r="E186" s="38"/>
      <c r="H186" s="88"/>
    </row>
    <row r="187" spans="1:15" x14ac:dyDescent="0.2">
      <c r="B187" s="26"/>
      <c r="C187" s="26"/>
      <c r="D187" s="38"/>
      <c r="E187" s="38"/>
      <c r="H187" s="88"/>
    </row>
    <row r="188" spans="1:15" x14ac:dyDescent="0.2">
      <c r="B188" s="193" t="s">
        <v>149</v>
      </c>
      <c r="C188" s="44"/>
      <c r="D188" s="38"/>
      <c r="E188" s="38"/>
      <c r="H188" s="88"/>
    </row>
    <row r="189" spans="1:15" x14ac:dyDescent="0.2">
      <c r="B189" s="184" t="s">
        <v>150</v>
      </c>
      <c r="C189" s="118">
        <f>C174</f>
        <v>0.66842333333333337</v>
      </c>
      <c r="D189" s="38"/>
      <c r="E189" s="38"/>
      <c r="H189" s="88"/>
    </row>
    <row r="190" spans="1:15" x14ac:dyDescent="0.2">
      <c r="B190" s="26" t="s">
        <v>1</v>
      </c>
      <c r="C190" s="63">
        <f>C185</f>
        <v>0.80786444801438539</v>
      </c>
      <c r="D190" s="38"/>
      <c r="E190" s="38"/>
      <c r="H190" s="88"/>
    </row>
    <row r="191" spans="1:15" x14ac:dyDescent="0.2">
      <c r="A191" s="79"/>
      <c r="B191" s="28" t="s">
        <v>29</v>
      </c>
      <c r="C191" s="167">
        <v>3.517E-2</v>
      </c>
      <c r="H191" s="90" t="s">
        <v>32</v>
      </c>
    </row>
    <row r="192" spans="1:15" x14ac:dyDescent="0.2">
      <c r="B192" s="184" t="s">
        <v>151</v>
      </c>
      <c r="C192" s="102">
        <f>C189/(C190*C191)</f>
        <v>23.525601548615636</v>
      </c>
      <c r="H192" s="88"/>
    </row>
    <row r="193" spans="1:8" x14ac:dyDescent="0.2">
      <c r="B193" s="156" t="s">
        <v>152</v>
      </c>
      <c r="C193" s="101">
        <f>C192*(1+C7)</f>
        <v>28.465977873824919</v>
      </c>
      <c r="H193" s="88"/>
    </row>
    <row r="194" spans="1:8" x14ac:dyDescent="0.2">
      <c r="B194" s="8"/>
      <c r="C194" s="8"/>
      <c r="H194" s="88"/>
    </row>
    <row r="195" spans="1:8" x14ac:dyDescent="0.2">
      <c r="H195" s="88"/>
    </row>
    <row r="196" spans="1:8" s="71" customFormat="1" ht="19.5" x14ac:dyDescent="0.3">
      <c r="A196" s="85"/>
      <c r="B196" s="194" t="s">
        <v>153</v>
      </c>
      <c r="C196" s="85"/>
      <c r="D196" s="85"/>
      <c r="E196" s="85"/>
      <c r="F196" s="85"/>
      <c r="G196" s="85"/>
      <c r="H196" s="93"/>
    </row>
    <row r="197" spans="1:8" s="71" customFormat="1" x14ac:dyDescent="0.2">
      <c r="A197" s="12"/>
      <c r="B197" s="5"/>
      <c r="C197" s="8"/>
      <c r="D197" s="8"/>
      <c r="E197" s="8"/>
      <c r="F197" s="7"/>
      <c r="G197" s="7"/>
      <c r="H197" s="94"/>
    </row>
    <row r="198" spans="1:8" s="71" customFormat="1" x14ac:dyDescent="0.2">
      <c r="A198" s="12"/>
      <c r="B198" s="5"/>
      <c r="C198" s="8"/>
      <c r="D198" s="8"/>
      <c r="E198" s="8"/>
      <c r="F198" s="7"/>
      <c r="G198" s="7"/>
      <c r="H198" s="94"/>
    </row>
    <row r="199" spans="1:8" x14ac:dyDescent="0.2">
      <c r="A199" s="207"/>
      <c r="B199" s="185" t="s">
        <v>154</v>
      </c>
      <c r="C199" s="130">
        <f>C203</f>
        <v>318.95</v>
      </c>
      <c r="D199" s="129" t="str">
        <f>"+  "&amp; C204 &amp;" * Ww"</f>
        <v>+  28,47 * Ww</v>
      </c>
      <c r="H199" s="105" t="s">
        <v>33</v>
      </c>
    </row>
    <row r="200" spans="1:8" x14ac:dyDescent="0.2">
      <c r="B200" s="195"/>
      <c r="C200" s="43"/>
      <c r="H200" s="106" t="s">
        <v>34</v>
      </c>
    </row>
    <row r="201" spans="1:8" x14ac:dyDescent="0.2">
      <c r="B201" s="141" t="s">
        <v>35</v>
      </c>
      <c r="H201" s="72"/>
    </row>
    <row r="202" spans="1:8" x14ac:dyDescent="0.2">
      <c r="B202" s="141"/>
      <c r="D202" s="151"/>
      <c r="E202" s="145"/>
      <c r="H202" s="90"/>
    </row>
    <row r="203" spans="1:8" x14ac:dyDescent="0.2">
      <c r="B203" s="156" t="s">
        <v>142</v>
      </c>
      <c r="C203" s="103">
        <f>ROUND(C150,2)</f>
        <v>318.95</v>
      </c>
      <c r="D203" s="72"/>
      <c r="E203" s="152"/>
    </row>
    <row r="204" spans="1:8" x14ac:dyDescent="0.2">
      <c r="B204" s="156" t="s">
        <v>152</v>
      </c>
      <c r="C204" s="104">
        <f>ROUND(C193,2)</f>
        <v>28.47</v>
      </c>
      <c r="D204" s="72"/>
      <c r="E204"/>
      <c r="H204" s="72"/>
    </row>
    <row r="205" spans="1:8" x14ac:dyDescent="0.2">
      <c r="B205" s="43"/>
      <c r="H205" s="72"/>
    </row>
    <row r="206" spans="1:8" x14ac:dyDescent="0.2">
      <c r="B206" s="43"/>
    </row>
    <row r="207" spans="1:8" s="71" customFormat="1" ht="19.5" x14ac:dyDescent="0.3">
      <c r="A207" s="85"/>
      <c r="B207" s="86" t="s">
        <v>155</v>
      </c>
      <c r="C207" s="85"/>
      <c r="D207" s="85"/>
      <c r="E207" s="85"/>
      <c r="F207" s="85"/>
      <c r="G207" s="85"/>
      <c r="H207" s="93"/>
    </row>
    <row r="208" spans="1:8" x14ac:dyDescent="0.2">
      <c r="B208" s="43"/>
    </row>
    <row r="209" spans="1:4" x14ac:dyDescent="0.2">
      <c r="B209" s="43" t="s">
        <v>42</v>
      </c>
      <c r="C209" s="114">
        <v>35</v>
      </c>
      <c r="D209" s="35" t="s">
        <v>36</v>
      </c>
    </row>
    <row r="210" spans="1:4" x14ac:dyDescent="0.2">
      <c r="B210" s="141" t="s">
        <v>156</v>
      </c>
      <c r="C210" s="140">
        <f>C203+C204*C209</f>
        <v>1315.3999999999999</v>
      </c>
    </row>
    <row r="211" spans="1:4" x14ac:dyDescent="0.2">
      <c r="A211" s="79"/>
      <c r="B211" s="148"/>
      <c r="C211" s="72"/>
      <c r="D211" s="72"/>
    </row>
    <row r="212" spans="1:4" x14ac:dyDescent="0.2">
      <c r="A212" s="79"/>
      <c r="B212" s="149"/>
      <c r="C212" s="150"/>
      <c r="D212" s="72"/>
    </row>
    <row r="213" spans="1:4" x14ac:dyDescent="0.2">
      <c r="A213" s="79"/>
      <c r="B213" s="149"/>
      <c r="C213" s="150"/>
      <c r="D213" s="72"/>
    </row>
    <row r="214" spans="1:4" x14ac:dyDescent="0.2">
      <c r="A214" s="79"/>
      <c r="B214" s="72"/>
      <c r="C214" s="72"/>
      <c r="D214" s="72"/>
    </row>
  </sheetData>
  <phoneticPr fontId="4" type="noConversion"/>
  <pageMargins left="0.75" right="0.75" top="1" bottom="1" header="0.5" footer="0.5"/>
  <pageSetup paperSize="9" scale="39" fitToHeight="0" orientation="landscape" r:id="rId1"/>
  <headerFooter alignWithMargins="0"/>
  <rowBreaks count="2" manualBreakCount="2">
    <brk id="77" min="1" max="7" man="1"/>
    <brk id="152"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8"/>
  <sheetViews>
    <sheetView showGridLines="0" zoomScale="85" zoomScaleNormal="85" workbookViewId="0"/>
  </sheetViews>
  <sheetFormatPr defaultRowHeight="12.75" x14ac:dyDescent="0.2"/>
  <cols>
    <col min="1" max="1" width="3.7109375" style="13" customWidth="1"/>
    <col min="2" max="2" width="90.7109375" style="35" customWidth="1"/>
    <col min="3" max="3" width="21.28515625" style="35" customWidth="1"/>
    <col min="4" max="4" width="12.85546875" style="35" customWidth="1"/>
    <col min="5" max="5" width="5.85546875" style="35" customWidth="1"/>
    <col min="6" max="6" width="158.85546875" style="35" customWidth="1"/>
    <col min="7" max="7" width="16.28515625" style="72" bestFit="1" customWidth="1"/>
    <col min="8" max="10" width="9.5703125" style="72" bestFit="1" customWidth="1"/>
    <col min="11" max="11" width="3.140625" style="72" customWidth="1"/>
    <col min="12" max="12" width="9.5703125" style="72" bestFit="1" customWidth="1"/>
    <col min="13" max="13" width="3.7109375" style="76" customWidth="1"/>
    <col min="14" max="14" width="33" style="72" bestFit="1" customWidth="1"/>
    <col min="15" max="16384" width="9.140625" style="72"/>
  </cols>
  <sheetData>
    <row r="2" spans="1:13" s="71" customFormat="1" ht="56.25" customHeight="1" x14ac:dyDescent="0.3">
      <c r="A2" s="85"/>
      <c r="B2" s="126" t="s">
        <v>67</v>
      </c>
      <c r="C2" s="85"/>
      <c r="D2" s="85"/>
      <c r="E2" s="85"/>
      <c r="F2" s="86" t="s">
        <v>37</v>
      </c>
    </row>
    <row r="3" spans="1:13" s="79" customFormat="1" x14ac:dyDescent="0.2">
      <c r="A3" s="13"/>
      <c r="B3" s="10"/>
      <c r="C3" s="9"/>
      <c r="D3" s="13"/>
      <c r="E3" s="13"/>
      <c r="F3" s="92"/>
      <c r="K3" s="75"/>
      <c r="L3" s="75"/>
    </row>
    <row r="4" spans="1:13" s="79" customFormat="1" x14ac:dyDescent="0.2">
      <c r="A4" s="13"/>
      <c r="B4" s="47"/>
      <c r="C4" s="95"/>
      <c r="D4" s="121"/>
      <c r="E4" s="13"/>
      <c r="F4" s="92"/>
      <c r="K4" s="75"/>
      <c r="L4" s="75"/>
    </row>
    <row r="5" spans="1:13" ht="25.5" customHeight="1" x14ac:dyDescent="0.2">
      <c r="B5" s="53" t="s">
        <v>157</v>
      </c>
      <c r="C5" s="54" t="s">
        <v>158</v>
      </c>
      <c r="D5" s="54" t="s">
        <v>159</v>
      </c>
      <c r="E5" s="141"/>
      <c r="F5" s="90" t="s">
        <v>100</v>
      </c>
      <c r="M5" s="72"/>
    </row>
    <row r="6" spans="1:13" x14ac:dyDescent="0.2">
      <c r="A6" s="208"/>
      <c r="B6" s="157" t="s">
        <v>167</v>
      </c>
      <c r="C6" s="172">
        <v>707.77</v>
      </c>
      <c r="D6" s="198">
        <v>716.15741821834683</v>
      </c>
      <c r="E6" s="141"/>
      <c r="F6" s="90" t="s">
        <v>174</v>
      </c>
      <c r="M6" s="72"/>
    </row>
    <row r="7" spans="1:13" x14ac:dyDescent="0.2">
      <c r="A7" s="208"/>
      <c r="B7" s="178" t="s">
        <v>84</v>
      </c>
      <c r="C7" s="172">
        <v>814</v>
      </c>
      <c r="D7" s="55">
        <v>1169</v>
      </c>
      <c r="F7" s="88"/>
      <c r="M7" s="72"/>
    </row>
    <row r="8" spans="1:13" x14ac:dyDescent="0.2">
      <c r="A8" s="208"/>
      <c r="B8" s="2" t="s">
        <v>9</v>
      </c>
      <c r="C8" s="172">
        <v>759.94</v>
      </c>
      <c r="D8" s="55">
        <v>11897.752994044449</v>
      </c>
      <c r="F8" s="88"/>
      <c r="M8" s="72"/>
    </row>
    <row r="9" spans="1:13" x14ac:dyDescent="0.2">
      <c r="A9" s="208"/>
      <c r="B9" s="20" t="s">
        <v>8</v>
      </c>
      <c r="C9" s="172">
        <v>720.5</v>
      </c>
      <c r="D9" s="55">
        <v>14767.21433204562</v>
      </c>
      <c r="F9" s="88"/>
      <c r="M9" s="72"/>
    </row>
    <row r="10" spans="1:13" x14ac:dyDescent="0.2">
      <c r="A10" s="208"/>
      <c r="B10" s="20" t="s">
        <v>0</v>
      </c>
      <c r="C10" s="172">
        <v>575</v>
      </c>
      <c r="D10" s="55">
        <v>585.33333333333337</v>
      </c>
      <c r="F10" s="88"/>
      <c r="M10" s="72"/>
    </row>
    <row r="11" spans="1:13" x14ac:dyDescent="0.2">
      <c r="A11" s="208"/>
      <c r="B11" s="20" t="s">
        <v>10</v>
      </c>
      <c r="C11" s="172">
        <v>1248</v>
      </c>
      <c r="D11" s="55">
        <v>8908.8414468202027</v>
      </c>
      <c r="F11" s="88"/>
      <c r="M11" s="72"/>
    </row>
    <row r="12" spans="1:13" x14ac:dyDescent="0.2">
      <c r="A12" s="208"/>
      <c r="B12" s="39" t="s">
        <v>11</v>
      </c>
      <c r="C12" s="173">
        <v>1002</v>
      </c>
      <c r="D12" s="56">
        <v>485.59752072072069</v>
      </c>
      <c r="F12" s="88"/>
      <c r="M12" s="72"/>
    </row>
    <row r="13" spans="1:13" x14ac:dyDescent="0.2">
      <c r="A13" s="79"/>
      <c r="B13" s="157" t="s">
        <v>160</v>
      </c>
      <c r="C13" s="57">
        <f>SUMPRODUCT(C6:C12,D6:D12)/SUM(D6:D12)</f>
        <v>858.58434923126606</v>
      </c>
      <c r="D13" s="26"/>
      <c r="F13" s="88"/>
      <c r="M13" s="72"/>
    </row>
    <row r="14" spans="1:13" x14ac:dyDescent="0.2">
      <c r="A14" s="79"/>
      <c r="B14" s="1" t="s">
        <v>74</v>
      </c>
      <c r="C14" s="127">
        <f>Maximumprijs!C7</f>
        <v>0.21</v>
      </c>
      <c r="D14" s="26"/>
      <c r="F14" s="88"/>
      <c r="M14" s="72"/>
    </row>
    <row r="15" spans="1:13" x14ac:dyDescent="0.2">
      <c r="A15" s="79"/>
      <c r="B15" s="183" t="s">
        <v>161</v>
      </c>
      <c r="C15" s="122">
        <f>C13*(1+C14)</f>
        <v>1038.8870625698319</v>
      </c>
      <c r="D15" s="26"/>
      <c r="F15" s="88"/>
      <c r="M15" s="72"/>
    </row>
    <row r="16" spans="1:13" x14ac:dyDescent="0.2">
      <c r="A16" s="79"/>
      <c r="B16" s="123" t="s">
        <v>66</v>
      </c>
      <c r="C16" s="125">
        <f>ROUND(C15,2)</f>
        <v>1038.8900000000001</v>
      </c>
      <c r="D16" s="1"/>
      <c r="F16" s="88" t="s">
        <v>33</v>
      </c>
      <c r="M16" s="72"/>
    </row>
    <row r="17" spans="1:13" x14ac:dyDescent="0.2">
      <c r="A17" s="79"/>
      <c r="B17" s="1"/>
      <c r="C17" s="1"/>
      <c r="D17" s="1"/>
      <c r="F17" s="88"/>
      <c r="M17" s="72"/>
    </row>
    <row r="18" spans="1:13" x14ac:dyDescent="0.2">
      <c r="A18" s="79"/>
      <c r="C18" s="26"/>
      <c r="D18" s="26"/>
      <c r="F18" s="88"/>
      <c r="M18" s="72"/>
    </row>
    <row r="19" spans="1:13" ht="25.5" customHeight="1" x14ac:dyDescent="0.2">
      <c r="A19" s="79"/>
      <c r="B19" s="53" t="s">
        <v>162</v>
      </c>
      <c r="C19" s="54" t="s">
        <v>163</v>
      </c>
      <c r="D19" s="54" t="s">
        <v>164</v>
      </c>
      <c r="F19" s="90" t="s">
        <v>100</v>
      </c>
      <c r="M19" s="72"/>
    </row>
    <row r="20" spans="1:13" x14ac:dyDescent="0.2">
      <c r="A20" s="208"/>
      <c r="B20" s="157" t="s">
        <v>167</v>
      </c>
      <c r="C20" s="172">
        <v>20.97</v>
      </c>
      <c r="D20" s="55">
        <v>1896.7243284267897</v>
      </c>
      <c r="F20" s="88" t="s">
        <v>172</v>
      </c>
      <c r="M20" s="72"/>
    </row>
    <row r="21" spans="1:13" x14ac:dyDescent="0.2">
      <c r="A21" s="208"/>
      <c r="B21" s="178" t="s">
        <v>84</v>
      </c>
      <c r="C21" s="172">
        <v>29.3</v>
      </c>
      <c r="D21" s="55">
        <v>1240.3333333333333</v>
      </c>
      <c r="F21" s="88"/>
      <c r="M21" s="72"/>
    </row>
    <row r="22" spans="1:13" x14ac:dyDescent="0.2">
      <c r="A22" s="208"/>
      <c r="B22" s="2" t="s">
        <v>9</v>
      </c>
      <c r="C22" s="172">
        <v>22.78</v>
      </c>
      <c r="D22" s="55">
        <v>15846.611174344836</v>
      </c>
      <c r="F22" s="88"/>
      <c r="M22" s="72"/>
    </row>
    <row r="23" spans="1:13" x14ac:dyDescent="0.2">
      <c r="A23" s="208"/>
      <c r="B23" s="20" t="s">
        <v>8</v>
      </c>
      <c r="C23" s="172">
        <v>27.95</v>
      </c>
      <c r="D23" s="55">
        <v>14105.754653151256</v>
      </c>
      <c r="F23" s="88"/>
      <c r="M23" s="72"/>
    </row>
    <row r="24" spans="1:13" x14ac:dyDescent="0.2">
      <c r="A24" s="208"/>
      <c r="B24" s="20" t="s">
        <v>0</v>
      </c>
      <c r="C24" s="172">
        <v>15.75</v>
      </c>
      <c r="D24" s="55">
        <v>1383.3333333333333</v>
      </c>
      <c r="F24" s="88"/>
      <c r="M24" s="72"/>
    </row>
    <row r="25" spans="1:13" x14ac:dyDescent="0.2">
      <c r="A25" s="208"/>
      <c r="B25" s="20" t="s">
        <v>10</v>
      </c>
      <c r="C25" s="172">
        <v>46.5</v>
      </c>
      <c r="D25" s="55">
        <v>5730.7997504641016</v>
      </c>
      <c r="F25" s="88"/>
      <c r="M25" s="72"/>
    </row>
    <row r="26" spans="1:13" x14ac:dyDescent="0.2">
      <c r="A26" s="208"/>
      <c r="B26" s="39" t="s">
        <v>11</v>
      </c>
      <c r="C26" s="173">
        <v>60.75</v>
      </c>
      <c r="D26" s="56">
        <v>221</v>
      </c>
      <c r="F26" s="88"/>
      <c r="M26" s="72"/>
    </row>
    <row r="27" spans="1:13" x14ac:dyDescent="0.2">
      <c r="B27" s="157" t="s">
        <v>165</v>
      </c>
      <c r="C27" s="57">
        <f>SUMPRODUCT(C20:C26,D20:D26)/SUM(D20:D26)</f>
        <v>28.028833347618828</v>
      </c>
      <c r="D27" s="26"/>
      <c r="F27" s="88"/>
      <c r="M27" s="72"/>
    </row>
    <row r="28" spans="1:13" x14ac:dyDescent="0.2">
      <c r="B28" s="157" t="s">
        <v>74</v>
      </c>
      <c r="C28" s="127">
        <f>Maximumprijs!C7</f>
        <v>0.21</v>
      </c>
      <c r="D28" s="26"/>
      <c r="F28" s="88"/>
      <c r="M28" s="72"/>
    </row>
    <row r="29" spans="1:13" x14ac:dyDescent="0.2">
      <c r="B29" s="183" t="s">
        <v>166</v>
      </c>
      <c r="C29" s="122">
        <f>C27*(1+C28)</f>
        <v>33.914888350618781</v>
      </c>
      <c r="D29" s="26"/>
      <c r="F29" s="88"/>
      <c r="M29" s="72"/>
    </row>
    <row r="30" spans="1:13" ht="25.5" x14ac:dyDescent="0.2">
      <c r="B30" s="124" t="s">
        <v>69</v>
      </c>
      <c r="C30" s="125">
        <f>ROUND(C29,2)</f>
        <v>33.909999999999997</v>
      </c>
      <c r="D30" s="1"/>
      <c r="F30" s="88" t="s">
        <v>33</v>
      </c>
      <c r="M30" s="72"/>
    </row>
    <row r="36" spans="3:3" x14ac:dyDescent="0.2">
      <c r="C36" s="141"/>
    </row>
    <row r="37" spans="3:3" x14ac:dyDescent="0.2">
      <c r="C37" s="141"/>
    </row>
    <row r="38" spans="3:3" x14ac:dyDescent="0.2">
      <c r="C38" s="141"/>
    </row>
  </sheetData>
  <pageMargins left="0.75" right="0.75" top="1" bottom="1" header="0.5" footer="0.5"/>
  <pageSetup paperSize="9" scale="45"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1D46D3422999488C39289CBE446F26" ma:contentTypeVersion="0" ma:contentTypeDescription="Een nieuw document maken." ma:contentTypeScope="" ma:versionID="e6d4c51eb6f077a613d6f29e254a8e1c">
  <xsd:schema xmlns:xsd="http://www.w3.org/2001/XMLSchema" xmlns:xs="http://www.w3.org/2001/XMLSchema" xmlns:p="http://schemas.microsoft.com/office/2006/metadata/properties" xmlns:ns2="a4d27e08-178b-46d4-bae9-57e4d69ee758" targetNamespace="http://schemas.microsoft.com/office/2006/metadata/properties" ma:root="true" ma:fieldsID="283faef33c5193aea6c968f969d31549" ns2:_="">
    <xsd:import namespace="a4d27e08-178b-46d4-bae9-57e4d69ee758"/>
    <xsd:element name="properties">
      <xsd:complexType>
        <xsd:sequence>
          <xsd:element name="documentManagement">
            <xsd:complexType>
              <xsd:all>
                <xsd:element ref="ns2:Projectfas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d27e08-178b-46d4-bae9-57e4d69ee758" elementFormDefault="qualified">
    <xsd:import namespace="http://schemas.microsoft.com/office/2006/documentManagement/types"/>
    <xsd:import namespace="http://schemas.microsoft.com/office/infopath/2007/PartnerControls"/>
    <xsd:element name="Projectfase" ma:index="8" ma:displayName="Projectfase" ma:default="Fase 1" ma:format="Dropdown" ma:internalName="Projectfase">
      <xsd:simpleType>
        <xsd:restriction base="dms:Choice">
          <xsd:enumeration value="Fase 1"/>
          <xsd:enumeration value="Fase 2"/>
          <xsd:enumeration value="Fase 3"/>
          <xsd:enumeration value="N.V.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jectfase xmlns="a4d27e08-178b-46d4-bae9-57e4d69ee758">N.V.T.</Projectfase>
  </documentManagement>
</p:properties>
</file>

<file path=customXml/itemProps1.xml><?xml version="1.0" encoding="utf-8"?>
<ds:datastoreItem xmlns:ds="http://schemas.openxmlformats.org/officeDocument/2006/customXml" ds:itemID="{4BF66AE8-4AF9-4FB1-9ABF-5148CC017B39}">
  <ds:schemaRefs>
    <ds:schemaRef ds:uri="http://schemas.microsoft.com/sharepoint/v3/contenttype/forms"/>
  </ds:schemaRefs>
</ds:datastoreItem>
</file>

<file path=customXml/itemProps2.xml><?xml version="1.0" encoding="utf-8"?>
<ds:datastoreItem xmlns:ds="http://schemas.openxmlformats.org/officeDocument/2006/customXml" ds:itemID="{B24276E5-D36F-4F2C-8878-814786085F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d27e08-178b-46d4-bae9-57e4d69ee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C9B840-CAD2-4EC7-9A7C-3E6EC3672AF7}">
  <ds:schemaRefs>
    <ds:schemaRef ds:uri="http://www.w3.org/XML/1998/namespace"/>
    <ds:schemaRef ds:uri="a4d27e08-178b-46d4-bae9-57e4d69ee758"/>
    <ds:schemaRef ds:uri="http://schemas.microsoft.com/office/2006/documentManagement/types"/>
    <ds:schemaRef ds:uri="http://purl.org/dc/term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Toelichting</vt:lpstr>
      <vt:lpstr>Maximumprijs</vt:lpstr>
      <vt:lpstr>Aansluitbijdrage</vt:lpstr>
      <vt:lpstr>Aansluitbijdrage!Afdrukbereik</vt:lpstr>
      <vt:lpstr>Maximumprijs!Afdrukbereik</vt:lpstr>
      <vt:lpstr>Toelichting!Afdrukbereik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voor de berekening van de maximumprijs en de eenmalige aansluitbijdrage warmte 2019</dc:title>
  <dc:creator>Autoriteit Consument &amp; Markt (ACM)</dc:creator>
  <cp:keywords>energie;besluit;warmte;tarieven;</cp:keywords>
  <cp:lastModifiedBy>Dijk, Judith van</cp:lastModifiedBy>
  <cp:lastPrinted>2014-12-09T09:40:12Z</cp:lastPrinted>
  <dcterms:created xsi:type="dcterms:W3CDTF">2010-01-27T14:52:36Z</dcterms:created>
  <dcterms:modified xsi:type="dcterms:W3CDTF">2018-12-20T07:47:33Z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0x010100651D46D3422999488C39289CBE446F26</vt:lpwstr>
  </property>
</Properties>
</file>