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8820" activeTab="1"/>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8" r:id="rId7"/>
  </sheets>
  <externalReferences>
    <externalReference r:id="rId8"/>
  </externalReferences>
  <definedNames>
    <definedName name="_xlnm.Print_Area" localSheetId="4">'Elementen EAV tarieven'!$A$1:$J$55</definedName>
    <definedName name="_xlnm.Print_Area" localSheetId="6">'Richtlijnen Controle Tarieven '!$A$2:$J$61</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71027"/>
</workbook>
</file>

<file path=xl/calcChain.xml><?xml version="1.0" encoding="utf-8"?>
<calcChain xmlns="http://schemas.openxmlformats.org/spreadsheetml/2006/main">
  <c r="J8" i="5" l="1"/>
  <c r="J9" i="5"/>
  <c r="J10" i="5"/>
  <c r="J11" i="5"/>
  <c r="J12" i="5"/>
  <c r="J13" i="5"/>
  <c r="J14" i="5"/>
  <c r="J15" i="5"/>
  <c r="J16" i="5"/>
  <c r="J17" i="5"/>
  <c r="J18" i="5"/>
  <c r="J19" i="5"/>
  <c r="J7" i="5"/>
  <c r="D7" i="5"/>
  <c r="H7" i="5" s="1"/>
  <c r="C7" i="5"/>
  <c r="H227" i="3" l="1"/>
  <c r="H212" i="3" l="1"/>
  <c r="H210" i="3" l="1"/>
  <c r="H228" i="3" l="1"/>
  <c r="B3" i="3" l="1"/>
  <c r="H225" i="3" l="1"/>
  <c r="H229" i="3"/>
  <c r="H232"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5" i="5"/>
  <c r="C25" i="5"/>
  <c r="D24" i="5"/>
  <c r="C24" i="5"/>
  <c r="D23" i="5"/>
  <c r="H23" i="5" s="1"/>
  <c r="C23" i="5"/>
  <c r="D22" i="5"/>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H8" i="5" s="1"/>
  <c r="C8" i="5"/>
  <c r="B3" i="4"/>
  <c r="H214" i="3"/>
  <c r="H201" i="3" l="1"/>
  <c r="H203" i="3" l="1"/>
  <c r="J201" i="3"/>
</calcChain>
</file>

<file path=xl/sharedStrings.xml><?xml version="1.0" encoding="utf-8"?>
<sst xmlns="http://schemas.openxmlformats.org/spreadsheetml/2006/main" count="608" uniqueCount="261">
  <si>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</si>
  <si>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</si>
  <si>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</si>
  <si>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</si>
  <si>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</si>
  <si>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</si>
  <si>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</si>
  <si>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</si>
  <si>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</si>
  <si>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</si>
  <si>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</si>
  <si>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</si>
  <si>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</si>
  <si>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</si>
  <si>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</si>
  <si>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</si>
  <si>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</si>
  <si>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</si>
  <si>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</si>
  <si>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</si>
  <si>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</si>
  <si>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</si>
  <si>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</si>
  <si>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</si>
  <si>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</si>
  <si>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</si>
  <si>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</si>
  <si>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</si>
  <si>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</si>
  <si>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</si>
  <si>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</si>
  <si>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</si>
  <si>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</si>
  <si>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</si>
  <si>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</si>
  <si>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</si>
  <si>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</si>
  <si>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</si>
  <si>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</si>
  <si>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</si>
  <si>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</si>
  <si>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</si>
  <si>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</si>
  <si>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</si>
  <si>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</si>
  <si>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</si>
  <si>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</si>
  <si>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</si>
  <si>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</si>
  <si>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</si>
  <si>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</si>
  <si>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</si>
  <si>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</si>
  <si>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</si>
  <si>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</si>
  <si>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</si>
  <si>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</si>
  <si>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</si>
  <si>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</si>
  <si>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</si>
  <si>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</si>
  <si>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</si>
  <si>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</si>
  <si>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</si>
  <si>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</si>
  <si>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</si>
  <si>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</si>
  <si>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</si>
  <si>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</si>
  <si>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</si>
  <si>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</si>
  <si>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</si>
  <si>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</si>
  <si>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EUR, pp 2017</t>
  </si>
  <si>
    <t>Beoordeling</t>
  </si>
  <si>
    <t>Controle Rekenvolume</t>
  </si>
  <si>
    <t>Totaal Rekenvolume aangepast</t>
  </si>
  <si>
    <t>BEOORDELING</t>
  </si>
  <si>
    <t>Verwachte tariefmutatie</t>
  </si>
  <si>
    <t xml:space="preserve">   waarvan toegewezen aan vastrecht tarieven</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</si>
  <si>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</si>
  <si>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</si>
  <si>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</si>
  <si>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</si>
  <si>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</si>
  <si>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</si>
  <si>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</si>
  <si>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</si>
  <si>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</si>
  <si>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t>Elementen EAV-tarieven</t>
  </si>
  <si>
    <t>Eénmalige aansluitvergoeding t/m 25 meter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</si>
  <si>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</si>
  <si>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</si>
  <si>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</si>
  <si>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</si>
  <si>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</si>
  <si>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</si>
  <si>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</si>
  <si>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</si>
  <si>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</si>
  <si>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</si>
  <si>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</si>
  <si>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</si>
  <si>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</si>
  <si>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</si>
  <si>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</si>
  <si>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</si>
  <si>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</si>
  <si>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</si>
  <si>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</si>
  <si>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</si>
  <si>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</si>
  <si>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</si>
  <si>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</si>
  <si>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</si>
  <si>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</si>
  <si>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</si>
  <si>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</si>
  <si>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</si>
  <si>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</si>
  <si>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</si>
  <si>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</si>
  <si>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</si>
  <si>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</si>
  <si>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</si>
  <si>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</si>
  <si>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</si>
  <si>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</si>
  <si>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</si>
  <si>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</si>
  <si>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</si>
  <si>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</si>
  <si>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</si>
  <si>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</si>
  <si>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</si>
  <si>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</si>
  <si>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</si>
  <si>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</si>
  <si>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</si>
  <si>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</si>
  <si>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</si>
  <si>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</si>
  <si>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</si>
  <si>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</si>
  <si>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</si>
  <si>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</si>
  <si>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</si>
  <si>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</si>
  <si>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</si>
  <si>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</si>
  <si>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Controle Totale Inkomsten en rekenvolume in Tarievenvoorstel</t>
  </si>
  <si>
    <t>Tariefmutaties</t>
  </si>
  <si>
    <t>Categorie verwachte mutatie</t>
  </si>
  <si>
    <t>A</t>
  </si>
  <si>
    <t>B</t>
  </si>
  <si>
    <t>#</t>
  </si>
  <si>
    <t>EUR/rekencap./jaar</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</si>
  <si>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</si>
  <si>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</si>
  <si>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</si>
  <si>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</si>
  <si>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</si>
  <si>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Toelichting bij dit bestand</t>
  </si>
  <si>
    <t>Categorie A</t>
  </si>
  <si>
    <t>Categorie B</t>
  </si>
  <si>
    <t>Indeling technische codes</t>
  </si>
  <si>
    <t xml:space="preserve"> Afnemers t/m 3 x 25A </t>
  </si>
  <si>
    <t xml:space="preserve"> Afnemers &gt; 3 x 25A  </t>
  </si>
  <si>
    <t xml:space="preserve"> Aansl. cap. &gt; 6 MVA t/m 10 MVA </t>
  </si>
  <si>
    <t xml:space="preserve"> Aansl. cap. &gt;1750 kVA t/m 6 MVA </t>
  </si>
  <si>
    <t xml:space="preserve"> Aansl. cap. &gt;173 kVA t/m 1750 kVA </t>
  </si>
  <si>
    <t xml:space="preserve"> Aansl. cap. &gt; 3x80A t/m 3x250A (173 kVA) </t>
  </si>
  <si>
    <t xml:space="preserve"> Aansl. cap. &gt; 3x80A t/m 3x250A (173 kVA) fysiek aangesloten op LS </t>
  </si>
  <si>
    <t xml:space="preserve"> Afnemers TS (25-50)   (30 MVA maatwerk aansluiting) </t>
  </si>
  <si>
    <t xml:space="preserve"> PAV meerlengte &gt; 6 t/m 10 MVA n-1 veilige aansl. </t>
  </si>
  <si>
    <t xml:space="preserve"> PAV meerlengte 3 t/m 6 MVA n-1 veilige aansluiting </t>
  </si>
  <si>
    <t xml:space="preserve"> t/m 1*40A  </t>
  </si>
  <si>
    <t xml:space="preserve"> &gt; 1*40A t/m 3*25A </t>
  </si>
  <si>
    <t xml:space="preserve"> &gt;3*25A en t/m 3*40A </t>
  </si>
  <si>
    <t xml:space="preserve"> &gt;3*40A en t/m 3*50A </t>
  </si>
  <si>
    <t xml:space="preserve"> &gt;3*50A en t/m 3*63A </t>
  </si>
  <si>
    <t xml:space="preserve"> &gt;3*63A en t/m 3*80A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</si>
  <si>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</si>
  <si>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</si>
  <si>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</si>
  <si>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</si>
  <si>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</si>
  <si>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</si>
  <si>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t/m 1*6 A op geschakeld net </t>
  </si>
  <si>
    <t>A1</t>
  </si>
  <si>
    <t>A2.1</t>
  </si>
  <si>
    <t>A2.2</t>
  </si>
  <si>
    <t>A3</t>
  </si>
  <si>
    <t>A3, A5</t>
  </si>
  <si>
    <t>A4, A5</t>
  </si>
  <si>
    <t>A6</t>
  </si>
  <si>
    <t>A1 Meerlengte</t>
  </si>
  <si>
    <t>A2.1 Meerlengte</t>
  </si>
  <si>
    <t>A2.2 Meerlengte</t>
  </si>
  <si>
    <t>A3 Meerlengte</t>
  </si>
  <si>
    <t>A3, A5 Meerlengte</t>
  </si>
  <si>
    <t>A4, A5 Meerlengte</t>
  </si>
  <si>
    <t>A6 Meerlengte</t>
  </si>
  <si>
    <t/>
  </si>
  <si>
    <t>A3, A4, A5</t>
  </si>
  <si>
    <t>PAV Meerlengte 3-10 MVA</t>
  </si>
  <si>
    <t>Tarievenmodule nettarieven elektriciteit 2018</t>
  </si>
  <si>
    <t>Via deze module kunnen netbeheerders hun tarievenvoorstel elektriciteit indienen voor het jaar 2018.</t>
  </si>
  <si>
    <t>Informatieverzoek tarievenmodule nettarieven elektriciteit 2018</t>
  </si>
  <si>
    <t>1-fase &gt;1*10A en 3-fase t/m 3*25A</t>
  </si>
  <si>
    <t>1-fase aansluitingen t/m 1*10A (1)</t>
  </si>
  <si>
    <t>t/m 1*6A geschakeld</t>
  </si>
  <si>
    <t>(1) Met uitzondering van aansluitingen t/m 1*6A geschakeld</t>
  </si>
  <si>
    <t>Toegestane Totale inkomsten 2018 inclusief correcties</t>
  </si>
  <si>
    <t>Totale Omzet 2018 op basis van Rekenvolume</t>
  </si>
  <si>
    <t>EUR, pp 2018</t>
  </si>
  <si>
    <t>bron: TI berekening 2018 Elektriciteit</t>
  </si>
  <si>
    <t>somproduct vastrechttarieven 2017 en rekenvolumes 2017-2021 (alleen vastrecht)</t>
  </si>
  <si>
    <t>Tarief 2018 (EUR)</t>
  </si>
  <si>
    <t>Is het bedrag "Totale Inkomsten 2018 inclusief correcties" in het tabblad Tarievenvoorstel ongewijzigd? Zo nee, waarom niet?</t>
  </si>
  <si>
    <t>Totaal rekenvolume Enexis reguleringsperiode 2017-2021</t>
  </si>
  <si>
    <t>Rekenvolume gecorrigeerd voor overdracht Weert</t>
  </si>
  <si>
    <t>Totaal rekenvolume overdracht Weert</t>
  </si>
  <si>
    <t xml:space="preserve">Aangepaste Toegestane Totale Inkomsten 2017 (incl. correcties) </t>
  </si>
  <si>
    <t xml:space="preserve">Aangepaste Toegestane Totale Inkomsten 2017 (incl. correcties) excl. Vastrecht </t>
  </si>
  <si>
    <t>Toegestane Totale Inkomsten 2018 (incl. correcties)</t>
  </si>
  <si>
    <t>Toegestane Totale Inkomsten 2018 (incl. correcties) excl. Vastrecht</t>
  </si>
  <si>
    <t>somproduct vastrechttarieven 2017 en rekenvolumes REG2017 inclusief overdracht Weert (alleen vastrecht)</t>
  </si>
  <si>
    <t>berekening op basis van de tarieven 2017 en de aangepaste rekenvolumes als gevolg van overdracht Weert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</si>
  <si>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</si>
  <si>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</si>
  <si>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</si>
  <si>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</si>
  <si>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</si>
  <si>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</si>
  <si>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</si>
  <si>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</si>
  <si>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</si>
  <si>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</si>
  <si>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</si>
  <si>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bron: Overdracht Weert - verschuiving tariefcategorieën (versie 12 sept 2017)</t>
  </si>
  <si>
    <t>bron: RNB Elektriciteit 2017-2021 SO-bestand (sep 2016)</t>
  </si>
  <si>
    <t>Enexis bv</t>
  </si>
  <si>
    <t>Magistratenlaan 116</t>
  </si>
  <si>
    <t>postbus 856</t>
  </si>
  <si>
    <t>5201AW 's-Hertogenbosch</t>
  </si>
  <si>
    <t>Versie 1</t>
  </si>
  <si>
    <t>ingaande 2009 n.v.t.</t>
  </si>
  <si>
    <t>&gt; 1500 kW en fysieke aansluitwijze conform ts</t>
  </si>
  <si>
    <t xml:space="preserve">&gt; 1500 kW en fysieke aansluitwijze conform hs/ms </t>
  </si>
  <si>
    <t>&gt; 1500 kW en fysieke aansluitwijze conform ms transport</t>
  </si>
  <si>
    <t>&gt; 125 kW t/m 1500 kW of  &gt; 1500 kW en fysieke aansluitwijze conform ms distributie</t>
  </si>
  <si>
    <t>&gt; 50 kW t/m 125 kW</t>
  </si>
  <si>
    <t>&gt; 1 kW t/m 50 kW</t>
  </si>
  <si>
    <t>ja</t>
  </si>
  <si>
    <t>ja/nee</t>
  </si>
  <si>
    <t>nee</t>
  </si>
  <si>
    <t>zie controle maatregel 5 en werkblad "toelichting tarieven - controle richtlijnen.</t>
  </si>
  <si>
    <t>som</t>
  </si>
  <si>
    <t>Enexis heeft een aanpassing in de norm verhoudingen (zie controle maatregel 10,11 en 12) doorgevoerd. Het waarom en de kanttekeningen zijn opgenomen op het werkblad "toelichting tarieven".De tarieven 2017 zijn qua normverhouding aangepast. Daarna is dit als vertrekpunt genomen om het tarief 2018 conform mutatie in de toegestane inkomsten te bepalen. Deze laatste stap blijft binnen de 4% bandbreedte terwijl de all-in tariefmutatie 2017-2018 buiten de bandbreedte valt door de norm verhouding correctie. Toelichting bijgesloten.</t>
  </si>
  <si>
    <t>ACM wenst (meer) aansluiting bij de norm verhoudingen (tarievencode) tussen de tariefcomponenten in de verschillende deelmarkten. Enexis (dhr J. Schepens) heeft telefonisch en per mail van 11 en 12 september inzichtelijk gemaakt waarom Enexis een volledige (100%) aansluiting bij de normpercentages als controle maatregelen niet wenselijk / zinvol acht en welke nadelen/mogelijkheden/onmogelijkheden er aan vast zitten. Hierbij is ingegaan op: voor de klant niet navolgbare tarief/nota mutaties per jaar, mogelijke tariefdivergentie in de sector, feitelijke verhoudingen variëren met volume mutaties, "schieten op een bewegend doel". Enexis wil anderzijds uiteraard zo goed mogelijk voldoen aan uw controle maatregelen die gebaseerd zijn op de tarievencode en heeft de bestaande verhoudingen in de tarieven 2017 bepaald en bezien hoe deze geoptimaliseerd kunnen worden richting de tarievencode verhoudingen. Daar door de sector en klanten (klankbordgroepen methode besluit etc.) regelmatig het belang van stabiele tarieven voor klanten benadrukt wordt, hebben we ook bij de tariefvoorstellen 2018 gekozen voor een geleidelijke aanpassing. Dat houdt in dat Enexis de gewenste normcorrectie als fasering ingebouwd heeft. De hsms deelmarkt wordt direct op de juiste verhouding gezet (deze was al bijna geheel correct) maar bij de andere deelmarkten is de fasering op 3 jaar gezet zodat de juiste verhoudingen één jaar voor het eind van deze reguleringsperiode zo goed mogelijk benaderd zullen zijn. Wij hopen hiermede een goede stap gezet te hebben, met een duidelijk doel voor ogen maar ook met de juiste focus op ons klantbeleid.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</si>
</sst>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s>
  <fonts count="6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8"/>
      <color theme="1"/>
      <name val="Arial"/>
      <family val="2"/>
    </font>
    <font>
      <sz val="9.5"/>
      <name val="Arial"/>
      <family val="2"/>
    </font>
    <font>
      <sz val="7"/>
      <name val="Times New Roman"/>
      <family val="1"/>
    </font>
    <font>
      <sz val="10"/>
      <color theme="0" tint="-0.249977111117893"/>
      <name val="Arial"/>
      <family val="2"/>
    </font>
  </fonts>
  <fills count="5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1"/>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528">
    <xf numFmtId="0" fontId="0"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0" fontId="3" fillId="0" borderId="0"/>
    <xf numFmtId="0" fontId="4" fillId="0" borderId="0"/>
    <xf numFmtId="43" fontId="3" fillId="0" borderId="0" applyFont="0" applyFill="0" applyBorder="0" applyAlignment="0" applyProtection="0"/>
    <xf numFmtId="0" fontId="4" fillId="0" borderId="0"/>
    <xf numFmtId="0" fontId="4" fillId="0" borderId="0"/>
    <xf numFmtId="0" fontId="4" fillId="0" borderId="0"/>
    <xf numFmtId="0" fontId="17" fillId="0" borderId="0"/>
    <xf numFmtId="165" fontId="4" fillId="0" borderId="0" applyFont="0" applyFill="0" applyBorder="0" applyAlignment="0" applyProtection="0"/>
    <xf numFmtId="37" fontId="4" fillId="0" borderId="0" applyFill="0" applyBorder="0" applyProtection="0">
      <protection locked="0"/>
    </xf>
    <xf numFmtId="0" fontId="17" fillId="0" borderId="0"/>
    <xf numFmtId="0" fontId="4" fillId="0" borderId="0"/>
    <xf numFmtId="0" fontId="4" fillId="0" borderId="0"/>
    <xf numFmtId="0" fontId="4" fillId="0" borderId="0"/>
    <xf numFmtId="0" fontId="5" fillId="0" borderId="0"/>
    <xf numFmtId="0" fontId="4" fillId="0" borderId="0"/>
    <xf numFmtId="0" fontId="21" fillId="0" borderId="0"/>
    <xf numFmtId="0" fontId="17" fillId="0" borderId="0"/>
    <xf numFmtId="0" fontId="4"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3"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3"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3"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0" fillId="46" borderId="41" applyNumberFormat="0" applyAlignment="0" applyProtection="0"/>
    <xf numFmtId="168"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5"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5" fillId="0" borderId="0"/>
    <xf numFmtId="0" fontId="50" fillId="0" borderId="0"/>
    <xf numFmtId="0" fontId="4" fillId="48" borderId="46" applyNumberFormat="0" applyFont="0" applyAlignment="0" applyProtection="0"/>
    <xf numFmtId="0" fontId="5" fillId="48" borderId="46" applyNumberFormat="0" applyFont="0" applyAlignment="0" applyProtection="0"/>
    <xf numFmtId="0" fontId="4"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53" fillId="0" borderId="0"/>
    <xf numFmtId="0" fontId="54" fillId="0" borderId="0"/>
    <xf numFmtId="0" fontId="3" fillId="0" borderId="0"/>
    <xf numFmtId="0" fontId="4" fillId="0" borderId="0" applyFill="0"/>
    <xf numFmtId="0" fontId="4" fillId="0" borderId="0"/>
    <xf numFmtId="0" fontId="4" fillId="0" borderId="0"/>
    <xf numFmtId="0" fontId="3" fillId="0" borderId="0"/>
    <xf numFmtId="0" fontId="45" fillId="0" borderId="0"/>
    <xf numFmtId="0" fontId="4" fillId="0" borderId="0"/>
    <xf numFmtId="0" fontId="4" fillId="0" borderId="0"/>
    <xf numFmtId="0" fontId="3" fillId="0" borderId="0"/>
    <xf numFmtId="0" fontId="3" fillId="0" borderId="0"/>
    <xf numFmtId="0" fontId="3"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4"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6" fillId="0" borderId="0" applyNumberFormat="0" applyFont="0" applyBorder="0" applyAlignment="0" applyProtection="0"/>
    <xf numFmtId="0"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5" fillId="48" borderId="70" applyNumberFormat="0" applyFont="0" applyAlignment="0" applyProtection="0"/>
    <xf numFmtId="0" fontId="29" fillId="45" borderId="90" applyNumberFormat="0" applyAlignment="0" applyProtection="0"/>
    <xf numFmtId="9"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43" fillId="32" borderId="74" applyNumberFormat="0" applyAlignment="0" applyProtection="0"/>
    <xf numFmtId="0" fontId="43" fillId="32" borderId="74" applyNumberFormat="0" applyAlignment="0" applyProtection="0"/>
    <xf numFmtId="0" fontId="44" fillId="32" borderId="74" applyNumberFormat="0" applyAlignment="0" applyProtection="0"/>
    <xf numFmtId="0" fontId="2" fillId="7" borderId="0" applyNumberFormat="0" applyBorder="0" applyAlignment="0" applyProtection="0"/>
    <xf numFmtId="0" fontId="43" fillId="32" borderId="74" applyNumberFormat="0" applyAlignment="0" applyProtection="0"/>
    <xf numFmtId="0" fontId="2" fillId="9" borderId="0" applyNumberFormat="0" applyBorder="0" applyAlignment="0" applyProtection="0"/>
    <xf numFmtId="0" fontId="43" fillId="32" borderId="64" applyNumberFormat="0" applyAlignment="0" applyProtection="0"/>
    <xf numFmtId="0" fontId="43" fillId="32" borderId="64" applyNumberFormat="0" applyAlignment="0" applyProtection="0"/>
    <xf numFmtId="0" fontId="2" fillId="11" borderId="0" applyNumberFormat="0" applyBorder="0" applyAlignment="0" applyProtection="0"/>
    <xf numFmtId="0" fontId="44" fillId="32" borderId="64" applyNumberFormat="0" applyAlignment="0" applyProtection="0"/>
    <xf numFmtId="0" fontId="43" fillId="32" borderId="56" applyNumberFormat="0" applyAlignment="0" applyProtection="0"/>
    <xf numFmtId="0" fontId="43" fillId="32" borderId="56" applyNumberFormat="0" applyAlignment="0" applyProtection="0"/>
    <xf numFmtId="0" fontId="2" fillId="13" borderId="0" applyNumberFormat="0" applyBorder="0" applyAlignment="0" applyProtection="0"/>
    <xf numFmtId="0" fontId="44" fillId="32" borderId="56" applyNumberFormat="0" applyAlignment="0" applyProtection="0"/>
    <xf numFmtId="0" fontId="43" fillId="32" borderId="56" applyNumberFormat="0" applyAlignment="0" applyProtection="0"/>
    <xf numFmtId="0" fontId="2" fillId="4" borderId="0" applyNumberFormat="0" applyBorder="0" applyAlignment="0" applyProtection="0"/>
    <xf numFmtId="0" fontId="21" fillId="48" borderId="79" applyNumberFormat="0" applyFont="0" applyAlignment="0" applyProtection="0"/>
    <xf numFmtId="0" fontId="21" fillId="48" borderId="79" applyNumberFormat="0" applyFont="0" applyAlignment="0" applyProtection="0"/>
    <xf numFmtId="0" fontId="2" fillId="6" borderId="0" applyNumberFormat="0" applyBorder="0" applyAlignment="0" applyProtection="0"/>
    <xf numFmtId="0" fontId="21" fillId="48" borderId="79" applyNumberFormat="0" applyFont="0" applyAlignment="0" applyProtection="0"/>
    <xf numFmtId="0" fontId="5" fillId="48" borderId="79" applyNumberFormat="0" applyFont="0" applyAlignment="0" applyProtection="0"/>
    <xf numFmtId="0" fontId="4" fillId="48" borderId="79" applyNumberFormat="0" applyFont="0" applyAlignment="0" applyProtection="0"/>
    <xf numFmtId="0" fontId="2" fillId="8" borderId="0" applyNumberFormat="0" applyBorder="0" applyAlignment="0" applyProtection="0"/>
    <xf numFmtId="0" fontId="2" fillId="10" borderId="0" applyNumberFormat="0" applyBorder="0" applyAlignment="0" applyProtection="0"/>
    <xf numFmtId="0" fontId="28" fillId="45" borderId="74" applyNumberFormat="0" applyAlignment="0" applyProtection="0"/>
    <xf numFmtId="0" fontId="2" fillId="12" borderId="0" applyNumberFormat="0" applyBorder="0" applyAlignment="0" applyProtection="0"/>
    <xf numFmtId="0" fontId="28" fillId="45" borderId="74" applyNumberFormat="0" applyAlignment="0" applyProtection="0"/>
    <xf numFmtId="0" fontId="28" fillId="45" borderId="74" applyNumberFormat="0" applyAlignment="0" applyProtection="0"/>
    <xf numFmtId="0" fontId="2" fillId="14" borderId="0" applyNumberFormat="0" applyBorder="0" applyAlignment="0" applyProtection="0"/>
    <xf numFmtId="0" fontId="29" fillId="45" borderId="64" applyNumberFormat="0" applyAlignment="0" applyProtection="0"/>
    <xf numFmtId="0" fontId="28" fillId="45" borderId="64" applyNumberFormat="0" applyAlignment="0" applyProtection="0"/>
    <xf numFmtId="0" fontId="28" fillId="45" borderId="64" applyNumberFormat="0" applyAlignment="0" applyProtection="0"/>
    <xf numFmtId="0" fontId="28" fillId="45" borderId="64" applyNumberFormat="0" applyAlignment="0" applyProtection="0"/>
    <xf numFmtId="0" fontId="29"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60" applyNumberFormat="0" applyAlignment="0" applyProtection="0"/>
    <xf numFmtId="0" fontId="28" fillId="45" borderId="60" applyNumberFormat="0" applyAlignment="0" applyProtection="0"/>
    <xf numFmtId="0" fontId="28" fillId="45" borderId="60" applyNumberFormat="0" applyAlignment="0" applyProtection="0"/>
    <xf numFmtId="0" fontId="29" fillId="45" borderId="60" applyNumberFormat="0" applyAlignment="0" applyProtection="0"/>
    <xf numFmtId="0" fontId="28" fillId="45" borderId="69" applyNumberFormat="0" applyAlignment="0" applyProtection="0"/>
    <xf numFmtId="0" fontId="28" fillId="45" borderId="69" applyNumberFormat="0" applyAlignment="0" applyProtection="0"/>
    <xf numFmtId="0" fontId="28" fillId="45" borderId="69" applyNumberFormat="0" applyAlignment="0" applyProtection="0"/>
    <xf numFmtId="0" fontId="29" fillId="45" borderId="69" applyNumberFormat="0" applyAlignment="0" applyProtection="0"/>
    <xf numFmtId="0" fontId="43" fillId="32" borderId="86" applyNumberFormat="0" applyAlignment="0" applyProtection="0"/>
    <xf numFmtId="0" fontId="43" fillId="32" borderId="86" applyNumberFormat="0" applyAlignment="0" applyProtection="0"/>
    <xf numFmtId="0" fontId="44" fillId="32" borderId="86" applyNumberFormat="0" applyAlignment="0" applyProtection="0"/>
    <xf numFmtId="0" fontId="43" fillId="32" borderId="78" applyNumberFormat="0" applyAlignment="0" applyProtection="0"/>
    <xf numFmtId="0" fontId="43" fillId="32" borderId="78" applyNumberFormat="0" applyAlignment="0" applyProtection="0"/>
    <xf numFmtId="0" fontId="44" fillId="32" borderId="78" applyNumberFormat="0" applyAlignment="0" applyProtection="0"/>
    <xf numFmtId="0" fontId="43" fillId="32" borderId="78" applyNumberFormat="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43" fillId="32" borderId="60" applyNumberFormat="0" applyAlignment="0" applyProtection="0"/>
    <xf numFmtId="0" fontId="44" fillId="32" borderId="60" applyNumberFormat="0" applyAlignment="0" applyProtection="0"/>
    <xf numFmtId="0" fontId="43" fillId="32" borderId="60" applyNumberFormat="0" applyAlignment="0" applyProtection="0"/>
    <xf numFmtId="0" fontId="43" fillId="32" borderId="60" applyNumberFormat="0" applyAlignment="0" applyProtection="0"/>
    <xf numFmtId="0" fontId="43" fillId="32" borderId="69" applyNumberFormat="0" applyAlignment="0" applyProtection="0"/>
    <xf numFmtId="0" fontId="43" fillId="32" borderId="69" applyNumberFormat="0" applyAlignment="0" applyProtection="0"/>
    <xf numFmtId="0" fontId="28" fillId="45" borderId="86" applyNumberFormat="0" applyAlignment="0" applyProtection="0"/>
    <xf numFmtId="0" fontId="28" fillId="45" borderId="86" applyNumberFormat="0" applyAlignment="0" applyProtection="0"/>
    <xf numFmtId="0" fontId="28" fillId="45" borderId="86" applyNumberFormat="0" applyAlignment="0" applyProtection="0"/>
    <xf numFmtId="0" fontId="29" fillId="45" borderId="78" applyNumberFormat="0" applyAlignment="0" applyProtection="0"/>
    <xf numFmtId="0" fontId="28" fillId="45" borderId="78" applyNumberFormat="0" applyAlignment="0" applyProtection="0"/>
    <xf numFmtId="0" fontId="28" fillId="45" borderId="78" applyNumberFormat="0" applyAlignment="0" applyProtection="0"/>
    <xf numFmtId="0" fontId="43"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28" fillId="45" borderId="82" applyNumberFormat="0" applyAlignment="0" applyProtection="0"/>
    <xf numFmtId="0" fontId="28" fillId="45" borderId="82" applyNumberFormat="0" applyAlignment="0" applyProtection="0"/>
    <xf numFmtId="0" fontId="28" fillId="45" borderId="82" applyNumberFormat="0" applyAlignment="0" applyProtection="0"/>
    <xf numFmtId="0" fontId="29" fillId="45" borderId="82" applyNumberFormat="0" applyAlignment="0" applyProtection="0"/>
    <xf numFmtId="0" fontId="4" fillId="48" borderId="6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5" fillId="48" borderId="61" applyNumberFormat="0" applyFont="0" applyAlignment="0" applyProtection="0"/>
    <xf numFmtId="43" fontId="2" fillId="0" borderId="0" applyFont="0" applyFill="0" applyBorder="0" applyAlignment="0" applyProtection="0"/>
    <xf numFmtId="0" fontId="4" fillId="48" borderId="61" applyNumberFormat="0" applyFont="0" applyAlignment="0" applyProtection="0"/>
    <xf numFmtId="0" fontId="21" fillId="48" borderId="61" applyNumberFormat="0" applyFont="0" applyAlignment="0" applyProtection="0"/>
    <xf numFmtId="0" fontId="21" fillId="48" borderId="61" applyNumberFormat="0" applyFont="0" applyAlignment="0" applyProtection="0"/>
    <xf numFmtId="0" fontId="21" fillId="48" borderId="61" applyNumberFormat="0" applyFont="0" applyAlignment="0" applyProtection="0"/>
    <xf numFmtId="0" fontId="28" fillId="45" borderId="90" applyNumberFormat="0" applyAlignment="0" applyProtection="0"/>
    <xf numFmtId="0" fontId="28" fillId="45" borderId="90" applyNumberFormat="0" applyAlignment="0" applyProtection="0"/>
    <xf numFmtId="0" fontId="28" fillId="45" borderId="90" applyNumberFormat="0" applyAlignment="0" applyProtection="0"/>
    <xf numFmtId="0" fontId="4" fillId="48" borderId="70" applyNumberFormat="0" applyFont="0" applyAlignment="0" applyProtection="0"/>
    <xf numFmtId="0" fontId="51" fillId="45" borderId="62" applyNumberFormat="0" applyAlignment="0" applyProtection="0"/>
    <xf numFmtId="0" fontId="52" fillId="45" borderId="62" applyNumberFormat="0" applyAlignment="0" applyProtection="0"/>
    <xf numFmtId="0" fontId="21" fillId="48" borderId="70" applyNumberFormat="0" applyFont="0" applyAlignment="0" applyProtection="0"/>
    <xf numFmtId="0" fontId="21" fillId="48" borderId="70" applyNumberFormat="0" applyFont="0" applyAlignment="0" applyProtection="0"/>
    <xf numFmtId="0" fontId="21" fillId="48" borderId="70" applyNumberFormat="0" applyFont="0" applyAlignment="0" applyProtection="0"/>
    <xf numFmtId="0" fontId="4" fillId="48" borderId="53" applyNumberFormat="0" applyFont="0" applyAlignment="0" applyProtection="0"/>
    <xf numFmtId="0" fontId="5" fillId="48" borderId="53" applyNumberFormat="0" applyFont="0" applyAlignment="0" applyProtection="0"/>
    <xf numFmtId="0" fontId="4"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51" fillId="45" borderId="54" applyNumberFormat="0" applyAlignment="0" applyProtection="0"/>
    <xf numFmtId="0" fontId="52" fillId="45" borderId="54" applyNumberFormat="0" applyAlignment="0" applyProtection="0"/>
    <xf numFmtId="9" fontId="2" fillId="0" borderId="0" applyFont="0" applyFill="0" applyBorder="0" applyAlignment="0" applyProtection="0"/>
    <xf numFmtId="0" fontId="52" fillId="45" borderId="71"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 fillId="0" borderId="0"/>
    <xf numFmtId="0" fontId="43" fillId="32" borderId="82" applyNumberFormat="0" applyAlignment="0" applyProtection="0"/>
    <xf numFmtId="0" fontId="2" fillId="0" borderId="0"/>
    <xf numFmtId="0" fontId="44" fillId="32" borderId="82" applyNumberFormat="0" applyAlignment="0" applyProtection="0"/>
    <xf numFmtId="0" fontId="43" fillId="32" borderId="82" applyNumberFormat="0" applyAlignment="0" applyProtection="0"/>
    <xf numFmtId="0" fontId="44" fillId="32" borderId="90" applyNumberFormat="0" applyAlignment="0" applyProtection="0"/>
    <xf numFmtId="0" fontId="2" fillId="0" borderId="0"/>
    <xf numFmtId="0" fontId="43" fillId="32" borderId="90" applyNumberFormat="0" applyAlignment="0" applyProtection="0"/>
    <xf numFmtId="0" fontId="5" fillId="48" borderId="65" applyNumberFormat="0" applyFont="0" applyAlignment="0" applyProtection="0"/>
    <xf numFmtId="0" fontId="2" fillId="0" borderId="0"/>
    <xf numFmtId="0" fontId="2" fillId="0" borderId="0"/>
    <xf numFmtId="0" fontId="2" fillId="0" borderId="0"/>
    <xf numFmtId="0" fontId="57" fillId="0" borderId="81" applyNumberFormat="0" applyFill="0" applyAlignment="0" applyProtection="0"/>
    <xf numFmtId="0" fontId="51" fillId="45" borderId="66"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5" borderId="54" applyNumberFormat="0" applyAlignment="0" applyProtection="0"/>
    <xf numFmtId="0" fontId="51" fillId="45" borderId="54" applyNumberFormat="0" applyAlignment="0" applyProtection="0"/>
    <xf numFmtId="0" fontId="51" fillId="45" borderId="54" applyNumberFormat="0" applyAlignment="0" applyProtection="0"/>
    <xf numFmtId="0" fontId="4" fillId="48" borderId="65" applyNumberFormat="0" applyFont="0" applyAlignment="0" applyProtection="0"/>
    <xf numFmtId="0" fontId="4" fillId="48" borderId="87" applyNumberFormat="0" applyFont="0" applyAlignment="0" applyProtection="0"/>
    <xf numFmtId="0" fontId="43" fillId="32" borderId="90" applyNumberFormat="0" applyAlignment="0" applyProtection="0"/>
    <xf numFmtId="0" fontId="56" fillId="0" borderId="81" applyNumberFormat="0" applyFill="0" applyAlignment="0" applyProtection="0"/>
    <xf numFmtId="0" fontId="44" fillId="32" borderId="69" applyNumberFormat="0" applyAlignment="0" applyProtection="0"/>
    <xf numFmtId="0" fontId="28" fillId="45" borderId="78" applyNumberFormat="0" applyAlignment="0" applyProtection="0"/>
    <xf numFmtId="0" fontId="4" fillId="48" borderId="57" applyNumberFormat="0" applyFont="0" applyAlignment="0" applyProtection="0"/>
    <xf numFmtId="0" fontId="5" fillId="48" borderId="57" applyNumberFormat="0" applyFont="0" applyAlignment="0" applyProtection="0"/>
    <xf numFmtId="0" fontId="4"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51" fillId="45" borderId="92" applyNumberFormat="0" applyAlignment="0" applyProtection="0"/>
    <xf numFmtId="0" fontId="4" fillId="48" borderId="65" applyNumberFormat="0" applyFont="0" applyAlignment="0" applyProtection="0"/>
    <xf numFmtId="0" fontId="51" fillId="45" borderId="58" applyNumberFormat="0" applyAlignment="0" applyProtection="0"/>
    <xf numFmtId="0" fontId="52" fillId="45" borderId="58" applyNumberFormat="0" applyAlignment="0" applyProtection="0"/>
    <xf numFmtId="0" fontId="21" fillId="48" borderId="65" applyNumberFormat="0" applyFont="0" applyAlignment="0" applyProtection="0"/>
    <xf numFmtId="0" fontId="21" fillId="48" borderId="65" applyNumberFormat="0" applyFont="0" applyAlignment="0" applyProtection="0"/>
    <xf numFmtId="0" fontId="21" fillId="48" borderId="65" applyNumberFormat="0" applyFont="0" applyAlignment="0" applyProtection="0"/>
    <xf numFmtId="0" fontId="56" fillId="0" borderId="81" applyNumberFormat="0" applyFill="0" applyAlignment="0" applyProtection="0"/>
    <xf numFmtId="0" fontId="56" fillId="0" borderId="81" applyNumberFormat="0" applyFill="0" applyAlignment="0" applyProtection="0"/>
    <xf numFmtId="0" fontId="56" fillId="0" borderId="81" applyNumberFormat="0" applyFill="0" applyAlignment="0" applyProtection="0"/>
    <xf numFmtId="0" fontId="52" fillId="45" borderId="66" applyNumberFormat="0" applyAlignment="0" applyProtection="0"/>
    <xf numFmtId="0" fontId="51" fillId="45" borderId="80" applyNumberFormat="0" applyAlignment="0" applyProtection="0"/>
    <xf numFmtId="0" fontId="4" fillId="48" borderId="75" applyNumberFormat="0" applyFont="0" applyAlignment="0" applyProtection="0"/>
    <xf numFmtId="0" fontId="5" fillId="48" borderId="75" applyNumberFormat="0" applyFont="0" applyAlignment="0" applyProtection="0"/>
    <xf numFmtId="0" fontId="4" fillId="48" borderId="75" applyNumberFormat="0" applyFont="0" applyAlignment="0" applyProtection="0"/>
    <xf numFmtId="0" fontId="21" fillId="48" borderId="75" applyNumberFormat="0" applyFont="0" applyAlignment="0" applyProtection="0"/>
    <xf numFmtId="0" fontId="21" fillId="48" borderId="75" applyNumberFormat="0" applyFont="0" applyAlignment="0" applyProtection="0"/>
    <xf numFmtId="0" fontId="4" fillId="48" borderId="91" applyNumberFormat="0" applyFont="0" applyAlignment="0" applyProtection="0"/>
    <xf numFmtId="0" fontId="51" fillId="45" borderId="76" applyNumberFormat="0" applyAlignment="0" applyProtection="0"/>
    <xf numFmtId="0" fontId="52" fillId="45" borderId="76" applyNumberFormat="0" applyAlignment="0" applyProtection="0"/>
    <xf numFmtId="0" fontId="51" fillId="45" borderId="71"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5" borderId="58" applyNumberFormat="0" applyAlignment="0" applyProtection="0"/>
    <xf numFmtId="0" fontId="51" fillId="45" borderId="58" applyNumberFormat="0" applyAlignment="0" applyProtection="0"/>
    <xf numFmtId="0" fontId="51" fillId="45" borderId="58" applyNumberFormat="0" applyAlignment="0" applyProtection="0"/>
    <xf numFmtId="0" fontId="4" fillId="48" borderId="70" applyNumberFormat="0" applyFont="0" applyAlignment="0" applyProtection="0"/>
    <xf numFmtId="0" fontId="43" fillId="32" borderId="86" applyNumberFormat="0" applyAlignment="0" applyProtection="0"/>
    <xf numFmtId="0" fontId="5" fillId="48" borderId="83" applyNumberFormat="0" applyFont="0" applyAlignment="0" applyProtection="0"/>
    <xf numFmtId="0" fontId="43" fillId="32" borderId="82" applyNumberFormat="0" applyAlignment="0" applyProtection="0"/>
    <xf numFmtId="0" fontId="51" fillId="45" borderId="80" applyNumberFormat="0" applyAlignment="0" applyProtection="0"/>
    <xf numFmtId="0" fontId="43" fillId="32" borderId="64" applyNumberFormat="0" applyAlignment="0" applyProtection="0"/>
    <xf numFmtId="0" fontId="51" fillId="45" borderId="80" applyNumberFormat="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7" fillId="0" borderId="63" applyNumberFormat="0" applyFill="0" applyAlignment="0" applyProtection="0"/>
    <xf numFmtId="0" fontId="51" fillId="45" borderId="62" applyNumberFormat="0" applyAlignment="0" applyProtection="0"/>
    <xf numFmtId="0" fontId="51" fillId="45" borderId="62" applyNumberFormat="0" applyAlignment="0" applyProtection="0"/>
    <xf numFmtId="0" fontId="51" fillId="45" borderId="62" applyNumberFormat="0" applyAlignment="0" applyProtection="0"/>
    <xf numFmtId="0" fontId="51" fillId="45" borderId="80" applyNumberFormat="0" applyAlignment="0" applyProtection="0"/>
    <xf numFmtId="0" fontId="21" fillId="48" borderId="87" applyNumberFormat="0" applyFont="0" applyAlignment="0" applyProtection="0"/>
    <xf numFmtId="0" fontId="52" fillId="45" borderId="80" applyNumberFormat="0" applyAlignment="0" applyProtection="0"/>
    <xf numFmtId="0" fontId="21" fillId="48" borderId="75" applyNumberFormat="0" applyFont="0" applyAlignment="0" applyProtection="0"/>
    <xf numFmtId="0" fontId="43" fillId="32" borderId="69" applyNumberFormat="0" applyAlignment="0" applyProtection="0"/>
    <xf numFmtId="0" fontId="4" fillId="48" borderId="83"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7" fillId="0" borderId="67" applyNumberFormat="0" applyFill="0" applyAlignment="0" applyProtection="0"/>
    <xf numFmtId="0" fontId="51" fillId="45" borderId="66" applyNumberFormat="0" applyAlignment="0" applyProtection="0"/>
    <xf numFmtId="0" fontId="51" fillId="45" borderId="66" applyNumberFormat="0" applyAlignment="0" applyProtection="0"/>
    <xf numFmtId="0" fontId="51" fillId="45" borderId="66" applyNumberFormat="0" applyAlignment="0" applyProtection="0"/>
    <xf numFmtId="0" fontId="29" fillId="45" borderId="74" applyNumberFormat="0" applyAlignment="0" applyProtection="0"/>
    <xf numFmtId="0" fontId="21" fillId="48" borderId="87" applyNumberFormat="0" applyFont="0" applyAlignment="0" applyProtection="0"/>
    <xf numFmtId="0" fontId="21" fillId="48" borderId="87" applyNumberFormat="0" applyFont="0" applyAlignment="0" applyProtection="0"/>
    <xf numFmtId="0" fontId="56" fillId="0" borderId="72" applyNumberFormat="0" applyFill="0" applyAlignment="0" applyProtection="0"/>
    <xf numFmtId="0" fontId="56" fillId="0" borderId="72" applyNumberFormat="0" applyFill="0" applyAlignment="0" applyProtection="0"/>
    <xf numFmtId="0" fontId="56" fillId="0" borderId="72" applyNumberFormat="0" applyFill="0" applyAlignment="0" applyProtection="0"/>
    <xf numFmtId="0" fontId="56" fillId="0" borderId="72" applyNumberFormat="0" applyFill="0" applyAlignment="0" applyProtection="0"/>
    <xf numFmtId="0" fontId="57" fillId="0" borderId="72" applyNumberFormat="0" applyFill="0" applyAlignment="0" applyProtection="0"/>
    <xf numFmtId="0" fontId="51" fillId="45" borderId="71" applyNumberFormat="0" applyAlignment="0" applyProtection="0"/>
    <xf numFmtId="0" fontId="51" fillId="45" borderId="71" applyNumberFormat="0" applyAlignment="0" applyProtection="0"/>
    <xf numFmtId="0" fontId="51" fillId="45" borderId="71" applyNumberFormat="0" applyAlignment="0" applyProtection="0"/>
    <xf numFmtId="0" fontId="52" fillId="45" borderId="88" applyNumberFormat="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7" fillId="0" borderId="77" applyNumberFormat="0" applyFill="0" applyAlignment="0" applyProtection="0"/>
    <xf numFmtId="0" fontId="51" fillId="45" borderId="76" applyNumberFormat="0" applyAlignment="0" applyProtection="0"/>
    <xf numFmtId="0" fontId="51" fillId="45" borderId="76" applyNumberFormat="0" applyAlignment="0" applyProtection="0"/>
    <xf numFmtId="0" fontId="51" fillId="45" borderId="76" applyNumberFormat="0" applyAlignment="0" applyProtection="0"/>
    <xf numFmtId="0" fontId="4" fillId="48" borderId="79" applyNumberFormat="0" applyFont="0" applyAlignment="0" applyProtection="0"/>
    <xf numFmtId="0" fontId="4" fillId="48" borderId="83" applyNumberFormat="0" applyFont="0" applyAlignment="0" applyProtection="0"/>
    <xf numFmtId="0" fontId="21" fillId="48" borderId="83" applyNumberFormat="0" applyFont="0" applyAlignment="0" applyProtection="0"/>
    <xf numFmtId="0" fontId="21" fillId="48" borderId="83" applyNumberFormat="0" applyFont="0" applyAlignment="0" applyProtection="0"/>
    <xf numFmtId="0" fontId="21" fillId="48" borderId="83" applyNumberFormat="0" applyFont="0" applyAlignment="0" applyProtection="0"/>
    <xf numFmtId="0" fontId="4" fillId="48" borderId="91" applyNumberFormat="0" applyFont="0" applyAlignment="0" applyProtection="0"/>
    <xf numFmtId="0" fontId="51" fillId="45" borderId="84" applyNumberFormat="0" applyAlignment="0" applyProtection="0"/>
    <xf numFmtId="0" fontId="52" fillId="45" borderId="84" applyNumberFormat="0" applyAlignment="0" applyProtection="0"/>
    <xf numFmtId="0" fontId="21" fillId="48" borderId="91" applyNumberFormat="0" applyFont="0" applyAlignment="0" applyProtection="0"/>
    <xf numFmtId="0" fontId="21" fillId="48" borderId="91" applyNumberFormat="0" applyFont="0" applyAlignment="0" applyProtection="0"/>
    <xf numFmtId="0" fontId="21" fillId="48" borderId="91" applyNumberFormat="0" applyFont="0" applyAlignment="0" applyProtection="0"/>
    <xf numFmtId="0" fontId="52" fillId="45" borderId="92" applyNumberFormat="0" applyAlignment="0" applyProtection="0"/>
    <xf numFmtId="0" fontId="5" fillId="48" borderId="87" applyNumberFormat="0" applyFont="0" applyAlignment="0" applyProtection="0"/>
    <xf numFmtId="0" fontId="5" fillId="48" borderId="91" applyNumberFormat="0" applyFont="0" applyAlignment="0" applyProtection="0"/>
    <xf numFmtId="0" fontId="51" fillId="45" borderId="88" applyNumberFormat="0" applyAlignment="0" applyProtection="0"/>
    <xf numFmtId="0" fontId="4" fillId="48" borderId="87" applyNumberFormat="0" applyFont="0" applyAlignment="0" applyProtection="0"/>
    <xf numFmtId="0" fontId="29" fillId="45" borderId="86" applyNumberFormat="0" applyAlignment="0" applyProtection="0"/>
    <xf numFmtId="0" fontId="56" fillId="0" borderId="85" applyNumberFormat="0" applyFill="0" applyAlignment="0" applyProtection="0"/>
    <xf numFmtId="0" fontId="56" fillId="0" borderId="85" applyNumberFormat="0" applyFill="0" applyAlignment="0" applyProtection="0"/>
    <xf numFmtId="0" fontId="56" fillId="0" borderId="85" applyNumberFormat="0" applyFill="0" applyAlignment="0" applyProtection="0"/>
    <xf numFmtId="0" fontId="56" fillId="0" borderId="85" applyNumberFormat="0" applyFill="0" applyAlignment="0" applyProtection="0"/>
    <xf numFmtId="0" fontId="57" fillId="0" borderId="85" applyNumberFormat="0" applyFill="0" applyAlignment="0" applyProtection="0"/>
    <xf numFmtId="0" fontId="51" fillId="45" borderId="84" applyNumberFormat="0" applyAlignment="0" applyProtection="0"/>
    <xf numFmtId="0" fontId="51" fillId="45" borderId="84" applyNumberFormat="0" applyAlignment="0" applyProtection="0"/>
    <xf numFmtId="0" fontId="51" fillId="45" borderId="84" applyNumberFormat="0" applyAlignment="0" applyProtection="0"/>
    <xf numFmtId="0" fontId="43" fillId="32" borderId="90" applyNumberFormat="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7" fillId="0" borderId="89" applyNumberFormat="0" applyFill="0" applyAlignment="0" applyProtection="0"/>
    <xf numFmtId="0" fontId="51" fillId="45" borderId="88" applyNumberFormat="0" applyAlignment="0" applyProtection="0"/>
    <xf numFmtId="0" fontId="51" fillId="45" borderId="88" applyNumberFormat="0" applyAlignment="0" applyProtection="0"/>
    <xf numFmtId="0" fontId="51" fillId="45" borderId="88" applyNumberFormat="0" applyAlignment="0" applyProtection="0"/>
    <xf numFmtId="0" fontId="56" fillId="0" borderId="93" applyNumberFormat="0" applyFill="0" applyAlignment="0" applyProtection="0"/>
    <xf numFmtId="0" fontId="56" fillId="0" borderId="93" applyNumberFormat="0" applyFill="0" applyAlignment="0" applyProtection="0"/>
    <xf numFmtId="0" fontId="56" fillId="0" borderId="93" applyNumberFormat="0" applyFill="0" applyAlignment="0" applyProtection="0"/>
    <xf numFmtId="0" fontId="56" fillId="0" borderId="93" applyNumberFormat="0" applyFill="0" applyAlignment="0" applyProtection="0"/>
    <xf numFmtId="0" fontId="57" fillId="0" borderId="93" applyNumberFormat="0" applyFill="0" applyAlignment="0" applyProtection="0"/>
    <xf numFmtId="0" fontId="51" fillId="45" borderId="92" applyNumberFormat="0" applyAlignment="0" applyProtection="0"/>
    <xf numFmtId="0" fontId="51" fillId="45" borderId="92" applyNumberFormat="0" applyAlignment="0" applyProtection="0"/>
    <xf numFmtId="0" fontId="51" fillId="45" borderId="92" applyNumberFormat="0" applyAlignment="0" applyProtection="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4">
    <xf numFmtId="0" fontId="0" fillId="0" borderId="0" xfId="0"/>
    <xf numFmtId="0" fontId="4" fillId="0" borderId="0" xfId="0" applyFont="1" applyFill="1"/>
    <xf numFmtId="0" fontId="0" fillId="16" borderId="0" xfId="0" applyFill="1"/>
    <xf numFmtId="0" fontId="6" fillId="21" borderId="2" xfId="0" applyFont="1" applyFill="1" applyBorder="1"/>
    <xf numFmtId="0" fontId="7" fillId="21" borderId="2" xfId="0" applyFont="1" applyFill="1" applyBorder="1"/>
    <xf numFmtId="0" fontId="8" fillId="15" borderId="2" xfId="0" applyFont="1" applyFill="1" applyBorder="1"/>
    <xf numFmtId="0" fontId="9" fillId="15" borderId="2" xfId="0" applyFont="1" applyFill="1" applyBorder="1"/>
    <xf numFmtId="0" fontId="8" fillId="0" borderId="0" xfId="0" applyNumberFormat="1" applyFont="1" applyFill="1" applyBorder="1" applyAlignment="1">
      <alignment horizontal="left"/>
    </xf>
    <xf numFmtId="22" fontId="10" fillId="22" borderId="3" xfId="3" applyNumberFormat="1" applyFont="1" applyFill="1" applyBorder="1" applyAlignment="1" applyProtection="1">
      <alignment horizontal="center" vertical="top"/>
    </xf>
    <xf numFmtId="0" fontId="8" fillId="0" borderId="4" xfId="3" applyFont="1" applyFill="1" applyBorder="1" applyProtection="1"/>
    <xf numFmtId="0" fontId="4" fillId="22" borderId="5" xfId="3" applyFont="1" applyFill="1" applyBorder="1" applyAlignment="1" applyProtection="1">
      <protection locked="0"/>
    </xf>
    <xf numFmtId="0" fontId="4" fillId="22" borderId="6" xfId="3" applyFont="1" applyFill="1" applyBorder="1" applyAlignment="1" applyProtection="1">
      <protection locked="0"/>
    </xf>
    <xf numFmtId="0" fontId="8" fillId="0" borderId="7" xfId="3" applyFont="1" applyFill="1" applyBorder="1" applyAlignment="1" applyProtection="1">
      <alignment horizontal="left"/>
    </xf>
    <xf numFmtId="0" fontId="4" fillId="22" borderId="8" xfId="3" applyFont="1" applyFill="1" applyBorder="1" applyAlignment="1" applyProtection="1">
      <protection locked="0"/>
    </xf>
    <xf numFmtId="0" fontId="4" fillId="22" borderId="9" xfId="3" applyFont="1" applyFill="1" applyBorder="1" applyAlignment="1" applyProtection="1">
      <protection locked="0"/>
    </xf>
    <xf numFmtId="0" fontId="8" fillId="22" borderId="9" xfId="3" applyFont="1" applyFill="1" applyBorder="1" applyAlignment="1" applyProtection="1">
      <protection locked="0"/>
    </xf>
    <xf numFmtId="0" fontId="4" fillId="22" borderId="10" xfId="3" applyFont="1" applyFill="1" applyBorder="1" applyAlignment="1" applyProtection="1">
      <protection locked="0"/>
    </xf>
    <xf numFmtId="0" fontId="4" fillId="22" borderId="11" xfId="3" applyFont="1" applyFill="1" applyBorder="1" applyAlignment="1" applyProtection="1">
      <protection locked="0"/>
    </xf>
    <xf numFmtId="0" fontId="4" fillId="22" borderId="12" xfId="3" applyFont="1" applyFill="1" applyBorder="1" applyAlignment="1" applyProtection="1">
      <protection locked="0"/>
    </xf>
    <xf numFmtId="0" fontId="8" fillId="22" borderId="12" xfId="3" applyFont="1" applyFill="1" applyBorder="1" applyAlignment="1" applyProtection="1">
      <protection locked="0"/>
    </xf>
    <xf numFmtId="0" fontId="4" fillId="22" borderId="13" xfId="3" applyFont="1" applyFill="1" applyBorder="1" applyAlignment="1" applyProtection="1">
      <protection locked="0"/>
    </xf>
    <xf numFmtId="0" fontId="8" fillId="0" borderId="14" xfId="3" applyFont="1" applyFill="1" applyBorder="1" applyAlignment="1" applyProtection="1">
      <alignment horizontal="left"/>
    </xf>
    <xf numFmtId="0" fontId="4" fillId="22" borderId="16" xfId="3" applyFont="1" applyFill="1" applyBorder="1" applyAlignment="1" applyProtection="1">
      <protection locked="0"/>
    </xf>
    <xf numFmtId="0" fontId="8" fillId="22" borderId="16" xfId="3" applyFont="1" applyFill="1" applyBorder="1" applyAlignment="1" applyProtection="1">
      <protection locked="0"/>
    </xf>
    <xf numFmtId="0" fontId="4" fillId="22" borderId="17" xfId="3" applyFont="1" applyFill="1" applyBorder="1" applyAlignment="1" applyProtection="1">
      <protection locked="0"/>
    </xf>
    <xf numFmtId="0" fontId="8" fillId="0" borderId="0" xfId="3" applyFont="1" applyFill="1" applyBorder="1" applyProtection="1"/>
    <xf numFmtId="0" fontId="4" fillId="0" borderId="0" xfId="3" applyFont="1" applyFill="1" applyBorder="1" applyProtection="1"/>
    <xf numFmtId="0" fontId="8" fillId="0" borderId="0" xfId="3" applyFont="1" applyFill="1" applyProtection="1"/>
    <xf numFmtId="0" fontId="3" fillId="0" borderId="0" xfId="4"/>
    <xf numFmtId="0" fontId="11" fillId="0" borderId="0" xfId="4" applyFont="1"/>
    <xf numFmtId="0" fontId="6" fillId="21" borderId="2" xfId="4" applyFont="1" applyFill="1" applyBorder="1"/>
    <xf numFmtId="0" fontId="7" fillId="21" borderId="2" xfId="4" applyFont="1" applyFill="1" applyBorder="1"/>
    <xf numFmtId="0" fontId="12" fillId="0" borderId="0" xfId="4" applyFont="1"/>
    <xf numFmtId="0" fontId="9" fillId="15" borderId="2" xfId="4" applyFont="1" applyFill="1" applyBorder="1"/>
    <xf numFmtId="0" fontId="8" fillId="23" borderId="0" xfId="4" applyFont="1" applyFill="1"/>
    <xf numFmtId="0" fontId="11" fillId="0" borderId="0" xfId="4" applyFont="1" applyAlignment="1">
      <alignment horizontal="center"/>
    </xf>
    <xf numFmtId="0" fontId="8" fillId="0" borderId="0" xfId="4" applyFont="1"/>
    <xf numFmtId="39" fontId="8" fillId="0" borderId="0" xfId="5" applyNumberFormat="1" applyFont="1" applyBorder="1" applyAlignment="1" applyProtection="1"/>
    <xf numFmtId="164" fontId="4" fillId="0" borderId="0" xfId="6" applyNumberFormat="1" applyFont="1" applyFill="1" applyAlignment="1">
      <alignment horizontal="center"/>
    </xf>
    <xf numFmtId="0" fontId="4" fillId="0" borderId="0" xfId="4" applyFont="1"/>
    <xf numFmtId="0" fontId="8" fillId="0" borderId="0" xfId="7" applyFont="1" applyBorder="1"/>
    <xf numFmtId="0" fontId="4" fillId="0" borderId="0" xfId="7" applyFont="1" applyBorder="1"/>
    <xf numFmtId="0" fontId="13" fillId="0" borderId="0" xfId="7" applyFont="1" applyFill="1" applyBorder="1"/>
    <xf numFmtId="0" fontId="8" fillId="0" borderId="0" xfId="8" applyFont="1" applyFill="1" applyBorder="1" applyAlignment="1" applyProtection="1">
      <alignment horizontal="left"/>
    </xf>
    <xf numFmtId="0" fontId="4" fillId="0" borderId="0" xfId="7" applyFont="1" applyBorder="1" applyAlignment="1">
      <alignment horizontal="left"/>
    </xf>
    <xf numFmtId="0" fontId="9" fillId="15" borderId="18" xfId="4" applyFont="1" applyFill="1" applyBorder="1"/>
    <xf numFmtId="0" fontId="9" fillId="15" borderId="19" xfId="4" applyFont="1" applyFill="1" applyBorder="1"/>
    <xf numFmtId="0" fontId="8" fillId="0" borderId="7" xfId="0" applyNumberFormat="1" applyFont="1" applyFill="1" applyBorder="1" applyAlignment="1">
      <alignment vertical="top"/>
    </xf>
    <xf numFmtId="39" fontId="14" fillId="0" borderId="0" xfId="0" applyNumberFormat="1" applyFont="1" applyFill="1" applyBorder="1" applyAlignment="1">
      <alignment horizontal="center"/>
    </xf>
    <xf numFmtId="39" fontId="14" fillId="0" borderId="20" xfId="0" applyNumberFormat="1" applyFont="1" applyFill="1" applyBorder="1" applyAlignment="1">
      <alignment horizontal="center"/>
    </xf>
    <xf numFmtId="0" fontId="4" fillId="0" borderId="0" xfId="0" applyFont="1" applyFill="1" applyBorder="1" applyAlignment="1"/>
    <xf numFmtId="0" fontId="4" fillId="0" borderId="0" xfId="0" applyFont="1" applyFill="1" applyAlignment="1"/>
    <xf numFmtId="49" fontId="8" fillId="0" borderId="7" xfId="0" applyNumberFormat="1" applyFont="1" applyFill="1" applyBorder="1" applyAlignment="1">
      <alignment vertical="top"/>
    </xf>
    <xf numFmtId="0" fontId="4" fillId="0" borderId="20" xfId="0" applyFont="1" applyFill="1" applyBorder="1" applyAlignment="1"/>
    <xf numFmtId="49" fontId="8" fillId="24" borderId="7" xfId="0" applyNumberFormat="1" applyFont="1" applyFill="1" applyBorder="1" applyAlignment="1">
      <alignment horizontal="left" vertical="top"/>
    </xf>
    <xf numFmtId="0" fontId="4" fillId="24" borderId="0" xfId="0" applyFont="1" applyFill="1" applyBorder="1" applyAlignment="1"/>
    <xf numFmtId="0" fontId="8" fillId="0" borderId="7" xfId="0" applyFont="1" applyFill="1" applyBorder="1" applyAlignment="1"/>
    <xf numFmtId="10" fontId="8" fillId="19" borderId="0" xfId="2" applyNumberFormat="1" applyFont="1" applyFill="1" applyBorder="1" applyAlignment="1">
      <alignment horizontal="right" vertical="top"/>
    </xf>
    <xf numFmtId="39" fontId="8" fillId="0" borderId="14" xfId="0" applyNumberFormat="1" applyFont="1" applyBorder="1" applyAlignment="1">
      <alignment vertical="top"/>
    </xf>
    <xf numFmtId="0" fontId="4" fillId="0" borderId="21" xfId="0" applyFont="1" applyFill="1" applyBorder="1" applyAlignment="1"/>
    <xf numFmtId="0" fontId="4" fillId="0" borderId="22" xfId="0" applyFont="1" applyFill="1" applyBorder="1" applyAlignment="1"/>
    <xf numFmtId="3" fontId="4" fillId="0" borderId="0" xfId="0" applyNumberFormat="1" applyFont="1" applyFill="1" applyBorder="1" applyAlignment="1"/>
    <xf numFmtId="39" fontId="4" fillId="0" borderId="0" xfId="0" applyNumberFormat="1" applyFont="1" applyFill="1" applyBorder="1" applyAlignment="1"/>
    <xf numFmtId="37" fontId="4"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39" fontId="14" fillId="0" borderId="7" xfId="0" applyNumberFormat="1" applyFont="1" applyFill="1" applyBorder="1" applyAlignment="1">
      <alignment horizontal="center"/>
    </xf>
    <xf numFmtId="39" fontId="4" fillId="0" borderId="7" xfId="0" applyNumberFormat="1" applyFont="1" applyFill="1" applyBorder="1" applyAlignment="1">
      <alignment horizontal="left"/>
    </xf>
    <xf numFmtId="39" fontId="8" fillId="0" borderId="0" xfId="0" applyNumberFormat="1" applyFont="1" applyFill="1" applyBorder="1" applyAlignment="1">
      <alignment horizontal="center"/>
    </xf>
    <xf numFmtId="0" fontId="4" fillId="0" borderId="7" xfId="0" applyFont="1" applyFill="1" applyBorder="1" applyAlignment="1">
      <alignment horizontal="left"/>
    </xf>
    <xf numFmtId="0" fontId="4" fillId="0" borderId="7" xfId="0" applyFont="1" applyFill="1" applyBorder="1" applyAlignment="1"/>
    <xf numFmtId="39" fontId="8" fillId="0" borderId="7" xfId="0" applyNumberFormat="1" applyFont="1" applyFill="1" applyBorder="1" applyAlignment="1">
      <alignment horizontal="left"/>
    </xf>
    <xf numFmtId="0" fontId="4" fillId="0" borderId="14" xfId="0" applyFont="1" applyFill="1" applyBorder="1" applyAlignment="1">
      <alignment horizontal="left"/>
    </xf>
    <xf numFmtId="3" fontId="4" fillId="0" borderId="21" xfId="0" applyNumberFormat="1" applyFont="1" applyFill="1" applyBorder="1" applyAlignment="1" applyProtection="1">
      <alignment horizontal="right"/>
    </xf>
    <xf numFmtId="3" fontId="4" fillId="0" borderId="0" xfId="0" applyNumberFormat="1" applyFont="1" applyFill="1" applyAlignment="1"/>
    <xf numFmtId="3" fontId="4" fillId="0" borderId="21" xfId="0" applyNumberFormat="1" applyFont="1" applyFill="1" applyBorder="1" applyAlignment="1"/>
    <xf numFmtId="39" fontId="8" fillId="0" borderId="0" xfId="0" applyNumberFormat="1" applyFont="1" applyFill="1" applyBorder="1" applyAlignment="1">
      <alignment horizontal="left"/>
    </xf>
    <xf numFmtId="0" fontId="4" fillId="0" borderId="0" xfId="0" applyFont="1" applyFill="1" applyBorder="1" applyAlignment="1">
      <alignment horizontal="left"/>
    </xf>
    <xf numFmtId="39" fontId="4" fillId="0" borderId="0" xfId="0" applyNumberFormat="1" applyFont="1" applyFill="1" applyBorder="1" applyAlignment="1">
      <alignment horizontal="left"/>
    </xf>
    <xf numFmtId="164" fontId="4" fillId="0" borderId="0" xfId="1" applyNumberFormat="1" applyFont="1" applyFill="1" applyBorder="1" applyAlignment="1"/>
    <xf numFmtId="0" fontId="4" fillId="24" borderId="0" xfId="0" applyFont="1" applyFill="1" applyBorder="1" applyAlignment="1">
      <alignment horizontal="left"/>
    </xf>
    <xf numFmtId="10" fontId="8" fillId="0" borderId="0" xfId="2" applyNumberFormat="1" applyFont="1" applyFill="1" applyBorder="1" applyAlignment="1">
      <alignment horizontal="right" vertical="top"/>
    </xf>
    <xf numFmtId="0" fontId="8" fillId="0" borderId="7" xfId="0" applyFont="1" applyFill="1" applyBorder="1" applyAlignment="1">
      <alignment horizontal="left"/>
    </xf>
    <xf numFmtId="0" fontId="4" fillId="0" borderId="14" xfId="0" applyFont="1" applyFill="1" applyBorder="1" applyAlignment="1"/>
    <xf numFmtId="39" fontId="15" fillId="24" borderId="0" xfId="9" applyNumberFormat="1" applyFont="1" applyFill="1" applyBorder="1" applyAlignment="1">
      <alignment horizontal="left"/>
    </xf>
    <xf numFmtId="3" fontId="15" fillId="24" borderId="0" xfId="9" applyNumberFormat="1" applyFont="1" applyFill="1" applyBorder="1" applyAlignment="1">
      <alignment horizontal="left"/>
    </xf>
    <xf numFmtId="0" fontId="4" fillId="24" borderId="0" xfId="0" applyFont="1" applyFill="1" applyBorder="1"/>
    <xf numFmtId="39" fontId="16" fillId="24" borderId="23" xfId="9" applyNumberFormat="1" applyFont="1" applyFill="1" applyBorder="1" applyAlignment="1"/>
    <xf numFmtId="39" fontId="16" fillId="24" borderId="24" xfId="0" applyNumberFormat="1" applyFont="1" applyFill="1" applyBorder="1" applyAlignment="1"/>
    <xf numFmtId="39" fontId="16" fillId="24" borderId="24" xfId="0" applyNumberFormat="1" applyFont="1" applyFill="1" applyBorder="1" applyAlignment="1" applyProtection="1">
      <protection locked="0"/>
    </xf>
    <xf numFmtId="3" fontId="16" fillId="24" borderId="24" xfId="0" applyNumberFormat="1" applyFont="1" applyFill="1" applyBorder="1" applyAlignment="1" applyProtection="1">
      <protection locked="0"/>
    </xf>
    <xf numFmtId="39" fontId="16" fillId="22" borderId="24" xfId="9" applyNumberFormat="1" applyFont="1" applyFill="1" applyBorder="1" applyAlignment="1"/>
    <xf numFmtId="0" fontId="4" fillId="22" borderId="24" xfId="0" applyFont="1" applyFill="1" applyBorder="1"/>
    <xf numFmtId="0" fontId="4" fillId="22" borderId="25" xfId="0" applyFont="1" applyFill="1" applyBorder="1"/>
    <xf numFmtId="39" fontId="16" fillId="24" borderId="7" xfId="9" applyNumberFormat="1" applyFont="1" applyFill="1" applyBorder="1" applyAlignment="1"/>
    <xf numFmtId="39" fontId="16" fillId="24" borderId="0" xfId="0" applyNumberFormat="1" applyFont="1" applyFill="1" applyBorder="1" applyAlignment="1" applyProtection="1">
      <protection locked="0"/>
    </xf>
    <xf numFmtId="167" fontId="16" fillId="24" borderId="0" xfId="0" applyNumberFormat="1" applyFont="1" applyFill="1" applyBorder="1" applyAlignment="1" applyProtection="1">
      <protection locked="0"/>
    </xf>
    <xf numFmtId="3" fontId="16" fillId="24" borderId="0" xfId="0" applyNumberFormat="1" applyFont="1" applyFill="1" applyBorder="1" applyAlignment="1" applyProtection="1">
      <protection locked="0"/>
    </xf>
    <xf numFmtId="39" fontId="16" fillId="22" borderId="0" xfId="9" applyNumberFormat="1" applyFont="1" applyFill="1" applyBorder="1" applyAlignment="1"/>
    <xf numFmtId="0" fontId="4" fillId="22" borderId="0" xfId="0" applyFont="1" applyFill="1" applyBorder="1"/>
    <xf numFmtId="0" fontId="4" fillId="22" borderId="20" xfId="0" applyFont="1" applyFill="1" applyBorder="1"/>
    <xf numFmtId="39" fontId="16" fillId="24" borderId="14" xfId="9" applyNumberFormat="1" applyFont="1" applyFill="1" applyBorder="1" applyAlignment="1"/>
    <xf numFmtId="39" fontId="16" fillId="24" borderId="21" xfId="0" applyNumberFormat="1" applyFont="1" applyFill="1" applyBorder="1" applyAlignment="1" applyProtection="1">
      <protection locked="0"/>
    </xf>
    <xf numFmtId="167" fontId="16" fillId="24" borderId="21" xfId="0" applyNumberFormat="1" applyFont="1" applyFill="1" applyBorder="1" applyAlignment="1" applyProtection="1">
      <protection locked="0"/>
    </xf>
    <xf numFmtId="3" fontId="16" fillId="24" borderId="21" xfId="0" applyNumberFormat="1" applyFont="1" applyFill="1" applyBorder="1" applyAlignment="1" applyProtection="1">
      <protection locked="0"/>
    </xf>
    <xf numFmtId="39" fontId="16" fillId="22" borderId="21" xfId="9" applyNumberFormat="1" applyFont="1" applyFill="1" applyBorder="1" applyAlignment="1"/>
    <xf numFmtId="0" fontId="4" fillId="22" borderId="21" xfId="0" applyFont="1" applyFill="1" applyBorder="1"/>
    <xf numFmtId="0" fontId="4" fillId="22" borderId="22" xfId="0" applyFont="1" applyFill="1" applyBorder="1"/>
    <xf numFmtId="39" fontId="16" fillId="24" borderId="24" xfId="9" applyNumberFormat="1" applyFont="1" applyFill="1" applyBorder="1" applyAlignment="1"/>
    <xf numFmtId="167" fontId="16" fillId="24" borderId="24" xfId="0" applyNumberFormat="1" applyFont="1" applyFill="1" applyBorder="1" applyAlignment="1" applyProtection="1">
      <protection locked="0"/>
    </xf>
    <xf numFmtId="0" fontId="4" fillId="24" borderId="24" xfId="0" applyFont="1" applyFill="1" applyBorder="1"/>
    <xf numFmtId="0" fontId="4" fillId="24" borderId="21" xfId="0" applyFont="1" applyFill="1" applyBorder="1"/>
    <xf numFmtId="39" fontId="16" fillId="24" borderId="18" xfId="9" applyNumberFormat="1" applyFont="1" applyFill="1" applyBorder="1" applyAlignment="1"/>
    <xf numFmtId="0" fontId="4" fillId="24" borderId="2" xfId="0" applyFont="1" applyFill="1" applyBorder="1"/>
    <xf numFmtId="39" fontId="16" fillId="22" borderId="2" xfId="9" applyNumberFormat="1" applyFont="1" applyFill="1" applyBorder="1" applyAlignment="1"/>
    <xf numFmtId="0" fontId="4" fillId="22" borderId="2" xfId="0" applyFont="1" applyFill="1" applyBorder="1"/>
    <xf numFmtId="0" fontId="4" fillId="22" borderId="19" xfId="0" applyFont="1" applyFill="1" applyBorder="1"/>
    <xf numFmtId="39" fontId="16" fillId="24" borderId="7" xfId="0" applyNumberFormat="1" applyFont="1" applyFill="1" applyBorder="1" applyAlignment="1"/>
    <xf numFmtId="39" fontId="16" fillId="24" borderId="0" xfId="0" applyNumberFormat="1" applyFont="1" applyFill="1" applyBorder="1" applyAlignment="1"/>
    <xf numFmtId="0" fontId="4" fillId="24" borderId="20" xfId="0" applyFont="1" applyFill="1" applyBorder="1"/>
    <xf numFmtId="39" fontId="16" fillId="24" borderId="14" xfId="0" applyNumberFormat="1" applyFont="1" applyFill="1" applyBorder="1" applyAlignment="1"/>
    <xf numFmtId="39" fontId="16" fillId="24" borderId="21" xfId="0" applyNumberFormat="1" applyFont="1" applyFill="1" applyBorder="1" applyAlignment="1"/>
    <xf numFmtId="0" fontId="4" fillId="24" borderId="22" xfId="0" applyFont="1" applyFill="1" applyBorder="1"/>
    <xf numFmtId="0" fontId="4" fillId="24" borderId="0" xfId="0" applyFont="1" applyFill="1"/>
    <xf numFmtId="39" fontId="18" fillId="0" borderId="0" xfId="10" applyNumberFormat="1" applyFont="1" applyFill="1" applyBorder="1" applyAlignment="1">
      <alignment horizontal="left" vertical="center"/>
    </xf>
    <xf numFmtId="0" fontId="4" fillId="0" borderId="0" xfId="10" applyFont="1" applyFill="1"/>
    <xf numFmtId="0" fontId="4" fillId="0" borderId="0" xfId="10" applyFont="1"/>
    <xf numFmtId="0" fontId="8" fillId="0" borderId="0" xfId="10" applyFont="1" applyFill="1"/>
    <xf numFmtId="0" fontId="8" fillId="0" borderId="0" xfId="10" applyFont="1"/>
    <xf numFmtId="39" fontId="15" fillId="0" borderId="18" xfId="10" applyNumberFormat="1" applyFont="1" applyBorder="1" applyAlignment="1">
      <alignment horizontal="left"/>
    </xf>
    <xf numFmtId="39" fontId="15" fillId="0" borderId="25" xfId="9" applyNumberFormat="1" applyFont="1" applyFill="1" applyBorder="1" applyAlignment="1" applyProtection="1">
      <alignment horizontal="center"/>
      <protection locked="0"/>
    </xf>
    <xf numFmtId="3" fontId="15" fillId="0" borderId="3" xfId="9" applyNumberFormat="1" applyFont="1" applyFill="1" applyBorder="1" applyAlignment="1" applyProtection="1">
      <alignment horizontal="center"/>
      <protection locked="0"/>
    </xf>
    <xf numFmtId="3" fontId="15" fillId="0" borderId="0" xfId="9" applyNumberFormat="1" applyFont="1" applyFill="1" applyBorder="1" applyAlignment="1" applyProtection="1">
      <alignment horizontal="center"/>
      <protection locked="0"/>
    </xf>
    <xf numFmtId="2" fontId="16" fillId="26" borderId="4" xfId="10" applyNumberFormat="1" applyFont="1" applyFill="1" applyBorder="1" applyAlignment="1" applyProtection="1"/>
    <xf numFmtId="4" fontId="16" fillId="22" borderId="25" xfId="10" applyNumberFormat="1" applyFont="1" applyFill="1" applyBorder="1" applyAlignment="1" applyProtection="1"/>
    <xf numFmtId="4" fontId="16" fillId="0" borderId="0" xfId="10" applyNumberFormat="1" applyFont="1" applyFill="1" applyBorder="1" applyAlignment="1" applyProtection="1">
      <protection locked="0"/>
    </xf>
    <xf numFmtId="2" fontId="16" fillId="26" borderId="26" xfId="10" applyNumberFormat="1" applyFont="1" applyFill="1" applyBorder="1" applyAlignment="1" applyProtection="1"/>
    <xf numFmtId="4" fontId="16" fillId="22" borderId="20" xfId="10" applyNumberFormat="1" applyFont="1" applyFill="1" applyBorder="1" applyAlignment="1" applyProtection="1"/>
    <xf numFmtId="0" fontId="16" fillId="0" borderId="0" xfId="10" applyFont="1" applyFill="1" applyBorder="1" applyAlignment="1"/>
    <xf numFmtId="4" fontId="16" fillId="0" borderId="0" xfId="10" applyNumberFormat="1" applyFont="1" applyFill="1" applyAlignment="1" applyProtection="1"/>
    <xf numFmtId="3" fontId="16" fillId="0" borderId="0" xfId="10" applyNumberFormat="1" applyFont="1" applyFill="1" applyAlignment="1" applyProtection="1"/>
    <xf numFmtId="0" fontId="4" fillId="0" borderId="0" xfId="10" applyFont="1" applyProtection="1"/>
    <xf numFmtId="4" fontId="4" fillId="0" borderId="0" xfId="10" applyNumberFormat="1" applyFont="1" applyProtection="1"/>
    <xf numFmtId="4" fontId="4" fillId="0" borderId="0" xfId="10" applyNumberFormat="1" applyFont="1" applyFill="1"/>
    <xf numFmtId="3" fontId="15" fillId="0" borderId="3" xfId="9" applyNumberFormat="1" applyFont="1" applyFill="1" applyBorder="1" applyAlignment="1" applyProtection="1">
      <alignment horizontal="center"/>
    </xf>
    <xf numFmtId="4" fontId="15" fillId="0" borderId="3" xfId="9" applyNumberFormat="1" applyFont="1" applyFill="1" applyBorder="1" applyAlignment="1" applyProtection="1">
      <alignment horizontal="center"/>
    </xf>
    <xf numFmtId="4" fontId="15" fillId="0" borderId="0" xfId="9" applyNumberFormat="1" applyFont="1" applyFill="1" applyBorder="1" applyAlignment="1" applyProtection="1">
      <alignment horizontal="center"/>
      <protection locked="0"/>
    </xf>
    <xf numFmtId="2" fontId="16" fillId="22" borderId="25" xfId="10" applyNumberFormat="1" applyFont="1" applyFill="1" applyBorder="1" applyAlignment="1" applyProtection="1"/>
    <xf numFmtId="2" fontId="16" fillId="22" borderId="20" xfId="10" applyNumberFormat="1" applyFont="1" applyFill="1" applyBorder="1" applyAlignment="1" applyProtection="1"/>
    <xf numFmtId="2" fontId="16" fillId="26" borderId="27" xfId="10" applyNumberFormat="1" applyFont="1" applyFill="1" applyBorder="1" applyAlignment="1" applyProtection="1"/>
    <xf numFmtId="3" fontId="16"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7" fillId="21" borderId="18" xfId="0" applyFont="1" applyFill="1" applyBorder="1"/>
    <xf numFmtId="0" fontId="7" fillId="0" borderId="0" xfId="0" applyFont="1" applyFill="1" applyBorder="1"/>
    <xf numFmtId="0" fontId="6" fillId="0" borderId="0" xfId="0" applyFont="1" applyFill="1" applyBorder="1"/>
    <xf numFmtId="0" fontId="4" fillId="0" borderId="0" xfId="0" applyFont="1" applyFill="1" applyBorder="1"/>
    <xf numFmtId="0" fontId="8" fillId="0" borderId="0" xfId="3" applyFont="1" applyFill="1" applyBorder="1" applyAlignment="1" applyProtection="1"/>
    <xf numFmtId="0" fontId="4" fillId="0" borderId="0" xfId="3" applyFont="1" applyFill="1" applyBorder="1" applyAlignment="1" applyProtection="1">
      <protection locked="0"/>
    </xf>
    <xf numFmtId="39" fontId="10"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4" fillId="24" borderId="0" xfId="0" applyFont="1" applyFill="1" applyBorder="1" applyAlignment="1">
      <alignment horizontal="center" vertical="top"/>
    </xf>
    <xf numFmtId="0" fontId="4" fillId="0" borderId="0" xfId="0" applyFont="1" applyFill="1" applyAlignment="1">
      <alignment horizontal="left" vertical="top" wrapText="1"/>
    </xf>
    <xf numFmtId="0" fontId="4" fillId="22" borderId="28" xfId="0" applyFont="1" applyFill="1" applyBorder="1"/>
    <xf numFmtId="0" fontId="4" fillId="24" borderId="29" xfId="0" applyFont="1" applyFill="1" applyBorder="1"/>
    <xf numFmtId="0" fontId="4" fillId="22" borderId="28" xfId="0" applyFont="1" applyFill="1" applyBorder="1" applyAlignment="1">
      <alignment wrapText="1"/>
    </xf>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wrapText="1"/>
    </xf>
    <xf numFmtId="0" fontId="4" fillId="24" borderId="0" xfId="0" applyFont="1" applyFill="1" applyBorder="1" applyAlignment="1">
      <alignment wrapText="1"/>
    </xf>
    <xf numFmtId="0" fontId="4" fillId="24" borderId="30" xfId="0" applyFont="1" applyFill="1" applyBorder="1"/>
    <xf numFmtId="0" fontId="4" fillId="24" borderId="30" xfId="0" applyFont="1" applyFill="1" applyBorder="1" applyAlignment="1">
      <alignment wrapText="1"/>
    </xf>
    <xf numFmtId="0" fontId="4" fillId="0" borderId="0" xfId="0" quotePrefix="1" applyFont="1" applyFill="1" applyBorder="1" applyAlignment="1">
      <alignment horizontal="left" vertical="top" wrapText="1"/>
    </xf>
    <xf numFmtId="0" fontId="4" fillId="24" borderId="9" xfId="0" applyFont="1" applyFill="1" applyBorder="1"/>
    <xf numFmtId="0" fontId="4" fillId="24" borderId="9" xfId="0" applyFont="1" applyFill="1" applyBorder="1" applyAlignment="1">
      <alignment wrapText="1"/>
    </xf>
    <xf numFmtId="0" fontId="4" fillId="24" borderId="0" xfId="0" applyFont="1" applyFill="1" applyAlignment="1">
      <alignment horizontal="left" vertical="top"/>
    </xf>
    <xf numFmtId="0" fontId="4" fillId="24" borderId="0" xfId="0" applyFont="1" applyFill="1" applyAlignment="1">
      <alignment horizontal="left" vertical="top" wrapText="1"/>
    </xf>
    <xf numFmtId="0" fontId="4" fillId="24" borderId="31" xfId="0" applyFont="1" applyFill="1" applyBorder="1" applyAlignment="1">
      <alignment horizontal="center" vertical="top"/>
    </xf>
    <xf numFmtId="0" fontId="20" fillId="24" borderId="0" xfId="0" applyFont="1" applyFill="1"/>
    <xf numFmtId="0" fontId="4" fillId="24" borderId="33" xfId="0" applyFont="1" applyFill="1" applyBorder="1" applyAlignment="1">
      <alignment horizontal="center" vertical="top"/>
    </xf>
    <xf numFmtId="0" fontId="4" fillId="24" borderId="35" xfId="0" applyFont="1" applyFill="1" applyBorder="1" applyAlignment="1">
      <alignment horizontal="center" vertical="top"/>
    </xf>
    <xf numFmtId="0" fontId="4"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4" fillId="24" borderId="38" xfId="0" applyFont="1" applyFill="1" applyBorder="1" applyAlignment="1">
      <alignment horizontal="center" vertical="top"/>
    </xf>
    <xf numFmtId="0" fontId="4" fillId="24" borderId="39" xfId="0" applyFont="1" applyFill="1" applyBorder="1" applyAlignment="1">
      <alignment wrapText="1"/>
    </xf>
    <xf numFmtId="0" fontId="4"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6" fillId="22" borderId="22" xfId="10" applyNumberFormat="1" applyFont="1" applyFill="1" applyBorder="1" applyAlignment="1" applyProtection="1"/>
    <xf numFmtId="2" fontId="16" fillId="22" borderId="22" xfId="10" applyNumberFormat="1" applyFont="1" applyFill="1" applyBorder="1" applyAlignment="1" applyProtection="1"/>
    <xf numFmtId="3" fontId="16" fillId="16" borderId="24" xfId="0" applyNumberFormat="1" applyFont="1" applyFill="1" applyBorder="1" applyAlignment="1" applyProtection="1">
      <protection locked="0"/>
    </xf>
    <xf numFmtId="3" fontId="16" fillId="16" borderId="25" xfId="0" applyNumberFormat="1" applyFont="1" applyFill="1" applyBorder="1" applyAlignment="1" applyProtection="1">
      <protection locked="0"/>
    </xf>
    <xf numFmtId="0" fontId="16" fillId="17" borderId="23" xfId="10" applyFont="1" applyFill="1" applyBorder="1" applyAlignment="1"/>
    <xf numFmtId="0" fontId="16" fillId="17" borderId="7" xfId="10" applyFont="1" applyFill="1" applyBorder="1" applyAlignment="1"/>
    <xf numFmtId="0" fontId="16" fillId="17" borderId="14" xfId="10" applyFont="1" applyFill="1" applyBorder="1" applyAlignment="1"/>
    <xf numFmtId="0" fontId="0" fillId="0" borderId="0" xfId="0" quotePrefix="1" applyFont="1" applyFill="1" applyBorder="1" applyAlignment="1">
      <alignment horizontal="left" vertical="top" wrapText="1"/>
    </xf>
    <xf numFmtId="0" fontId="7" fillId="21" borderId="49" xfId="4" applyFont="1" applyFill="1" applyBorder="1"/>
    <xf numFmtId="0" fontId="9" fillId="15" borderId="49" xfId="4" applyFont="1" applyFill="1" applyBorder="1"/>
    <xf numFmtId="10" fontId="8"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4" fillId="0" borderId="50" xfId="6" applyNumberFormat="1" applyFont="1" applyFill="1" applyBorder="1" applyAlignment="1" applyProtection="1">
      <alignment horizontal="left"/>
      <protection locked="0"/>
    </xf>
    <xf numFmtId="165" fontId="4" fillId="0" borderId="26" xfId="6" applyNumberFormat="1" applyFont="1" applyFill="1" applyBorder="1" applyAlignment="1" applyProtection="1">
      <alignment horizontal="left"/>
      <protection locked="0"/>
    </xf>
    <xf numFmtId="165" fontId="4" fillId="0" borderId="27" xfId="6" applyNumberFormat="1" applyFont="1" applyFill="1" applyBorder="1" applyAlignment="1" applyProtection="1">
      <alignment horizontal="left"/>
      <protection locked="0"/>
    </xf>
    <xf numFmtId="0" fontId="9" fillId="15" borderId="49" xfId="0" applyFont="1" applyFill="1" applyBorder="1"/>
    <xf numFmtId="0" fontId="11" fillId="15" borderId="49" xfId="0" applyFont="1" applyFill="1" applyBorder="1"/>
    <xf numFmtId="0" fontId="11" fillId="0" borderId="0" xfId="195" applyFont="1"/>
    <xf numFmtId="0" fontId="9" fillId="15" borderId="51" xfId="0" applyFont="1" applyFill="1" applyBorder="1"/>
    <xf numFmtId="0" fontId="9" fillId="0" borderId="51" xfId="0" applyFont="1" applyFill="1" applyBorder="1"/>
    <xf numFmtId="0" fontId="9" fillId="0" borderId="0" xfId="0" applyFont="1" applyFill="1" applyBorder="1"/>
    <xf numFmtId="0" fontId="9" fillId="15" borderId="0" xfId="0" applyFont="1" applyFill="1" applyBorder="1"/>
    <xf numFmtId="0" fontId="11"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4" fillId="0" borderId="27" xfId="1" applyNumberFormat="1" applyFont="1" applyFill="1" applyBorder="1" applyAlignment="1"/>
    <xf numFmtId="0" fontId="8" fillId="15" borderId="49" xfId="186" applyFont="1" applyFill="1" applyBorder="1" applyAlignment="1">
      <alignment vertical="center"/>
    </xf>
    <xf numFmtId="0" fontId="4" fillId="24" borderId="20" xfId="0" applyFont="1" applyFill="1" applyBorder="1" applyAlignment="1"/>
    <xf numFmtId="39" fontId="8" fillId="0" borderId="20" xfId="0" applyNumberFormat="1" applyFont="1" applyFill="1" applyBorder="1" applyAlignment="1">
      <alignment horizontal="center"/>
    </xf>
    <xf numFmtId="3" fontId="4" fillId="0" borderId="22" xfId="0" applyNumberFormat="1" applyFont="1" applyFill="1" applyBorder="1" applyAlignment="1" applyProtection="1">
      <alignment horizontal="right"/>
    </xf>
    <xf numFmtId="166" fontId="4" fillId="0" borderId="3" xfId="1" applyNumberFormat="1" applyFont="1" applyFill="1" applyBorder="1" applyAlignment="1"/>
    <xf numFmtId="0" fontId="4"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8" fillId="15" borderId="19" xfId="186" applyFont="1" applyFill="1" applyBorder="1" applyAlignment="1">
      <alignment horizontal="right" vertical="center"/>
    </xf>
    <xf numFmtId="9" fontId="0" fillId="0" borderId="3" xfId="0" applyNumberFormat="1" applyFill="1" applyBorder="1"/>
    <xf numFmtId="10" fontId="8"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8"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26" xfId="1" applyNumberFormat="1" applyFont="1" applyFill="1" applyBorder="1"/>
    <xf numFmtId="164" fontId="0" fillId="0" borderId="27" xfId="1" applyNumberFormat="1" applyFont="1" applyFill="1" applyBorder="1"/>
    <xf numFmtId="164" fontId="11" fillId="0" borderId="0" xfId="1" applyNumberFormat="1" applyFont="1" applyAlignment="1">
      <alignment horizontal="center"/>
    </xf>
    <xf numFmtId="164" fontId="11" fillId="0" borderId="0" xfId="1" applyNumberFormat="1" applyFont="1"/>
    <xf numFmtId="164" fontId="4" fillId="0" borderId="0" xfId="1" applyNumberFormat="1" applyFont="1" applyFill="1" applyAlignment="1">
      <alignment horizontal="center"/>
    </xf>
    <xf numFmtId="164" fontId="11" fillId="0" borderId="0" xfId="1" applyNumberFormat="1" applyFont="1" applyFill="1" applyBorder="1" applyAlignment="1">
      <alignment horizontal="center"/>
    </xf>
    <xf numFmtId="164" fontId="0" fillId="0" borderId="3" xfId="1" applyNumberFormat="1" applyFont="1" applyFill="1" applyBorder="1"/>
    <xf numFmtId="0" fontId="11" fillId="53" borderId="73" xfId="0" applyFont="1" applyFill="1" applyBorder="1"/>
    <xf numFmtId="164" fontId="0" fillId="18" borderId="0" xfId="1" applyNumberFormat="1" applyFont="1" applyFill="1" applyBorder="1"/>
    <xf numFmtId="0" fontId="11" fillId="18" borderId="73" xfId="0" applyFont="1" applyFill="1" applyBorder="1"/>
    <xf numFmtId="0" fontId="11" fillId="0" borderId="26" xfId="341" applyFont="1" applyBorder="1"/>
    <xf numFmtId="0" fontId="11" fillId="16" borderId="73" xfId="0" applyFont="1" applyFill="1" applyBorder="1"/>
    <xf numFmtId="0" fontId="11" fillId="53" borderId="26" xfId="0" applyFont="1" applyFill="1" applyBorder="1"/>
    <xf numFmtId="0" fontId="11" fillId="19" borderId="26" xfId="0" applyFont="1" applyFill="1" applyBorder="1"/>
    <xf numFmtId="0" fontId="11" fillId="16" borderId="68" xfId="0" applyFont="1" applyFill="1" applyBorder="1"/>
    <xf numFmtId="0" fontId="11" fillId="0" borderId="0" xfId="345" applyFont="1"/>
    <xf numFmtId="0" fontId="11" fillId="18" borderId="3" xfId="0" applyFont="1" applyFill="1" applyBorder="1"/>
    <xf numFmtId="0" fontId="2" fillId="0" borderId="0" xfId="341"/>
    <xf numFmtId="0" fontId="11" fillId="0" borderId="27" xfId="341" applyFont="1" applyBorder="1"/>
    <xf numFmtId="0" fontId="11" fillId="50" borderId="26" xfId="0" applyFont="1" applyFill="1" applyBorder="1"/>
    <xf numFmtId="0" fontId="11" fillId="16" borderId="26" xfId="0" applyFont="1" applyFill="1" applyBorder="1"/>
    <xf numFmtId="0" fontId="11" fillId="52" borderId="26" xfId="0" applyFont="1" applyFill="1" applyBorder="1"/>
    <xf numFmtId="0" fontId="11" fillId="51" borderId="26" xfId="0" applyFont="1" applyFill="1" applyBorder="1"/>
    <xf numFmtId="0" fontId="11" fillId="49" borderId="26" xfId="0" applyFont="1" applyFill="1" applyBorder="1"/>
    <xf numFmtId="0" fontId="11" fillId="49" borderId="73" xfId="0" applyFont="1" applyFill="1" applyBorder="1"/>
    <xf numFmtId="165" fontId="0" fillId="0" borderId="27" xfId="6" applyNumberFormat="1" applyFont="1" applyFill="1" applyBorder="1" applyAlignment="1" applyProtection="1">
      <alignment horizontal="left"/>
      <protection locked="0"/>
    </xf>
    <xf numFmtId="0" fontId="11" fillId="0" borderId="26" xfId="4" applyFont="1" applyBorder="1"/>
    <xf numFmtId="165" fontId="4" fillId="0" borderId="73" xfId="6" applyNumberFormat="1" applyFont="1" applyFill="1" applyBorder="1" applyAlignment="1" applyProtection="1">
      <alignment horizontal="left"/>
      <protection locked="0"/>
    </xf>
    <xf numFmtId="164" fontId="0" fillId="0" borderId="4" xfId="1" applyNumberFormat="1" applyFont="1" applyFill="1" applyBorder="1"/>
    <xf numFmtId="0" fontId="65" fillId="0" borderId="0" xfId="4" applyFont="1"/>
    <xf numFmtId="39" fontId="0" fillId="0" borderId="7" xfId="0" applyNumberFormat="1" applyFont="1" applyFill="1" applyBorder="1" applyAlignment="1">
      <alignment vertical="top"/>
    </xf>
    <xf numFmtId="164" fontId="0" fillId="0" borderId="73" xfId="1" applyNumberFormat="1" applyFont="1" applyFill="1" applyBorder="1"/>
    <xf numFmtId="164" fontId="9" fillId="15" borderId="49" xfId="1" applyNumberFormat="1" applyFont="1" applyFill="1" applyBorder="1"/>
    <xf numFmtId="164" fontId="0" fillId="17" borderId="27" xfId="1" applyNumberFormat="1" applyFont="1" applyFill="1" applyBorder="1"/>
    <xf numFmtId="166" fontId="4" fillId="25" borderId="73" xfId="1" applyNumberFormat="1" applyFont="1" applyFill="1" applyBorder="1" applyAlignment="1"/>
    <xf numFmtId="166" fontId="4" fillId="25" borderId="26" xfId="1" applyNumberFormat="1" applyFont="1" applyFill="1" applyBorder="1" applyAlignment="1"/>
    <xf numFmtId="37" fontId="8" fillId="0" borderId="27" xfId="0" applyNumberFormat="1" applyFont="1" applyFill="1" applyBorder="1" applyAlignment="1">
      <alignment horizontal="right"/>
    </xf>
    <xf numFmtId="0" fontId="11" fillId="0" borderId="0" xfId="4" applyFont="1" applyFill="1"/>
    <xf numFmtId="0" fontId="11" fillId="0" borderId="7" xfId="4" applyFont="1" applyBorder="1"/>
    <xf numFmtId="0" fontId="7" fillId="21" borderId="94" xfId="0" applyFont="1" applyFill="1" applyBorder="1"/>
    <xf numFmtId="0" fontId="6" fillId="21" borderId="94" xfId="0" applyFont="1" applyFill="1" applyBorder="1"/>
    <xf numFmtId="0" fontId="9" fillId="15" borderId="18" xfId="497" applyFont="1" applyFill="1" applyBorder="1"/>
    <xf numFmtId="0" fontId="9" fillId="15" borderId="3" xfId="497" applyFont="1" applyFill="1" applyBorder="1"/>
    <xf numFmtId="0" fontId="9" fillId="0" borderId="26" xfId="497" applyFont="1" applyFill="1" applyBorder="1"/>
    <xf numFmtId="0" fontId="4" fillId="0" borderId="0" xfId="0" applyFont="1" applyAlignment="1">
      <alignment vertical="center" wrapText="1"/>
    </xf>
    <xf numFmtId="0" fontId="66" fillId="0" borderId="0" xfId="0" quotePrefix="1" applyFont="1" applyAlignment="1">
      <alignment wrapText="1"/>
    </xf>
    <xf numFmtId="0" fontId="4" fillId="0" borderId="0" xfId="0" applyFont="1" applyAlignment="1">
      <alignment vertical="center"/>
    </xf>
    <xf numFmtId="0" fontId="0" fillId="0" borderId="0" xfId="0" applyAlignment="1">
      <alignment wrapText="1"/>
    </xf>
    <xf numFmtId="0" fontId="66" fillId="0" borderId="0" xfId="0" applyFont="1"/>
    <xf numFmtId="37" fontId="8" fillId="0" borderId="0" xfId="0" applyNumberFormat="1" applyFont="1" applyFill="1" applyBorder="1" applyAlignment="1">
      <alignment horizontal="right"/>
    </xf>
    <xf numFmtId="37" fontId="0" fillId="18" borderId="0" xfId="1" applyNumberFormat="1" applyFont="1" applyFill="1" applyBorder="1"/>
    <xf numFmtId="165" fontId="0" fillId="0" borderId="26" xfId="1" applyFont="1" applyFill="1" applyBorder="1"/>
    <xf numFmtId="165" fontId="0" fillId="0" borderId="27" xfId="1" applyFont="1" applyFill="1" applyBorder="1"/>
    <xf numFmtId="170" fontId="0" fillId="18" borderId="0" xfId="0" applyNumberFormat="1" applyFill="1"/>
    <xf numFmtId="170" fontId="11" fillId="0" borderId="0" xfId="4" applyNumberFormat="1" applyFont="1"/>
    <xf numFmtId="166" fontId="11" fillId="0" borderId="0" xfId="4" applyNumberFormat="1" applyFont="1"/>
    <xf numFmtId="2" fontId="0" fillId="16" borderId="0" xfId="0" applyNumberFormat="1" applyFill="1"/>
    <xf numFmtId="165" fontId="0" fillId="16" borderId="0" xfId="1" applyFont="1" applyFill="1"/>
    <xf numFmtId="0" fontId="0" fillId="22" borderId="28" xfId="0" applyFont="1" applyFill="1" applyBorder="1"/>
    <xf numFmtId="0" fontId="0" fillId="22" borderId="28" xfId="0" applyFont="1" applyFill="1" applyBorder="1" applyAlignment="1">
      <alignment wrapText="1"/>
    </xf>
    <xf numFmtId="4" fontId="68" fillId="0" borderId="0" xfId="10" applyNumberFormat="1" applyFont="1" applyFill="1"/>
    <xf numFmtId="0" fontId="68" fillId="0" borderId="0" xfId="10" applyFont="1" applyFill="1" applyAlignment="1">
      <alignment horizontal="right"/>
    </xf>
    <xf numFmtId="0" fontId="4" fillId="54" borderId="11" xfId="3" applyFont="1" applyFill="1" applyBorder="1" applyAlignment="1" applyProtection="1">
      <protection locked="0"/>
    </xf>
    <xf numFmtId="0" fontId="4" fillId="54" borderId="15" xfId="3" applyFont="1" applyFill="1" applyBorder="1" applyAlignment="1" applyProtection="1">
      <protection locked="0"/>
    </xf>
    <xf numFmtId="0" fontId="4" fillId="54" borderId="0" xfId="3" applyFont="1" applyFill="1" applyBorder="1" applyProtection="1"/>
    <xf numFmtId="0" fontId="8" fillId="22" borderId="0" xfId="3" applyFont="1" applyFill="1" applyAlignment="1" applyProtection="1">
      <alignment wrapText="1"/>
    </xf>
    <xf numFmtId="0" fontId="4" fillId="24" borderId="32" xfId="0" applyNumberFormat="1" applyFont="1" applyFill="1" applyBorder="1" applyAlignment="1">
      <alignment horizontal="left" vertical="top" wrapText="1"/>
    </xf>
    <xf numFmtId="0" fontId="4" fillId="24" borderId="34" xfId="0" applyNumberFormat="1" applyFont="1" applyFill="1" applyBorder="1" applyAlignment="1">
      <alignment horizontal="left" vertical="top" wrapText="1"/>
    </xf>
    <xf numFmtId="0" fontId="4" fillId="24" borderId="36" xfId="0" applyNumberFormat="1" applyFont="1" applyFill="1" applyBorder="1" applyAlignment="1">
      <alignment horizontal="left" vertical="top" wrapText="1"/>
    </xf>
  </cellXfs>
  <cellStyles count="528">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30"/>
    <cellStyle name="20% - Accent1 3 2 3" xfId="498"/>
    <cellStyle name="20% - Accent2 2" xfId="26"/>
    <cellStyle name="20% - Accent2 2 2" xfId="27"/>
    <cellStyle name="20% - Accent2 3" xfId="28"/>
    <cellStyle name="20% - Accent2 3 2" xfId="29"/>
    <cellStyle name="20% - Accent2 3 2 2" xfId="231"/>
    <cellStyle name="20% - Accent2 3 2 3" xfId="499"/>
    <cellStyle name="20% - Accent3 2" xfId="30"/>
    <cellStyle name="20% - Accent3 2 2" xfId="31"/>
    <cellStyle name="20% - Accent3 3" xfId="32"/>
    <cellStyle name="20% - Accent3 3 2" xfId="33"/>
    <cellStyle name="20% - Accent3 3 2 2" xfId="235"/>
    <cellStyle name="20% - Accent3 3 2 3" xfId="500"/>
    <cellStyle name="20% - Accent4 2" xfId="34"/>
    <cellStyle name="20% - Accent4 2 2" xfId="35"/>
    <cellStyle name="20% - Accent4 3" xfId="36"/>
    <cellStyle name="20% - Accent4 3 2" xfId="37"/>
    <cellStyle name="20% - Accent4 3 2 2" xfId="237"/>
    <cellStyle name="20% - Accent4 3 2 3" xfId="501"/>
    <cellStyle name="20% - Accent5 2" xfId="38"/>
    <cellStyle name="20% - Accent5 2 2" xfId="39"/>
    <cellStyle name="20% - Accent5 3" xfId="40"/>
    <cellStyle name="20% - Accent5 3 2" xfId="41"/>
    <cellStyle name="20% - Accent5 3 2 2" xfId="240"/>
    <cellStyle name="20% - Accent5 3 2 3" xfId="502"/>
    <cellStyle name="20% - Accent6 2" xfId="42"/>
    <cellStyle name="20% - Accent6 2 2" xfId="43"/>
    <cellStyle name="20% - Accent6 3" xfId="44"/>
    <cellStyle name="20% - Accent6 3 2" xfId="45"/>
    <cellStyle name="20% - Accent6 3 2 2" xfId="244"/>
    <cellStyle name="20% - Accent6 3 2 3" xfId="503"/>
    <cellStyle name="40% - Accent1 2" xfId="46"/>
    <cellStyle name="40% - Accent1 2 2" xfId="47"/>
    <cellStyle name="40% - Accent1 3" xfId="48"/>
    <cellStyle name="40% - Accent1 3 2" xfId="49"/>
    <cellStyle name="40% - Accent1 3 2 2" xfId="247"/>
    <cellStyle name="40% - Accent1 3 2 3" xfId="504"/>
    <cellStyle name="40% - Accent2 2" xfId="50"/>
    <cellStyle name="40% - Accent2 2 2" xfId="51"/>
    <cellStyle name="40% - Accent2 3" xfId="52"/>
    <cellStyle name="40% - Accent2 3 2" xfId="53"/>
    <cellStyle name="40% - Accent2 3 2 2" xfId="250"/>
    <cellStyle name="40% - Accent2 3 2 3" xfId="505"/>
    <cellStyle name="40% - Accent3 2" xfId="54"/>
    <cellStyle name="40% - Accent3 2 2" xfId="55"/>
    <cellStyle name="40% - Accent3 3" xfId="56"/>
    <cellStyle name="40% - Accent3 3 2" xfId="57"/>
    <cellStyle name="40% - Accent3 3 2 2" xfId="254"/>
    <cellStyle name="40% - Accent3 3 2 3" xfId="506"/>
    <cellStyle name="40% - Accent4 2" xfId="58"/>
    <cellStyle name="40% - Accent4 2 2" xfId="59"/>
    <cellStyle name="40% - Accent4 3" xfId="60"/>
    <cellStyle name="40% - Accent4 3 2" xfId="61"/>
    <cellStyle name="40% - Accent4 3 2 2" xfId="255"/>
    <cellStyle name="40% - Accent4 3 2 3" xfId="507"/>
    <cellStyle name="40% - Accent5 2" xfId="62"/>
    <cellStyle name="40% - Accent5 2 2" xfId="63"/>
    <cellStyle name="40% - Accent5 3" xfId="64"/>
    <cellStyle name="40% - Accent5 3 2" xfId="65"/>
    <cellStyle name="40% - Accent5 3 2 2" xfId="257"/>
    <cellStyle name="40% - Accent5 3 2 3" xfId="508"/>
    <cellStyle name="40% - Accent6 2" xfId="66"/>
    <cellStyle name="40% - Accent6 2 2" xfId="67"/>
    <cellStyle name="40% - Accent6 3" xfId="68"/>
    <cellStyle name="40% - Accent6 3 2" xfId="69"/>
    <cellStyle name="40% - Accent6 3 2 2" xfId="260"/>
    <cellStyle name="40% - Accent6 3 2 3" xfId="509"/>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10" xfId="304"/>
    <cellStyle name="Berekening 2 11" xfId="296"/>
    <cellStyle name="Berekening 2 12" xfId="317"/>
    <cellStyle name="Berekening 2 2" xfId="109"/>
    <cellStyle name="Berekening 2 2 10" xfId="295"/>
    <cellStyle name="Berekening 2 2 11" xfId="318"/>
    <cellStyle name="Berekening 2 2 2" xfId="285"/>
    <cellStyle name="Berekening 2 2 3" xfId="267"/>
    <cellStyle name="Berekening 2 2 4" xfId="270"/>
    <cellStyle name="Berekening 2 2 5" xfId="263"/>
    <cellStyle name="Berekening 2 2 6" xfId="274"/>
    <cellStyle name="Berekening 2 2 7" xfId="258"/>
    <cellStyle name="Berekening 2 2 8" xfId="299"/>
    <cellStyle name="Berekening 2 2 9" xfId="305"/>
    <cellStyle name="Berekening 2 3" xfId="284"/>
    <cellStyle name="Berekening 2 4" xfId="268"/>
    <cellStyle name="Berekening 2 5" xfId="269"/>
    <cellStyle name="Berekening 2 6" xfId="264"/>
    <cellStyle name="Berekening 2 7" xfId="273"/>
    <cellStyle name="Berekening 2 8" xfId="259"/>
    <cellStyle name="Berekening 2 9" xfId="370"/>
    <cellStyle name="Calculation" xfId="110"/>
    <cellStyle name="Calculation 10" xfId="306"/>
    <cellStyle name="Calculation 11" xfId="294"/>
    <cellStyle name="Calculation 12" xfId="319"/>
    <cellStyle name="Calculation 2" xfId="111"/>
    <cellStyle name="Calculation 2 10" xfId="471"/>
    <cellStyle name="Calculation 2 11" xfId="228"/>
    <cellStyle name="Calculation 2 2" xfId="287"/>
    <cellStyle name="Calculation 2 3" xfId="265"/>
    <cellStyle name="Calculation 2 4" xfId="272"/>
    <cellStyle name="Calculation 2 5" xfId="261"/>
    <cellStyle name="Calculation 2 6" xfId="276"/>
    <cellStyle name="Calculation 2 7" xfId="435"/>
    <cellStyle name="Calculation 2 8" xfId="297"/>
    <cellStyle name="Calculation 2 9" xfId="307"/>
    <cellStyle name="Calculation 3" xfId="286"/>
    <cellStyle name="Calculation 4" xfId="266"/>
    <cellStyle name="Calculation 5" xfId="271"/>
    <cellStyle name="Calculation 6" xfId="262"/>
    <cellStyle name="Calculation 7" xfId="275"/>
    <cellStyle name="Calculation 8" xfId="256"/>
    <cellStyle name="Calculation 9" xfId="298"/>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10" xfId="344"/>
    <cellStyle name="Input 11" xfId="407"/>
    <cellStyle name="Input 12" xfId="480"/>
    <cellStyle name="Input 2" xfId="136"/>
    <cellStyle name="Input 2 10" xfId="279"/>
    <cellStyle name="Input 2 11" xfId="348"/>
    <cellStyle name="Input 2 2" xfId="301"/>
    <cellStyle name="Input 2 3" xfId="245"/>
    <cellStyle name="Input 2 4" xfId="289"/>
    <cellStyle name="Input 2 5" xfId="241"/>
    <cellStyle name="Input 2 6" xfId="369"/>
    <cellStyle name="Input 2 7" xfId="234"/>
    <cellStyle name="Input 2 8" xfId="282"/>
    <cellStyle name="Input 2 9" xfId="346"/>
    <cellStyle name="Input 3" xfId="300"/>
    <cellStyle name="Input 4" xfId="246"/>
    <cellStyle name="Input 5" xfId="288"/>
    <cellStyle name="Input 6" xfId="411"/>
    <cellStyle name="Input 7" xfId="425"/>
    <cellStyle name="Input 8" xfId="236"/>
    <cellStyle name="Input 9" xfId="283"/>
    <cellStyle name="Invoer 2" xfId="137"/>
    <cellStyle name="Invoer 2 10" xfId="347"/>
    <cellStyle name="Invoer 2 11" xfId="278"/>
    <cellStyle name="Invoer 2 12" xfId="350"/>
    <cellStyle name="Invoer 2 2" xfId="138"/>
    <cellStyle name="Invoer 2 2 10" xfId="277"/>
    <cellStyle name="Invoer 2 2 11" xfId="367"/>
    <cellStyle name="Invoer 2 2 2" xfId="303"/>
    <cellStyle name="Invoer 2 2 3" xfId="242"/>
    <cellStyle name="Invoer 2 2 4" xfId="291"/>
    <cellStyle name="Invoer 2 2 5" xfId="238"/>
    <cellStyle name="Invoer 2 2 6" xfId="293"/>
    <cellStyle name="Invoer 2 2 7" xfId="232"/>
    <cellStyle name="Invoer 2 2 8" xfId="280"/>
    <cellStyle name="Invoer 2 2 9" xfId="409"/>
    <cellStyle name="Invoer 2 3" xfId="302"/>
    <cellStyle name="Invoer 2 4" xfId="243"/>
    <cellStyle name="Invoer 2 5" xfId="290"/>
    <cellStyle name="Invoer 2 6" xfId="239"/>
    <cellStyle name="Invoer 2 7" xfId="292"/>
    <cellStyle name="Invoer 2 8" xfId="233"/>
    <cellStyle name="Invoer 2 9" xfId="281"/>
    <cellStyle name="Komma" xfId="1" builtinId="3"/>
    <cellStyle name="Komma 10 2" xfId="139"/>
    <cellStyle name="Komma 10 2 2" xfId="140"/>
    <cellStyle name="Komma 10 2 3" xfId="226"/>
    <cellStyle name="Komma 10 2 4" xfId="510"/>
    <cellStyle name="Komma 11" xfId="141"/>
    <cellStyle name="Komma 14 2" xfId="142"/>
    <cellStyle name="Komma 2" xfId="6"/>
    <cellStyle name="Komma 2 2" xfId="143"/>
    <cellStyle name="Komma 2 2 2" xfId="144"/>
    <cellStyle name="Komma 2 3" xfId="145"/>
    <cellStyle name="Komma 2 4" xfId="146"/>
    <cellStyle name="Komma 2 5" xfId="511"/>
    <cellStyle name="Komma 3" xfId="147"/>
    <cellStyle name="Komma 3 2" xfId="148"/>
    <cellStyle name="Komma 3 3" xfId="149"/>
    <cellStyle name="Komma 4" xfId="150"/>
    <cellStyle name="Komma 4 2" xfId="151"/>
    <cellStyle name="Komma 4 2 2" xfId="310"/>
    <cellStyle name="Komma 4 2 3" xfId="512"/>
    <cellStyle name="Komma 4 3" xfId="309"/>
    <cellStyle name="Komma 4 4" xfId="513"/>
    <cellStyle name="Komma 5" xfId="152"/>
    <cellStyle name="Komma 5 2" xfId="153"/>
    <cellStyle name="Komma 5 2 2" xfId="312"/>
    <cellStyle name="Komma 5 2 3" xfId="514"/>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10" xfId="456"/>
    <cellStyle name="Note 11" xfId="366"/>
    <cellStyle name="Note 12" xfId="460"/>
    <cellStyle name="Note 2" xfId="168"/>
    <cellStyle name="Note 2 10" xfId="467"/>
    <cellStyle name="Note 2 11" xfId="468"/>
    <cellStyle name="Note 2 2" xfId="327"/>
    <cellStyle name="Note 2 3" xfId="372"/>
    <cellStyle name="Note 2 4" xfId="311"/>
    <cellStyle name="Note 2 5" xfId="351"/>
    <cellStyle name="Note 2 6" xfId="227"/>
    <cellStyle name="Note 2 7" xfId="390"/>
    <cellStyle name="Note 2 8" xfId="252"/>
    <cellStyle name="Note 2 9" xfId="408"/>
    <cellStyle name="Note 3" xfId="326"/>
    <cellStyle name="Note 4" xfId="371"/>
    <cellStyle name="Note 5" xfId="308"/>
    <cellStyle name="Note 6" xfId="378"/>
    <cellStyle name="Note 7" xfId="320"/>
    <cellStyle name="Note 8" xfId="389"/>
    <cellStyle name="Note 9" xfId="253"/>
    <cellStyle name="Notitie 2" xfId="169"/>
    <cellStyle name="Notitie 2 10" xfId="391"/>
    <cellStyle name="Notitie 2 11" xfId="455"/>
    <cellStyle name="Notitie 2 12" xfId="426"/>
    <cellStyle name="Notitie 2 13" xfId="470"/>
    <cellStyle name="Notitie 2 14" xfId="394"/>
    <cellStyle name="Notitie 2 2" xfId="170"/>
    <cellStyle name="Notitie 2 2 10" xfId="422"/>
    <cellStyle name="Notitie 2 2 11" xfId="463"/>
    <cellStyle name="Notitie 2 2 2" xfId="329"/>
    <cellStyle name="Notitie 2 2 3" xfId="374"/>
    <cellStyle name="Notitie 2 2 4" xfId="314"/>
    <cellStyle name="Notitie 2 2 5" xfId="381"/>
    <cellStyle name="Notitie 2 2 6" xfId="323"/>
    <cellStyle name="Notitie 2 2 7" xfId="392"/>
    <cellStyle name="Notitie 2 2 8" xfId="251"/>
    <cellStyle name="Notitie 2 2 9" xfId="457"/>
    <cellStyle name="Notitie 2 3" xfId="171"/>
    <cellStyle name="Notitie 2 3 10" xfId="436"/>
    <cellStyle name="Notitie 2 3 11" xfId="464"/>
    <cellStyle name="Notitie 2 3 2" xfId="330"/>
    <cellStyle name="Notitie 2 3 3" xfId="375"/>
    <cellStyle name="Notitie 2 3 4" xfId="315"/>
    <cellStyle name="Notitie 2 3 5" xfId="382"/>
    <cellStyle name="Notitie 2 3 6" xfId="324"/>
    <cellStyle name="Notitie 2 3 7" xfId="393"/>
    <cellStyle name="Notitie 2 3 8" xfId="249"/>
    <cellStyle name="Notitie 2 3 9" xfId="458"/>
    <cellStyle name="Notitie 2 4" xfId="172"/>
    <cellStyle name="Notitie 2 4 10" xfId="437"/>
    <cellStyle name="Notitie 2 4 11" xfId="465"/>
    <cellStyle name="Notitie 2 4 2" xfId="331"/>
    <cellStyle name="Notitie 2 4 3" xfId="376"/>
    <cellStyle name="Notitie 2 4 4" xfId="316"/>
    <cellStyle name="Notitie 2 4 5" xfId="383"/>
    <cellStyle name="Notitie 2 4 6" xfId="325"/>
    <cellStyle name="Notitie 2 4 7" xfId="424"/>
    <cellStyle name="Notitie 2 4 8" xfId="248"/>
    <cellStyle name="Notitie 2 4 9" xfId="459"/>
    <cellStyle name="Notitie 2 5" xfId="328"/>
    <cellStyle name="Notitie 2 6" xfId="373"/>
    <cellStyle name="Notitie 2 7" xfId="313"/>
    <cellStyle name="Notitie 2 8" xfId="365"/>
    <cellStyle name="Notitie 2 9" xfId="406"/>
    <cellStyle name="Notitie 3" xfId="173"/>
    <cellStyle name="Notitie 3 2" xfId="174"/>
    <cellStyle name="Notitie 3 2 2" xfId="333"/>
    <cellStyle name="Notitie 3 2 3" xfId="515"/>
    <cellStyle name="Notitie 3 3" xfId="332"/>
    <cellStyle name="Notitie 3 4" xfId="516"/>
    <cellStyle name="Notitie 4" xfId="175"/>
    <cellStyle name="Notitie 4 2" xfId="334"/>
    <cellStyle name="Notitie 4 3" xfId="517"/>
    <cellStyle name="Ongeldig 2" xfId="176"/>
    <cellStyle name="Output" xfId="177"/>
    <cellStyle name="Output 10" xfId="461"/>
    <cellStyle name="Output 11" xfId="469"/>
    <cellStyle name="Output 12" xfId="377"/>
    <cellStyle name="Output 2" xfId="178"/>
    <cellStyle name="Output 2 10" xfId="446"/>
    <cellStyle name="Output 2 11" xfId="466"/>
    <cellStyle name="Output 2 2" xfId="336"/>
    <cellStyle name="Output 2 3" xfId="380"/>
    <cellStyle name="Output 2 4" xfId="322"/>
    <cellStyle name="Output 2 5" xfId="387"/>
    <cellStyle name="Output 2 6" xfId="338"/>
    <cellStyle name="Output 2 7" xfId="396"/>
    <cellStyle name="Output 2 8" xfId="423"/>
    <cellStyle name="Output 2 9" xfId="462"/>
    <cellStyle name="Output 3" xfId="335"/>
    <cellStyle name="Output 4" xfId="379"/>
    <cellStyle name="Output 5" xfId="321"/>
    <cellStyle name="Output 6" xfId="356"/>
    <cellStyle name="Output 7" xfId="397"/>
    <cellStyle name="Output 8" xfId="395"/>
    <cellStyle name="Output 9" xfId="410"/>
    <cellStyle name="Procent" xfId="2" builtinId="5"/>
    <cellStyle name="Procent 2" xfId="179"/>
    <cellStyle name="Procent 2 2" xfId="180"/>
    <cellStyle name="Procent 3" xfId="181"/>
    <cellStyle name="Procent 3 2" xfId="182"/>
    <cellStyle name="Procent 3 3" xfId="337"/>
    <cellStyle name="Procent 3 4" xfId="518"/>
    <cellStyle name="Procent 4" xfId="183"/>
    <cellStyle name="Procent 4 2" xfId="184"/>
    <cellStyle name="Procent 4 2 2" xfId="339"/>
    <cellStyle name="Procent 4 2 3" xfId="519"/>
    <cellStyle name="Procent 5" xfId="185"/>
    <cellStyle name="Procent 5 2" xfId="340"/>
    <cellStyle name="Procent 5 3" xfId="520"/>
    <cellStyle name="Procent 6" xfId="229"/>
    <cellStyle name="Standaard" xfId="0" builtinId="0"/>
    <cellStyle name="Standaard 2" xfId="186"/>
    <cellStyle name="Standaard 2 2" xfId="187"/>
    <cellStyle name="Standaard 2 2 2" xfId="188"/>
    <cellStyle name="Standaard 2 3" xfId="189"/>
    <cellStyle name="Standaard 2 3 2" xfId="190"/>
    <cellStyle name="Standaard 2 3 2 2" xfId="341"/>
    <cellStyle name="Standaard 2 3 2 3" xfId="521"/>
    <cellStyle name="Standaard 2 4" xfId="191"/>
    <cellStyle name="Standaard 2 4 2" xfId="192"/>
    <cellStyle name="Standaard 2 4 2 2" xfId="342"/>
    <cellStyle name="Standaard 2 4 2 3" xfId="522"/>
    <cellStyle name="Standaard 3" xfId="4"/>
    <cellStyle name="Standaard 3 2" xfId="193"/>
    <cellStyle name="Standaard 3 3" xfId="194"/>
    <cellStyle name="Standaard 3 4" xfId="195"/>
    <cellStyle name="Standaard 3 4 2" xfId="345"/>
    <cellStyle name="Standaard 3 4 3" xfId="523"/>
    <cellStyle name="Standaard 3 5" xfId="343"/>
    <cellStyle name="Standaard 3 6" xfId="497"/>
    <cellStyle name="Standaard 4" xfId="196"/>
    <cellStyle name="Standaard 4 2" xfId="197"/>
    <cellStyle name="Standaard 4 3" xfId="198"/>
    <cellStyle name="Standaard 5" xfId="199"/>
    <cellStyle name="Standaard 5 2" xfId="200"/>
    <cellStyle name="Standaard 5 3" xfId="349"/>
    <cellStyle name="Standaard 5 4" xfId="524"/>
    <cellStyle name="Standaard 6" xfId="201"/>
    <cellStyle name="Standaard 6 2" xfId="202"/>
    <cellStyle name="Standaard 6 2 2" xfId="203"/>
    <cellStyle name="Standaard 6 2 2 2" xfId="352"/>
    <cellStyle name="Standaard 6 2 2 3" xfId="525"/>
    <cellStyle name="Standaard 6 3" xfId="204"/>
    <cellStyle name="Standaard 6 3 2" xfId="353"/>
    <cellStyle name="Standaard 6 3 3" xfId="526"/>
    <cellStyle name="Standaard 7" xfId="205"/>
    <cellStyle name="Standaard 7 2" xfId="354"/>
    <cellStyle name="Standaard 7 3" xfId="527"/>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10" xfId="384"/>
    <cellStyle name="Totaal 2 11" xfId="472"/>
    <cellStyle name="Totaal 2 12" xfId="481"/>
    <cellStyle name="Totaal 2 13" xfId="489"/>
    <cellStyle name="Totaal 2 2" xfId="210"/>
    <cellStyle name="Totaal 2 2 10" xfId="482"/>
    <cellStyle name="Totaal 2 2 11" xfId="490"/>
    <cellStyle name="Totaal 2 2 2" xfId="358"/>
    <cellStyle name="Totaal 2 2 3" xfId="399"/>
    <cellStyle name="Totaal 2 2 4" xfId="414"/>
    <cellStyle name="Totaal 2 2 5" xfId="428"/>
    <cellStyle name="Totaal 2 2 6" xfId="439"/>
    <cellStyle name="Totaal 2 2 7" xfId="448"/>
    <cellStyle name="Totaal 2 2 8" xfId="385"/>
    <cellStyle name="Totaal 2 2 9" xfId="473"/>
    <cellStyle name="Totaal 2 3" xfId="211"/>
    <cellStyle name="Totaal 2 3 10" xfId="483"/>
    <cellStyle name="Totaal 2 3 11" xfId="491"/>
    <cellStyle name="Totaal 2 3 2" xfId="359"/>
    <cellStyle name="Totaal 2 3 3" xfId="400"/>
    <cellStyle name="Totaal 2 3 4" xfId="415"/>
    <cellStyle name="Totaal 2 3 5" xfId="429"/>
    <cellStyle name="Totaal 2 3 6" xfId="440"/>
    <cellStyle name="Totaal 2 3 7" xfId="449"/>
    <cellStyle name="Totaal 2 3 8" xfId="386"/>
    <cellStyle name="Totaal 2 3 9" xfId="474"/>
    <cellStyle name="Totaal 2 4" xfId="357"/>
    <cellStyle name="Totaal 2 5" xfId="398"/>
    <cellStyle name="Totaal 2 6" xfId="413"/>
    <cellStyle name="Totaal 2 7" xfId="427"/>
    <cellStyle name="Totaal 2 8" xfId="438"/>
    <cellStyle name="Totaal 2 9" xfId="447"/>
    <cellStyle name="Total" xfId="212"/>
    <cellStyle name="Total 10" xfId="475"/>
    <cellStyle name="Total 11" xfId="484"/>
    <cellStyle name="Total 12" xfId="492"/>
    <cellStyle name="Total 2" xfId="213"/>
    <cellStyle name="Total 2 10" xfId="485"/>
    <cellStyle name="Total 2 11" xfId="493"/>
    <cellStyle name="Total 2 2" xfId="361"/>
    <cellStyle name="Total 2 3" xfId="402"/>
    <cellStyle name="Total 2 4" xfId="417"/>
    <cellStyle name="Total 2 5" xfId="431"/>
    <cellStyle name="Total 2 6" xfId="442"/>
    <cellStyle name="Total 2 7" xfId="451"/>
    <cellStyle name="Total 2 8" xfId="355"/>
    <cellStyle name="Total 2 9" xfId="476"/>
    <cellStyle name="Total 3" xfId="360"/>
    <cellStyle name="Total 4" xfId="401"/>
    <cellStyle name="Total 5" xfId="416"/>
    <cellStyle name="Total 6" xfId="430"/>
    <cellStyle name="Total 7" xfId="441"/>
    <cellStyle name="Total 8" xfId="450"/>
    <cellStyle name="Total 9" xfId="368"/>
    <cellStyle name="Uitvoer 2" xfId="214"/>
    <cellStyle name="Uitvoer 2 10" xfId="421"/>
    <cellStyle name="Uitvoer 2 11" xfId="477"/>
    <cellStyle name="Uitvoer 2 12" xfId="486"/>
    <cellStyle name="Uitvoer 2 13" xfId="494"/>
    <cellStyle name="Uitvoer 2 2" xfId="215"/>
    <cellStyle name="Uitvoer 2 2 10" xfId="487"/>
    <cellStyle name="Uitvoer 2 2 11" xfId="495"/>
    <cellStyle name="Uitvoer 2 2 2" xfId="363"/>
    <cellStyle name="Uitvoer 2 2 3" xfId="404"/>
    <cellStyle name="Uitvoer 2 2 4" xfId="419"/>
    <cellStyle name="Uitvoer 2 2 5" xfId="433"/>
    <cellStyle name="Uitvoer 2 2 6" xfId="444"/>
    <cellStyle name="Uitvoer 2 2 7" xfId="453"/>
    <cellStyle name="Uitvoer 2 2 8" xfId="388"/>
    <cellStyle name="Uitvoer 2 2 9" xfId="478"/>
    <cellStyle name="Uitvoer 2 3" xfId="216"/>
    <cellStyle name="Uitvoer 2 3 10" xfId="488"/>
    <cellStyle name="Uitvoer 2 3 11" xfId="496"/>
    <cellStyle name="Uitvoer 2 3 2" xfId="364"/>
    <cellStyle name="Uitvoer 2 3 3" xfId="405"/>
    <cellStyle name="Uitvoer 2 3 4" xfId="420"/>
    <cellStyle name="Uitvoer 2 3 5" xfId="434"/>
    <cellStyle name="Uitvoer 2 3 6" xfId="445"/>
    <cellStyle name="Uitvoer 2 3 7" xfId="454"/>
    <cellStyle name="Uitvoer 2 3 8" xfId="412"/>
    <cellStyle name="Uitvoer 2 3 9" xfId="479"/>
    <cellStyle name="Uitvoer 2 4" xfId="362"/>
    <cellStyle name="Uitvoer 2 5" xfId="403"/>
    <cellStyle name="Uitvoer 2 6" xfId="418"/>
    <cellStyle name="Uitvoer 2 7" xfId="432"/>
    <cellStyle name="Uitvoer 2 8" xfId="443"/>
    <cellStyle name="Uitvoer 2 9" xfId="452"/>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opLeftCell="A52" zoomScale="85" zoomScaleNormal="85" zoomScaleSheetLayoutView="40" workbookViewId="0">
      <selection activeCell="H29" sqref="H29"/>
    </sheetView>
  </sheetViews>
  <sheetFormatPr defaultColWidth="9.140625" defaultRowHeight="12.75"/>
  <cols>
    <col min="1" max="1" width="6.42578125" style="233" customWidth="1"/>
    <col min="2" max="17" width="10.85546875" style="233" customWidth="1"/>
    <col min="18" max="16384" width="9.140625" style="233"/>
  </cols>
  <sheetData>
    <row r="2" spans="1:22">
      <c r="B2" s="233" t="s">
        <v>0</v>
      </c>
    </row>
    <row r="3" spans="1:22">
      <c r="B3" s="233" t="s">
        <v>206</v>
      </c>
    </row>
    <row r="7" spans="1:22" s="243" customFormat="1" ht="18" customHeight="1">
      <c r="B7" s="244" t="s">
        <v>206</v>
      </c>
      <c r="C7" s="244"/>
      <c r="D7" s="244"/>
      <c r="E7" s="244"/>
    </row>
    <row r="8" spans="1:22" s="235" customFormat="1"/>
    <row r="9" spans="1:22" s="235" customFormat="1"/>
    <row r="10" spans="1:22" s="6" customFormat="1">
      <c r="B10" s="5" t="s">
        <v>162</v>
      </c>
    </row>
    <row r="11" spans="1:22" s="235" customFormat="1"/>
    <row r="12" spans="1:22">
      <c r="B12" s="233" t="s">
        <v>207</v>
      </c>
    </row>
    <row r="13" spans="1:22">
      <c r="B13" s="233" t="s">
        <v>157</v>
      </c>
    </row>
    <row r="14" spans="1:22">
      <c r="B14" s="233" t="s">
        <v>158</v>
      </c>
    </row>
    <row r="15" spans="1:22">
      <c r="B15" s="233" t="s">
        <v>159</v>
      </c>
    </row>
    <row r="16" spans="1:22" s="235" customFormat="1">
      <c r="A16" s="233"/>
      <c r="B16" s="233" t="s">
        <v>160</v>
      </c>
      <c r="C16" s="233"/>
      <c r="D16" s="233"/>
      <c r="E16" s="233"/>
      <c r="F16" s="233"/>
      <c r="G16" s="233"/>
      <c r="H16" s="233"/>
      <c r="I16" s="233"/>
      <c r="J16" s="233"/>
      <c r="K16" s="233"/>
      <c r="L16" s="233"/>
      <c r="M16" s="233"/>
      <c r="N16" s="233"/>
      <c r="O16" s="233"/>
      <c r="P16" s="233"/>
      <c r="Q16" s="233"/>
      <c r="R16" s="233"/>
      <c r="S16" s="233"/>
      <c r="T16" s="233"/>
      <c r="U16" s="233"/>
      <c r="V16" s="233"/>
    </row>
    <row r="17" spans="1:22" s="235" customFormat="1">
      <c r="A17" s="233"/>
      <c r="B17" s="233"/>
      <c r="C17" s="233"/>
      <c r="D17" s="233"/>
      <c r="E17" s="233"/>
      <c r="F17" s="233"/>
      <c r="G17" s="233"/>
      <c r="H17" s="233"/>
      <c r="I17" s="233"/>
      <c r="J17" s="233"/>
      <c r="K17" s="233"/>
      <c r="L17" s="233"/>
      <c r="M17" s="233"/>
      <c r="N17" s="233"/>
      <c r="O17" s="233"/>
      <c r="P17" s="233"/>
      <c r="Q17" s="233"/>
      <c r="R17" s="233"/>
      <c r="S17" s="233"/>
      <c r="T17" s="233"/>
      <c r="U17" s="233"/>
      <c r="V17" s="233"/>
    </row>
    <row r="18" spans="1:22" s="235" customFormat="1">
      <c r="A18" s="233"/>
      <c r="B18" s="233" t="s">
        <v>161</v>
      </c>
      <c r="C18" s="233"/>
      <c r="D18" s="233"/>
      <c r="E18" s="233"/>
      <c r="F18" s="233"/>
      <c r="G18" s="233"/>
      <c r="H18" s="233"/>
      <c r="I18" s="233"/>
      <c r="J18" s="233"/>
      <c r="K18" s="233"/>
      <c r="L18" s="233"/>
      <c r="M18" s="233"/>
      <c r="N18" s="233"/>
      <c r="O18" s="233"/>
      <c r="P18" s="233"/>
      <c r="Q18" s="233"/>
      <c r="R18" s="233"/>
      <c r="S18" s="233"/>
      <c r="T18" s="233"/>
      <c r="U18" s="233"/>
      <c r="V18" s="233"/>
    </row>
    <row r="19" spans="1:22" s="235" customFormat="1">
      <c r="A19" s="233"/>
      <c r="B19" s="233"/>
      <c r="C19" s="233"/>
      <c r="D19" s="233"/>
      <c r="E19" s="233"/>
      <c r="F19" s="233"/>
      <c r="G19" s="233"/>
      <c r="H19" s="233"/>
      <c r="I19" s="233"/>
      <c r="J19" s="233"/>
      <c r="K19" s="233"/>
      <c r="L19" s="233"/>
      <c r="M19" s="233"/>
      <c r="N19" s="233"/>
      <c r="O19" s="233"/>
      <c r="P19" s="233"/>
      <c r="Q19" s="233"/>
      <c r="R19" s="233"/>
      <c r="S19" s="233"/>
      <c r="T19" s="233"/>
      <c r="U19" s="233"/>
      <c r="V19" s="233"/>
    </row>
    <row r="20" spans="1:22" s="235" customFormat="1">
      <c r="A20" s="233"/>
      <c r="B20" s="234"/>
      <c r="C20" s="233"/>
      <c r="D20" s="233"/>
      <c r="E20" s="233"/>
      <c r="F20" s="233"/>
      <c r="G20" s="233"/>
      <c r="H20" s="233"/>
      <c r="I20" s="233"/>
      <c r="J20" s="233"/>
      <c r="K20" s="233"/>
      <c r="L20" s="233"/>
      <c r="M20" s="233"/>
      <c r="N20" s="233"/>
      <c r="O20" s="233"/>
      <c r="P20" s="233"/>
      <c r="Q20" s="233"/>
      <c r="R20" s="233"/>
      <c r="S20" s="233"/>
      <c r="T20" s="233"/>
      <c r="U20" s="233"/>
      <c r="V20" s="233"/>
    </row>
    <row r="21" spans="1:22" s="235" customFormat="1">
      <c r="A21" s="233"/>
      <c r="B21" s="233"/>
      <c r="C21" s="233"/>
      <c r="D21" s="233"/>
      <c r="E21" s="233"/>
      <c r="F21" s="233"/>
      <c r="G21" s="233"/>
      <c r="H21" s="233"/>
      <c r="I21" s="233"/>
      <c r="J21" s="233"/>
      <c r="K21" s="233"/>
      <c r="L21" s="233"/>
      <c r="M21" s="233"/>
      <c r="N21" s="233"/>
      <c r="O21" s="233"/>
      <c r="P21" s="233"/>
      <c r="Q21" s="233"/>
      <c r="R21" s="233"/>
      <c r="S21" s="233"/>
      <c r="T21" s="233"/>
      <c r="U21" s="233"/>
      <c r="V21" s="233"/>
    </row>
    <row r="22" spans="1:22" s="235" customFormat="1">
      <c r="A22" s="233"/>
      <c r="B22" s="233"/>
      <c r="C22" s="233"/>
      <c r="D22" s="233"/>
      <c r="E22" s="233"/>
      <c r="F22" s="233"/>
      <c r="G22" s="233"/>
      <c r="H22" s="233"/>
      <c r="I22" s="233"/>
      <c r="J22" s="233"/>
      <c r="K22" s="233"/>
      <c r="L22" s="233"/>
      <c r="M22" s="233"/>
      <c r="N22" s="233"/>
      <c r="O22" s="233"/>
      <c r="P22" s="233"/>
      <c r="Q22" s="233"/>
      <c r="R22" s="233"/>
      <c r="S22" s="233"/>
      <c r="T22" s="233"/>
      <c r="U22" s="233"/>
      <c r="V22" s="233"/>
    </row>
    <row r="23" spans="1:22" s="242" customFormat="1">
      <c r="B23" s="242" t="s">
        <v>1</v>
      </c>
    </row>
    <row r="24" spans="1:22" s="235" customFormat="1"/>
    <row r="25" spans="1:22" s="235" customFormat="1">
      <c r="B25" s="236"/>
      <c r="C25" s="235" t="s">
        <v>2</v>
      </c>
    </row>
    <row r="26" spans="1:22" s="235" customFormat="1">
      <c r="B26" s="237"/>
      <c r="C26" s="235" t="s">
        <v>3</v>
      </c>
    </row>
    <row r="27" spans="1:22" s="235" customFormat="1">
      <c r="B27" s="238"/>
      <c r="C27" s="235" t="s">
        <v>4</v>
      </c>
    </row>
    <row r="28" spans="1:22" s="235" customFormat="1">
      <c r="B28" s="239"/>
      <c r="C28" s="235" t="s">
        <v>5</v>
      </c>
    </row>
    <row r="29" spans="1:22" s="235" customFormat="1">
      <c r="B29" s="240"/>
      <c r="C29" s="235" t="s">
        <v>6</v>
      </c>
    </row>
    <row r="30" spans="1:22">
      <c r="B30" s="241"/>
      <c r="C30" s="233" t="s">
        <v>139</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tabSelected="1" zoomScale="85" zoomScaleNormal="85" workbookViewId="0"/>
  </sheetViews>
  <sheetFormatPr defaultRowHeight="12.75"/>
  <cols>
    <col min="2" max="2" width="18.140625" customWidth="1"/>
    <col min="3" max="3" width="18" customWidth="1"/>
  </cols>
  <sheetData>
    <row r="3" spans="2:16" s="4" customFormat="1" ht="18" customHeight="1">
      <c r="B3" s="3" t="s">
        <v>7</v>
      </c>
      <c r="C3" s="3"/>
      <c r="D3" s="3"/>
      <c r="E3" s="3"/>
    </row>
    <row r="6" spans="2:16" s="6" customFormat="1">
      <c r="B6" s="5" t="s">
        <v>208</v>
      </c>
    </row>
    <row r="8" spans="2:16" ht="15.75">
      <c r="B8" s="7" t="s">
        <v>8</v>
      </c>
      <c r="C8" s="8">
        <v>43004</v>
      </c>
      <c r="O8" t="s">
        <v>246</v>
      </c>
    </row>
    <row r="12" spans="2:16">
      <c r="B12" s="9" t="s">
        <v>9</v>
      </c>
      <c r="C12" s="10"/>
      <c r="D12" s="10"/>
      <c r="E12" s="10"/>
      <c r="F12" s="10"/>
      <c r="G12" s="10"/>
      <c r="H12" s="10"/>
      <c r="I12" s="10"/>
      <c r="J12" s="10"/>
      <c r="K12" s="10"/>
      <c r="L12" s="10"/>
      <c r="M12" s="10"/>
      <c r="N12" s="10"/>
      <c r="O12" s="10"/>
      <c r="P12" s="11"/>
    </row>
    <row r="13" spans="2:16">
      <c r="B13" s="12" t="s">
        <v>10</v>
      </c>
      <c r="C13" s="13" t="s">
        <v>242</v>
      </c>
      <c r="D13" s="14"/>
      <c r="E13" s="14"/>
      <c r="F13" s="14"/>
      <c r="G13" s="14"/>
      <c r="H13" s="14"/>
      <c r="I13" s="15"/>
      <c r="J13" s="14"/>
      <c r="K13" s="14"/>
      <c r="L13" s="14"/>
      <c r="M13" s="14"/>
      <c r="N13" s="14"/>
      <c r="O13" s="15"/>
      <c r="P13" s="16"/>
    </row>
    <row r="14" spans="2:16">
      <c r="B14" s="12" t="s">
        <v>11</v>
      </c>
      <c r="C14" s="17" t="s">
        <v>243</v>
      </c>
      <c r="D14" s="18"/>
      <c r="E14" s="18"/>
      <c r="F14" s="18"/>
      <c r="G14" s="18"/>
      <c r="H14" s="18"/>
      <c r="I14" s="19"/>
      <c r="J14" s="18"/>
      <c r="K14" s="18"/>
      <c r="L14" s="18"/>
      <c r="M14" s="18"/>
      <c r="N14" s="18"/>
      <c r="O14" s="19"/>
      <c r="P14" s="20"/>
    </row>
    <row r="15" spans="2:16">
      <c r="B15" s="12" t="s">
        <v>12</v>
      </c>
      <c r="C15" s="17" t="s">
        <v>244</v>
      </c>
      <c r="D15" s="18"/>
      <c r="E15" s="18"/>
      <c r="F15" s="18"/>
      <c r="G15" s="18"/>
      <c r="H15" s="18"/>
      <c r="I15" s="19"/>
      <c r="J15" s="18"/>
      <c r="K15" s="18"/>
      <c r="L15" s="18"/>
      <c r="M15" s="18"/>
      <c r="N15" s="18"/>
      <c r="O15" s="19"/>
      <c r="P15" s="20"/>
    </row>
    <row r="16" spans="2:16">
      <c r="B16" s="12" t="s">
        <v>13</v>
      </c>
      <c r="C16" s="17" t="s">
        <v>245</v>
      </c>
      <c r="D16" s="18"/>
      <c r="E16" s="18"/>
      <c r="F16" s="18"/>
      <c r="G16" s="18"/>
      <c r="H16" s="18"/>
      <c r="I16" s="19"/>
      <c r="J16" s="18"/>
      <c r="K16" s="18"/>
      <c r="L16" s="18"/>
      <c r="M16" s="18"/>
      <c r="N16" s="18"/>
      <c r="O16" s="19"/>
      <c r="P16" s="20"/>
    </row>
    <row r="17" spans="2:16">
      <c r="B17" s="12" t="s">
        <v>14</v>
      </c>
      <c r="C17" s="307"/>
      <c r="D17" s="18"/>
      <c r="E17" s="18"/>
      <c r="F17" s="18"/>
      <c r="G17" s="18"/>
      <c r="H17" s="18"/>
      <c r="I17" s="19"/>
      <c r="J17" s="18"/>
      <c r="K17" s="18"/>
      <c r="L17" s="18"/>
      <c r="M17" s="18"/>
      <c r="N17" s="18"/>
      <c r="O17" s="19"/>
      <c r="P17" s="20"/>
    </row>
    <row r="18" spans="2:16">
      <c r="B18" s="12" t="s">
        <v>15</v>
      </c>
      <c r="C18" s="307"/>
      <c r="D18" s="18"/>
      <c r="E18" s="18"/>
      <c r="F18" s="18"/>
      <c r="G18" s="18"/>
      <c r="H18" s="18"/>
      <c r="I18" s="19"/>
      <c r="J18" s="18"/>
      <c r="K18" s="18"/>
      <c r="L18" s="18"/>
      <c r="M18" s="18"/>
      <c r="N18" s="18"/>
      <c r="O18" s="19"/>
      <c r="P18" s="20"/>
    </row>
    <row r="19" spans="2:16">
      <c r="B19" s="21" t="s">
        <v>16</v>
      </c>
      <c r="C19" s="308"/>
      <c r="D19" s="22"/>
      <c r="E19" s="22"/>
      <c r="F19" s="22"/>
      <c r="G19" s="22"/>
      <c r="H19" s="22"/>
      <c r="I19" s="23"/>
      <c r="J19" s="22"/>
      <c r="K19" s="22"/>
      <c r="L19" s="22"/>
      <c r="M19" s="22"/>
      <c r="N19" s="22"/>
      <c r="O19" s="23"/>
      <c r="P19" s="24"/>
    </row>
    <row r="26" spans="2:16">
      <c r="B26" s="25" t="s">
        <v>14</v>
      </c>
      <c r="C26" s="25" t="s">
        <v>15</v>
      </c>
      <c r="D26" s="25"/>
      <c r="E26" s="25"/>
    </row>
    <row r="27" spans="2:16">
      <c r="B27" s="309"/>
      <c r="C27" s="309"/>
      <c r="D27" s="25"/>
      <c r="E27" s="25"/>
    </row>
    <row r="28" spans="2:16">
      <c r="B28" s="26"/>
      <c r="C28" s="26"/>
      <c r="D28" s="25"/>
      <c r="E28" s="25"/>
    </row>
    <row r="29" spans="2:16">
      <c r="B29" s="25"/>
      <c r="C29" s="25"/>
      <c r="D29" s="25"/>
      <c r="E29" s="25"/>
    </row>
    <row r="30" spans="2:16">
      <c r="B30" s="25" t="s">
        <v>17</v>
      </c>
      <c r="C30" s="25"/>
      <c r="D30" s="25"/>
      <c r="E30" s="25"/>
    </row>
    <row r="31" spans="2:16">
      <c r="B31" s="25" t="s">
        <v>18</v>
      </c>
      <c r="C31" s="25"/>
      <c r="D31" s="25"/>
      <c r="E31" s="25"/>
    </row>
    <row r="32" spans="2:16">
      <c r="B32" s="25" t="s">
        <v>19</v>
      </c>
      <c r="C32" s="25"/>
      <c r="D32" s="25"/>
      <c r="E32" s="25"/>
    </row>
    <row r="33" spans="2:5">
      <c r="B33" s="25" t="s">
        <v>20</v>
      </c>
      <c r="C33" s="25"/>
      <c r="D33" s="25"/>
      <c r="E33" s="25"/>
    </row>
    <row r="34" spans="2:5">
      <c r="B34" s="25" t="s">
        <v>21</v>
      </c>
      <c r="C34" s="25"/>
      <c r="D34" s="25"/>
      <c r="E34" s="25"/>
    </row>
    <row r="35" spans="2:5">
      <c r="B35" s="25" t="s">
        <v>22</v>
      </c>
      <c r="C35" s="25"/>
      <c r="D35" s="25"/>
      <c r="E35" s="25"/>
    </row>
    <row r="36" spans="2:5">
      <c r="B36" s="27"/>
      <c r="C36" s="27"/>
      <c r="D36" s="27"/>
      <c r="E36"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R237"/>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sheetView>
  </sheetViews>
  <sheetFormatPr defaultColWidth="9.140625" defaultRowHeight="12.75"/>
  <cols>
    <col min="1" max="1" width="2.7109375" style="29" customWidth="1"/>
    <col min="2" max="2" width="63.5703125" style="29" customWidth="1"/>
    <col min="3" max="3" width="3" style="29" customWidth="1"/>
    <col min="4" max="4" width="5.140625" style="29" customWidth="1"/>
    <col min="5" max="5" width="3" style="29" customWidth="1"/>
    <col min="6" max="6" width="1.140625" style="29" customWidth="1"/>
    <col min="7" max="7" width="23.5703125" style="29" customWidth="1"/>
    <col min="8" max="8" width="23" style="29" customWidth="1"/>
    <col min="9" max="9" width="2.5703125" style="29" customWidth="1"/>
    <col min="10" max="10" width="20.85546875" style="29" customWidth="1"/>
    <col min="11" max="11" width="8.140625" style="29" customWidth="1"/>
    <col min="12" max="12" width="18.140625" style="29" customWidth="1"/>
    <col min="13" max="13" width="3.5703125" style="29" customWidth="1"/>
    <col min="14" max="14" width="17.42578125" style="29" customWidth="1"/>
    <col min="15" max="15" width="2.7109375" style="29" customWidth="1"/>
    <col min="16" max="16" width="18.5703125" style="29" customWidth="1"/>
    <col min="17" max="17" width="2.7109375" style="29" customWidth="1"/>
    <col min="18" max="18" width="9.140625" style="29" customWidth="1"/>
    <col min="19" max="16384" width="9.140625" style="29"/>
  </cols>
  <sheetData>
    <row r="2" spans="2:18" ht="15">
      <c r="B2" s="28"/>
      <c r="C2" s="28"/>
      <c r="D2" s="28"/>
      <c r="E2" s="28"/>
    </row>
    <row r="3" spans="2:18" s="31" customFormat="1" ht="18" customHeight="1">
      <c r="B3" s="30" t="str">
        <f>"Tarievenvoorstel 2018  "&amp;Contactgegevens!C13&amp;""</f>
        <v>Tarievenvoorstel 2018  Enexis bv</v>
      </c>
      <c r="C3" s="30"/>
      <c r="D3" s="30"/>
      <c r="E3" s="30"/>
      <c r="I3" s="199"/>
      <c r="N3" s="199"/>
      <c r="O3" s="199"/>
    </row>
    <row r="6" spans="2:18">
      <c r="C6" s="32"/>
    </row>
    <row r="7" spans="2:18">
      <c r="B7" s="32"/>
      <c r="C7" s="32"/>
    </row>
    <row r="10" spans="2:18" s="33" customFormat="1">
      <c r="B10" s="33" t="s">
        <v>23</v>
      </c>
      <c r="I10" s="200"/>
      <c r="J10" s="33" t="s">
        <v>25</v>
      </c>
      <c r="L10" s="33" t="s">
        <v>26</v>
      </c>
      <c r="N10" s="200" t="s">
        <v>24</v>
      </c>
      <c r="O10" s="200"/>
      <c r="P10" s="33" t="s">
        <v>27</v>
      </c>
    </row>
    <row r="13" spans="2:18" s="33" customFormat="1">
      <c r="B13" s="33" t="s">
        <v>28</v>
      </c>
      <c r="I13" s="200"/>
      <c r="J13" s="33" t="s">
        <v>25</v>
      </c>
      <c r="L13" s="33" t="s">
        <v>26</v>
      </c>
      <c r="N13" s="200" t="s">
        <v>24</v>
      </c>
      <c r="O13" s="200"/>
      <c r="P13" s="33" t="s">
        <v>27</v>
      </c>
      <c r="R13" s="219" t="s">
        <v>152</v>
      </c>
    </row>
    <row r="15" spans="2:18">
      <c r="B15" s="34" t="s">
        <v>29</v>
      </c>
      <c r="F15" s="35"/>
    </row>
    <row r="16" spans="2:18">
      <c r="B16" s="36"/>
      <c r="J16" s="35"/>
      <c r="K16" s="35"/>
      <c r="L16" s="35"/>
    </row>
    <row r="17" spans="2:18">
      <c r="B17" s="37" t="s">
        <v>30</v>
      </c>
      <c r="J17" s="35"/>
      <c r="K17" s="35"/>
      <c r="L17" s="35"/>
    </row>
    <row r="18" spans="2:18">
      <c r="B18" s="29" t="s">
        <v>31</v>
      </c>
      <c r="J18" s="276">
        <v>0</v>
      </c>
      <c r="K18" s="35"/>
      <c r="L18" s="2"/>
      <c r="N18" s="29" t="s">
        <v>142</v>
      </c>
      <c r="R18" s="29" t="s">
        <v>153</v>
      </c>
    </row>
    <row r="19" spans="2:18">
      <c r="B19" s="29" t="s">
        <v>32</v>
      </c>
      <c r="J19" s="245">
        <v>0</v>
      </c>
      <c r="K19" s="35"/>
      <c r="L19" s="2"/>
      <c r="N19" s="29" t="s">
        <v>147</v>
      </c>
      <c r="R19" s="29" t="s">
        <v>154</v>
      </c>
    </row>
    <row r="20" spans="2:18">
      <c r="B20" s="29" t="s">
        <v>33</v>
      </c>
      <c r="J20" s="246">
        <v>0</v>
      </c>
      <c r="K20" s="35"/>
      <c r="L20" s="2"/>
      <c r="N20" s="29" t="s">
        <v>143</v>
      </c>
      <c r="R20" s="29" t="s">
        <v>154</v>
      </c>
    </row>
    <row r="21" spans="2:18">
      <c r="J21" s="247"/>
      <c r="K21" s="35"/>
      <c r="L21" s="35"/>
    </row>
    <row r="22" spans="2:18">
      <c r="B22" s="36" t="s">
        <v>34</v>
      </c>
      <c r="J22" s="247"/>
      <c r="K22" s="35"/>
      <c r="L22" s="35"/>
    </row>
    <row r="23" spans="2:18">
      <c r="B23" s="29" t="s">
        <v>31</v>
      </c>
      <c r="J23" s="276">
        <v>0</v>
      </c>
      <c r="K23" s="35"/>
      <c r="L23" s="2"/>
      <c r="N23" s="29" t="s">
        <v>142</v>
      </c>
      <c r="R23" s="29" t="s">
        <v>153</v>
      </c>
    </row>
    <row r="24" spans="2:18">
      <c r="B24" s="29" t="s">
        <v>32</v>
      </c>
      <c r="J24" s="245">
        <v>0</v>
      </c>
      <c r="K24" s="35"/>
      <c r="L24" s="2"/>
      <c r="N24" s="29" t="s">
        <v>147</v>
      </c>
      <c r="R24" s="29" t="s">
        <v>154</v>
      </c>
    </row>
    <row r="25" spans="2:18">
      <c r="B25" s="29" t="s">
        <v>35</v>
      </c>
      <c r="J25" s="246">
        <v>0</v>
      </c>
      <c r="K25" s="35"/>
      <c r="L25" s="2"/>
      <c r="N25" s="29" t="s">
        <v>146</v>
      </c>
      <c r="R25" s="29" t="s">
        <v>154</v>
      </c>
    </row>
    <row r="26" spans="2:18">
      <c r="J26" s="247"/>
      <c r="K26" s="35"/>
      <c r="L26" s="35"/>
    </row>
    <row r="27" spans="2:18">
      <c r="B27" s="36" t="s">
        <v>36</v>
      </c>
      <c r="J27" s="247"/>
      <c r="K27" s="35"/>
      <c r="L27" s="35"/>
    </row>
    <row r="28" spans="2:18">
      <c r="B28" s="29" t="s">
        <v>31</v>
      </c>
      <c r="J28" s="276">
        <v>4.3910065876152835</v>
      </c>
      <c r="K28" s="35"/>
      <c r="L28" s="302">
        <v>2760</v>
      </c>
      <c r="N28" s="29" t="s">
        <v>142</v>
      </c>
      <c r="R28" s="29" t="s">
        <v>153</v>
      </c>
    </row>
    <row r="29" spans="2:18">
      <c r="B29" s="29" t="s">
        <v>32</v>
      </c>
      <c r="J29" s="245">
        <v>71017.652728611647</v>
      </c>
      <c r="K29" s="35"/>
      <c r="L29" s="2">
        <v>12.56</v>
      </c>
      <c r="N29" s="29" t="s">
        <v>147</v>
      </c>
      <c r="R29" s="29" t="s">
        <v>154</v>
      </c>
    </row>
    <row r="30" spans="2:18">
      <c r="B30" s="29" t="s">
        <v>33</v>
      </c>
      <c r="J30" s="246">
        <v>619049.27272727282</v>
      </c>
      <c r="K30" s="35"/>
      <c r="L30" s="2">
        <v>1.1299999999999999</v>
      </c>
      <c r="N30" s="29" t="s">
        <v>143</v>
      </c>
      <c r="R30" s="29" t="s">
        <v>154</v>
      </c>
    </row>
    <row r="31" spans="2:18">
      <c r="J31" s="247"/>
      <c r="K31" s="35"/>
      <c r="L31" s="35"/>
    </row>
    <row r="32" spans="2:18">
      <c r="B32" s="36" t="s">
        <v>37</v>
      </c>
      <c r="J32" s="247"/>
      <c r="K32" s="35"/>
      <c r="L32" s="35"/>
    </row>
    <row r="33" spans="2:18">
      <c r="B33" s="29" t="s">
        <v>31</v>
      </c>
      <c r="J33" s="276">
        <v>2</v>
      </c>
      <c r="K33" s="35"/>
      <c r="L33" s="302">
        <v>2760</v>
      </c>
      <c r="N33" s="29" t="s">
        <v>142</v>
      </c>
      <c r="R33" s="29" t="s">
        <v>153</v>
      </c>
    </row>
    <row r="34" spans="2:18">
      <c r="B34" s="29" t="s">
        <v>32</v>
      </c>
      <c r="J34" s="245">
        <v>14436.361656941785</v>
      </c>
      <c r="K34" s="35"/>
      <c r="L34" s="2">
        <v>6.28</v>
      </c>
      <c r="N34" s="29" t="s">
        <v>147</v>
      </c>
      <c r="R34" s="29" t="s">
        <v>154</v>
      </c>
    </row>
    <row r="35" spans="2:18">
      <c r="B35" s="29" t="s">
        <v>35</v>
      </c>
      <c r="J35" s="246">
        <v>210613.81818181821</v>
      </c>
      <c r="K35" s="35"/>
      <c r="L35" s="2">
        <v>0.39</v>
      </c>
      <c r="N35" s="29" t="s">
        <v>146</v>
      </c>
      <c r="R35" s="29" t="s">
        <v>154</v>
      </c>
    </row>
    <row r="36" spans="2:18">
      <c r="J36" s="247"/>
      <c r="K36" s="35"/>
      <c r="L36" s="35"/>
    </row>
    <row r="37" spans="2:18">
      <c r="B37" s="36" t="s">
        <v>38</v>
      </c>
      <c r="J37" s="247"/>
      <c r="K37" s="35"/>
      <c r="L37" s="35"/>
    </row>
    <row r="38" spans="2:18">
      <c r="B38" s="29" t="s">
        <v>31</v>
      </c>
      <c r="J38" s="276">
        <v>203.70246306917514</v>
      </c>
      <c r="K38" s="35"/>
      <c r="L38" s="302">
        <v>2760</v>
      </c>
      <c r="N38" s="29" t="s">
        <v>142</v>
      </c>
      <c r="R38" s="29" t="s">
        <v>153</v>
      </c>
    </row>
    <row r="39" spans="2:18">
      <c r="B39" s="29" t="s">
        <v>32</v>
      </c>
      <c r="J39" s="245">
        <v>1178570.385186306</v>
      </c>
      <c r="K39" s="35"/>
      <c r="L39" s="2">
        <v>16.350000000000001</v>
      </c>
      <c r="N39" s="29" t="s">
        <v>147</v>
      </c>
      <c r="R39" s="29" t="s">
        <v>154</v>
      </c>
    </row>
    <row r="40" spans="2:18">
      <c r="B40" s="29" t="s">
        <v>33</v>
      </c>
      <c r="J40" s="246">
        <v>11663992.507178336</v>
      </c>
      <c r="K40" s="35"/>
      <c r="L40" s="2">
        <v>1.65</v>
      </c>
      <c r="N40" s="29" t="s">
        <v>143</v>
      </c>
      <c r="R40" s="29" t="s">
        <v>154</v>
      </c>
    </row>
    <row r="41" spans="2:18">
      <c r="J41" s="247"/>
      <c r="K41" s="35"/>
      <c r="L41" s="35"/>
    </row>
    <row r="42" spans="2:18">
      <c r="B42" s="36" t="s">
        <v>39</v>
      </c>
      <c r="J42" s="248"/>
      <c r="K42" s="35"/>
    </row>
    <row r="43" spans="2:18">
      <c r="B43" s="29" t="s">
        <v>31</v>
      </c>
      <c r="J43" s="276">
        <v>7.1818181818181825</v>
      </c>
      <c r="K43" s="35"/>
      <c r="L43" s="302">
        <v>2760</v>
      </c>
      <c r="N43" s="29" t="s">
        <v>142</v>
      </c>
      <c r="R43" s="29" t="s">
        <v>153</v>
      </c>
    </row>
    <row r="44" spans="2:18">
      <c r="B44" s="29" t="s">
        <v>32</v>
      </c>
      <c r="J44" s="245">
        <v>67345.68114659765</v>
      </c>
      <c r="K44" s="35"/>
      <c r="L44" s="2">
        <v>8.18</v>
      </c>
      <c r="N44" s="29" t="s">
        <v>147</v>
      </c>
      <c r="R44" s="29" t="s">
        <v>154</v>
      </c>
    </row>
    <row r="45" spans="2:18">
      <c r="B45" s="29" t="s">
        <v>35</v>
      </c>
      <c r="J45" s="246">
        <v>651882.54545454541</v>
      </c>
      <c r="K45" s="35"/>
      <c r="L45" s="2">
        <v>0.56999999999999995</v>
      </c>
      <c r="N45" s="29" t="s">
        <v>146</v>
      </c>
      <c r="R45" s="29" t="s">
        <v>154</v>
      </c>
    </row>
    <row r="46" spans="2:18">
      <c r="J46" s="247"/>
      <c r="K46" s="35"/>
      <c r="L46" s="35"/>
    </row>
    <row r="47" spans="2:18">
      <c r="J47" s="247"/>
      <c r="K47" s="35"/>
      <c r="L47" s="35"/>
    </row>
    <row r="48" spans="2:18">
      <c r="B48" s="34" t="s">
        <v>40</v>
      </c>
      <c r="J48" s="247"/>
      <c r="K48" s="35"/>
      <c r="L48" s="35"/>
    </row>
    <row r="49" spans="2:18">
      <c r="J49" s="247"/>
      <c r="K49" s="35"/>
      <c r="L49" s="35"/>
    </row>
    <row r="50" spans="2:18">
      <c r="B50" s="36" t="s">
        <v>41</v>
      </c>
      <c r="J50" s="247"/>
      <c r="K50" s="35"/>
      <c r="L50" s="35"/>
    </row>
    <row r="51" spans="2:18">
      <c r="B51" s="29" t="s">
        <v>31</v>
      </c>
      <c r="J51" s="276">
        <v>290.19294862911124</v>
      </c>
      <c r="K51" s="35"/>
      <c r="L51" s="301">
        <v>441</v>
      </c>
      <c r="N51" s="29" t="s">
        <v>142</v>
      </c>
      <c r="R51" s="29" t="s">
        <v>153</v>
      </c>
    </row>
    <row r="52" spans="2:18">
      <c r="B52" s="29" t="s">
        <v>42</v>
      </c>
      <c r="J52" s="245">
        <v>793399.17040780687</v>
      </c>
      <c r="K52" s="35"/>
      <c r="L52" s="2">
        <v>10.97</v>
      </c>
      <c r="N52" s="29" t="s">
        <v>147</v>
      </c>
      <c r="R52" s="29" t="s">
        <v>154</v>
      </c>
    </row>
    <row r="53" spans="2:18">
      <c r="B53" s="29" t="s">
        <v>33</v>
      </c>
      <c r="J53" s="245">
        <v>7622331.8628362911</v>
      </c>
      <c r="K53" s="35"/>
      <c r="L53" s="2">
        <v>1.1399999999999999</v>
      </c>
      <c r="N53" s="29" t="s">
        <v>143</v>
      </c>
      <c r="R53" s="29" t="s">
        <v>154</v>
      </c>
    </row>
    <row r="54" spans="2:18">
      <c r="B54" s="29" t="s">
        <v>43</v>
      </c>
      <c r="J54" s="246">
        <v>3101213247.0371461</v>
      </c>
      <c r="K54" s="35"/>
      <c r="L54" s="2">
        <v>4.7000000000000002E-3</v>
      </c>
      <c r="N54" s="29" t="s">
        <v>148</v>
      </c>
      <c r="R54" s="29" t="s">
        <v>154</v>
      </c>
    </row>
    <row r="55" spans="2:18">
      <c r="J55" s="247"/>
      <c r="K55" s="35"/>
      <c r="L55" s="35"/>
    </row>
    <row r="56" spans="2:18">
      <c r="B56" s="36" t="s">
        <v>44</v>
      </c>
      <c r="J56" s="247"/>
      <c r="K56" s="35"/>
      <c r="L56" s="35"/>
    </row>
    <row r="57" spans="2:18">
      <c r="B57" s="29" t="s">
        <v>31</v>
      </c>
      <c r="J57" s="276">
        <v>10268.638781976771</v>
      </c>
      <c r="K57" s="35"/>
      <c r="L57" s="301">
        <v>441</v>
      </c>
      <c r="N57" s="29" t="s">
        <v>142</v>
      </c>
      <c r="R57" s="29" t="s">
        <v>153</v>
      </c>
    </row>
    <row r="58" spans="2:18">
      <c r="B58" s="29" t="s">
        <v>42</v>
      </c>
      <c r="J58" s="245">
        <v>2983299.584100442</v>
      </c>
      <c r="K58" s="35"/>
      <c r="L58" s="2">
        <v>13.38</v>
      </c>
      <c r="N58" s="29" t="s">
        <v>147</v>
      </c>
      <c r="R58" s="29" t="s">
        <v>154</v>
      </c>
    </row>
    <row r="59" spans="2:18">
      <c r="B59" s="29" t="s">
        <v>33</v>
      </c>
      <c r="J59" s="245">
        <v>25798593.777209859</v>
      </c>
      <c r="K59" s="35"/>
      <c r="L59" s="301">
        <v>1.38</v>
      </c>
      <c r="N59" s="29" t="s">
        <v>143</v>
      </c>
      <c r="R59" s="29" t="s">
        <v>154</v>
      </c>
    </row>
    <row r="60" spans="2:18">
      <c r="B60" s="29" t="s">
        <v>43</v>
      </c>
      <c r="J60" s="246">
        <v>7981379736.1823168</v>
      </c>
      <c r="K60" s="35"/>
      <c r="L60" s="2">
        <v>8.3000000000000001E-3</v>
      </c>
      <c r="N60" s="29" t="s">
        <v>148</v>
      </c>
      <c r="R60" s="29" t="s">
        <v>154</v>
      </c>
    </row>
    <row r="61" spans="2:18">
      <c r="J61" s="247"/>
      <c r="K61" s="35"/>
      <c r="L61" s="35"/>
    </row>
    <row r="62" spans="2:18">
      <c r="B62" s="36" t="s">
        <v>45</v>
      </c>
      <c r="J62" s="247"/>
      <c r="K62" s="35"/>
      <c r="L62" s="35"/>
    </row>
    <row r="63" spans="2:18">
      <c r="B63" s="29" t="s">
        <v>31</v>
      </c>
      <c r="J63" s="276"/>
      <c r="K63" s="35"/>
      <c r="L63" s="2"/>
      <c r="N63" s="29" t="s">
        <v>142</v>
      </c>
      <c r="R63" s="29" t="s">
        <v>153</v>
      </c>
    </row>
    <row r="64" spans="2:18">
      <c r="B64" s="29" t="s">
        <v>42</v>
      </c>
      <c r="J64" s="245"/>
      <c r="K64" s="35"/>
      <c r="L64" s="2"/>
      <c r="N64" s="29" t="s">
        <v>147</v>
      </c>
      <c r="R64" s="29" t="s">
        <v>154</v>
      </c>
    </row>
    <row r="65" spans="2:18">
      <c r="B65" s="29" t="s">
        <v>33</v>
      </c>
      <c r="J65" s="245"/>
      <c r="K65" s="35"/>
      <c r="L65" s="2"/>
      <c r="N65" s="29" t="s">
        <v>143</v>
      </c>
      <c r="R65" s="29" t="s">
        <v>154</v>
      </c>
    </row>
    <row r="66" spans="2:18">
      <c r="B66" s="29" t="s">
        <v>43</v>
      </c>
      <c r="J66" s="246"/>
      <c r="K66" s="35"/>
      <c r="L66" s="2"/>
      <c r="N66" s="29" t="s">
        <v>148</v>
      </c>
      <c r="R66" s="29" t="s">
        <v>154</v>
      </c>
    </row>
    <row r="67" spans="2:18">
      <c r="J67" s="249"/>
      <c r="K67" s="35"/>
      <c r="L67" s="38"/>
    </row>
    <row r="68" spans="2:18">
      <c r="B68" s="36" t="s">
        <v>46</v>
      </c>
      <c r="J68" s="247"/>
      <c r="K68" s="35"/>
      <c r="L68" s="35"/>
    </row>
    <row r="69" spans="2:18">
      <c r="B69" s="29" t="s">
        <v>31</v>
      </c>
      <c r="J69" s="276">
        <v>14593.544149293017</v>
      </c>
      <c r="K69" s="35"/>
      <c r="L69" s="301">
        <v>441</v>
      </c>
      <c r="N69" s="29" t="s">
        <v>142</v>
      </c>
      <c r="R69" s="29" t="s">
        <v>153</v>
      </c>
    </row>
    <row r="70" spans="2:18">
      <c r="B70" s="29" t="s">
        <v>42</v>
      </c>
      <c r="J70" s="245">
        <v>1064126.6281708637</v>
      </c>
      <c r="K70" s="35"/>
      <c r="L70" s="2">
        <v>20.94</v>
      </c>
      <c r="N70" s="29" t="s">
        <v>147</v>
      </c>
      <c r="R70" s="29" t="s">
        <v>154</v>
      </c>
    </row>
    <row r="71" spans="2:18">
      <c r="B71" s="29" t="s">
        <v>33</v>
      </c>
      <c r="J71" s="245">
        <v>8154853.1684576478</v>
      </c>
      <c r="K71" s="35"/>
      <c r="L71" s="2">
        <v>1.38</v>
      </c>
      <c r="N71" s="29" t="s">
        <v>143</v>
      </c>
      <c r="R71" s="29" t="s">
        <v>154</v>
      </c>
    </row>
    <row r="72" spans="2:18">
      <c r="B72" s="29" t="s">
        <v>43</v>
      </c>
      <c r="J72" s="246">
        <v>2118005591.7538848</v>
      </c>
      <c r="K72" s="35"/>
      <c r="L72" s="2">
        <v>8.3000000000000001E-3</v>
      </c>
      <c r="N72" s="29" t="s">
        <v>148</v>
      </c>
      <c r="R72" s="29" t="s">
        <v>154</v>
      </c>
    </row>
    <row r="73" spans="2:18">
      <c r="J73" s="247"/>
      <c r="K73" s="35"/>
      <c r="L73" s="35"/>
    </row>
    <row r="74" spans="2:18">
      <c r="J74" s="247"/>
      <c r="K74" s="35"/>
      <c r="L74" s="35"/>
    </row>
    <row r="75" spans="2:18">
      <c r="B75" s="34" t="s">
        <v>47</v>
      </c>
      <c r="J75" s="247"/>
      <c r="K75" s="35"/>
      <c r="L75" s="35"/>
    </row>
    <row r="76" spans="2:18">
      <c r="J76" s="247"/>
      <c r="K76" s="35"/>
      <c r="L76" s="35"/>
    </row>
    <row r="77" spans="2:18">
      <c r="B77" s="36" t="s">
        <v>48</v>
      </c>
      <c r="J77" s="247"/>
      <c r="K77" s="35"/>
      <c r="L77" s="35"/>
    </row>
    <row r="78" spans="2:18">
      <c r="B78" s="29" t="s">
        <v>31</v>
      </c>
      <c r="J78" s="276">
        <v>4317.145751562045</v>
      </c>
      <c r="K78" s="35"/>
      <c r="L78" s="301">
        <v>18</v>
      </c>
      <c r="N78" s="29" t="s">
        <v>142</v>
      </c>
      <c r="R78" s="29" t="s">
        <v>153</v>
      </c>
    </row>
    <row r="79" spans="2:18">
      <c r="B79" s="29" t="s">
        <v>42</v>
      </c>
      <c r="J79" s="245">
        <v>140078.33004599554</v>
      </c>
      <c r="K79" s="35"/>
      <c r="L79" s="2">
        <v>5.88</v>
      </c>
      <c r="N79" s="29" t="s">
        <v>147</v>
      </c>
      <c r="R79" s="29" t="s">
        <v>154</v>
      </c>
    </row>
    <row r="80" spans="2:18">
      <c r="B80" s="29" t="s">
        <v>49</v>
      </c>
      <c r="J80" s="245">
        <v>77119600.955507964</v>
      </c>
      <c r="K80" s="35"/>
      <c r="L80" s="2">
        <v>1.6199999999999999E-2</v>
      </c>
      <c r="N80" s="29" t="s">
        <v>148</v>
      </c>
      <c r="R80" s="29" t="s">
        <v>154</v>
      </c>
    </row>
    <row r="81" spans="2:18">
      <c r="B81" s="29" t="s">
        <v>43</v>
      </c>
      <c r="J81" s="246">
        <v>138082947.35133186</v>
      </c>
      <c r="K81" s="35"/>
      <c r="L81" s="2">
        <v>3.09E-2</v>
      </c>
      <c r="N81" s="29" t="s">
        <v>148</v>
      </c>
      <c r="R81" s="29" t="s">
        <v>154</v>
      </c>
    </row>
    <row r="82" spans="2:18">
      <c r="J82" s="247"/>
      <c r="K82" s="35"/>
      <c r="L82" s="35"/>
    </row>
    <row r="83" spans="2:18">
      <c r="B83" s="36" t="s">
        <v>50</v>
      </c>
      <c r="J83" s="247"/>
      <c r="K83" s="35"/>
      <c r="L83" s="35"/>
    </row>
    <row r="84" spans="2:18">
      <c r="B84" s="29" t="s">
        <v>51</v>
      </c>
      <c r="J84" s="276">
        <v>1162121.5494408605</v>
      </c>
      <c r="K84" s="35"/>
      <c r="L84" s="2">
        <v>0.54</v>
      </c>
      <c r="N84" s="29" t="s">
        <v>142</v>
      </c>
      <c r="R84" s="29" t="s">
        <v>153</v>
      </c>
    </row>
    <row r="85" spans="2:18">
      <c r="B85" s="29" t="s">
        <v>52</v>
      </c>
      <c r="J85" s="246">
        <v>2649597.3174390676</v>
      </c>
      <c r="K85" s="35"/>
      <c r="L85" s="301">
        <v>18</v>
      </c>
      <c r="N85" s="29" t="s">
        <v>142</v>
      </c>
      <c r="R85" s="29" t="s">
        <v>153</v>
      </c>
    </row>
    <row r="86" spans="2:18">
      <c r="J86" s="250"/>
      <c r="K86" s="35"/>
      <c r="L86" s="35"/>
    </row>
    <row r="87" spans="2:18">
      <c r="B87" s="36" t="s">
        <v>53</v>
      </c>
      <c r="J87" s="247"/>
      <c r="K87" s="35"/>
      <c r="L87" s="35"/>
      <c r="P87" s="227"/>
    </row>
    <row r="88" spans="2:18">
      <c r="B88" s="29" t="s">
        <v>54</v>
      </c>
      <c r="H88" s="299"/>
      <c r="J88" s="276">
        <v>19294.718919354156</v>
      </c>
      <c r="K88" s="35"/>
      <c r="L88" s="298">
        <v>1512</v>
      </c>
      <c r="N88" s="29" t="s">
        <v>142</v>
      </c>
      <c r="P88" s="2">
        <v>50</v>
      </c>
      <c r="R88" s="29" t="s">
        <v>154</v>
      </c>
    </row>
    <row r="89" spans="2:18">
      <c r="B89" s="29" t="s">
        <v>55</v>
      </c>
      <c r="H89" s="299"/>
      <c r="J89" s="245">
        <v>23291.341730778175</v>
      </c>
      <c r="K89" s="35"/>
      <c r="L89" s="298">
        <v>1209.5999999999999</v>
      </c>
      <c r="N89" s="29" t="s">
        <v>142</v>
      </c>
      <c r="P89" s="2">
        <v>40</v>
      </c>
      <c r="R89" s="29" t="s">
        <v>154</v>
      </c>
    </row>
    <row r="90" spans="2:18">
      <c r="B90" s="29" t="s">
        <v>56</v>
      </c>
      <c r="H90" s="299"/>
      <c r="J90" s="245">
        <v>24684.013976590071</v>
      </c>
      <c r="K90" s="35"/>
      <c r="L90" s="298">
        <v>907.19999999999993</v>
      </c>
      <c r="N90" s="29" t="s">
        <v>142</v>
      </c>
      <c r="P90" s="2">
        <v>30</v>
      </c>
      <c r="R90" s="29" t="s">
        <v>154</v>
      </c>
    </row>
    <row r="91" spans="2:18">
      <c r="B91" s="29" t="s">
        <v>57</v>
      </c>
      <c r="H91" s="299"/>
      <c r="J91" s="245">
        <v>61083.989951204159</v>
      </c>
      <c r="K91" s="35"/>
      <c r="L91" s="298">
        <v>604.79999999999995</v>
      </c>
      <c r="N91" s="29" t="s">
        <v>142</v>
      </c>
      <c r="P91" s="2">
        <v>20</v>
      </c>
      <c r="R91" s="29" t="s">
        <v>154</v>
      </c>
    </row>
    <row r="92" spans="2:18">
      <c r="B92" s="29" t="s">
        <v>209</v>
      </c>
      <c r="H92" s="299"/>
      <c r="J92" s="245">
        <v>2521243.3622477441</v>
      </c>
      <c r="K92" s="35"/>
      <c r="L92" s="298">
        <v>120.96</v>
      </c>
      <c r="N92" s="29" t="s">
        <v>142</v>
      </c>
      <c r="P92" s="2">
        <v>4</v>
      </c>
      <c r="R92" s="29" t="s">
        <v>154</v>
      </c>
    </row>
    <row r="93" spans="2:18">
      <c r="B93" s="29" t="s">
        <v>210</v>
      </c>
      <c r="H93" s="299"/>
      <c r="J93" s="245">
        <v>0</v>
      </c>
      <c r="K93" s="35"/>
      <c r="L93" s="298">
        <v>15.12</v>
      </c>
      <c r="P93" s="2">
        <v>0.5</v>
      </c>
      <c r="R93" s="29" t="s">
        <v>154</v>
      </c>
    </row>
    <row r="94" spans="2:18">
      <c r="B94" s="29" t="s">
        <v>211</v>
      </c>
      <c r="H94" s="299"/>
      <c r="J94" s="246">
        <v>1162121.4832308148</v>
      </c>
      <c r="K94" s="35"/>
      <c r="L94" s="298">
        <v>1.512</v>
      </c>
      <c r="N94" s="29" t="s">
        <v>142</v>
      </c>
      <c r="P94" s="2">
        <v>0.05</v>
      </c>
      <c r="R94" s="29" t="s">
        <v>154</v>
      </c>
    </row>
    <row r="95" spans="2:18">
      <c r="B95" s="274" t="s">
        <v>212</v>
      </c>
      <c r="H95" s="299"/>
      <c r="J95" s="247"/>
      <c r="K95" s="35"/>
      <c r="L95" s="35"/>
    </row>
    <row r="96" spans="2:18">
      <c r="J96" s="247"/>
      <c r="K96" s="35"/>
      <c r="L96" s="35"/>
    </row>
    <row r="97" spans="2:18">
      <c r="B97" s="39" t="s">
        <v>58</v>
      </c>
      <c r="J97" s="247"/>
      <c r="K97" s="35"/>
      <c r="L97" s="301">
        <v>30.24</v>
      </c>
      <c r="N97" s="29" t="s">
        <v>156</v>
      </c>
    </row>
    <row r="98" spans="2:18">
      <c r="J98" s="247"/>
      <c r="K98" s="35"/>
      <c r="L98" s="35"/>
    </row>
    <row r="99" spans="2:18">
      <c r="B99" s="34" t="s">
        <v>59</v>
      </c>
      <c r="J99" s="247"/>
      <c r="K99" s="35"/>
      <c r="L99" s="35"/>
    </row>
    <row r="100" spans="2:18">
      <c r="J100" s="247"/>
      <c r="K100" s="35"/>
      <c r="L100" s="35"/>
    </row>
    <row r="101" spans="2:18">
      <c r="B101" s="29" t="s">
        <v>60</v>
      </c>
      <c r="J101" s="276">
        <v>289292431.84814167</v>
      </c>
      <c r="K101" s="35"/>
      <c r="L101" s="2">
        <v>6.7999999999999996E-3</v>
      </c>
      <c r="N101" s="29" t="s">
        <v>149</v>
      </c>
      <c r="R101" s="29" t="s">
        <v>154</v>
      </c>
    </row>
    <row r="102" spans="2:18">
      <c r="B102" s="29" t="s">
        <v>61</v>
      </c>
      <c r="J102" s="246">
        <v>9875615.7437291741</v>
      </c>
      <c r="K102" s="35"/>
      <c r="L102" s="2">
        <v>6.7999999999999996E-3</v>
      </c>
      <c r="N102" s="29" t="s">
        <v>149</v>
      </c>
      <c r="R102" s="29" t="s">
        <v>154</v>
      </c>
    </row>
    <row r="103" spans="2:18">
      <c r="J103" s="247"/>
      <c r="K103" s="35"/>
      <c r="L103" s="35"/>
    </row>
    <row r="104" spans="2:18">
      <c r="J104" s="248"/>
    </row>
    <row r="105" spans="2:18" s="33" customFormat="1">
      <c r="B105" s="33" t="s">
        <v>62</v>
      </c>
      <c r="G105" s="33" t="s">
        <v>165</v>
      </c>
      <c r="I105" s="200"/>
      <c r="J105" s="277"/>
      <c r="N105" s="200" t="s">
        <v>24</v>
      </c>
      <c r="O105" s="200"/>
    </row>
    <row r="106" spans="2:18">
      <c r="J106" s="248"/>
    </row>
    <row r="107" spans="2:18">
      <c r="B107" s="40" t="s">
        <v>63</v>
      </c>
      <c r="G107" s="261" t="s">
        <v>189</v>
      </c>
      <c r="J107" s="251">
        <v>1162353.6418613684</v>
      </c>
      <c r="L107" s="301">
        <v>3.7</v>
      </c>
      <c r="N107" s="29" t="s">
        <v>142</v>
      </c>
      <c r="R107" s="29" t="s">
        <v>154</v>
      </c>
    </row>
    <row r="108" spans="2:18">
      <c r="B108" s="41"/>
      <c r="G108" s="260"/>
      <c r="J108" s="248"/>
    </row>
    <row r="109" spans="2:18">
      <c r="B109" s="40" t="s">
        <v>64</v>
      </c>
      <c r="G109" s="260"/>
      <c r="J109" s="248"/>
    </row>
    <row r="110" spans="2:18">
      <c r="B110" s="202" t="s">
        <v>166</v>
      </c>
      <c r="G110" s="259" t="s">
        <v>190</v>
      </c>
      <c r="J110" s="276">
        <v>2521214.4855592535</v>
      </c>
      <c r="L110" s="301">
        <v>17.73</v>
      </c>
      <c r="N110" s="29" t="s">
        <v>142</v>
      </c>
      <c r="R110" s="29" t="s">
        <v>154</v>
      </c>
    </row>
    <row r="111" spans="2:18">
      <c r="B111" s="203" t="s">
        <v>167</v>
      </c>
      <c r="G111" s="258" t="s">
        <v>191</v>
      </c>
      <c r="J111" s="245">
        <v>128369.37163185638</v>
      </c>
      <c r="L111" s="301">
        <v>23.02</v>
      </c>
      <c r="N111" s="29" t="s">
        <v>142</v>
      </c>
      <c r="R111" s="29" t="s">
        <v>154</v>
      </c>
    </row>
    <row r="112" spans="2:18">
      <c r="B112" s="203"/>
      <c r="G112" s="203"/>
      <c r="J112" s="245">
        <v>0</v>
      </c>
      <c r="L112" s="2"/>
      <c r="N112" s="29" t="s">
        <v>142</v>
      </c>
      <c r="R112" s="29" t="s">
        <v>154</v>
      </c>
    </row>
    <row r="113" spans="2:18">
      <c r="B113" s="203"/>
      <c r="G113" s="203"/>
      <c r="J113" s="245">
        <v>0</v>
      </c>
      <c r="L113" s="2"/>
      <c r="N113" s="29" t="s">
        <v>142</v>
      </c>
      <c r="R113" s="29" t="s">
        <v>154</v>
      </c>
    </row>
    <row r="114" spans="2:18">
      <c r="B114" s="203"/>
      <c r="G114" s="203"/>
      <c r="J114" s="245">
        <v>0</v>
      </c>
      <c r="L114" s="2"/>
      <c r="N114" s="29" t="s">
        <v>142</v>
      </c>
      <c r="R114" s="29" t="s">
        <v>154</v>
      </c>
    </row>
    <row r="115" spans="2:18">
      <c r="B115" s="203"/>
      <c r="G115" s="203"/>
      <c r="J115" s="245">
        <v>0</v>
      </c>
      <c r="L115" s="2"/>
      <c r="N115" s="29" t="s">
        <v>142</v>
      </c>
      <c r="R115" s="29" t="s">
        <v>154</v>
      </c>
    </row>
    <row r="116" spans="2:18">
      <c r="B116" s="204"/>
      <c r="G116" s="204"/>
      <c r="J116" s="246">
        <v>0</v>
      </c>
      <c r="L116" s="2"/>
      <c r="N116" s="29" t="s">
        <v>142</v>
      </c>
      <c r="R116" s="29" t="s">
        <v>154</v>
      </c>
    </row>
    <row r="117" spans="2:18">
      <c r="B117" s="42"/>
      <c r="J117" s="248"/>
    </row>
    <row r="118" spans="2:18">
      <c r="B118" s="43" t="s">
        <v>65</v>
      </c>
      <c r="J118" s="248"/>
    </row>
    <row r="119" spans="2:18">
      <c r="B119" s="272" t="s">
        <v>172</v>
      </c>
      <c r="G119" s="269" t="s">
        <v>192</v>
      </c>
      <c r="J119" s="276">
        <v>0</v>
      </c>
      <c r="L119" s="302">
        <v>166</v>
      </c>
      <c r="N119" s="29" t="s">
        <v>142</v>
      </c>
      <c r="R119" s="29" t="s">
        <v>154</v>
      </c>
    </row>
    <row r="120" spans="2:18">
      <c r="B120" s="206" t="s">
        <v>171</v>
      </c>
      <c r="G120" s="268" t="s">
        <v>192</v>
      </c>
      <c r="J120" s="245">
        <v>14514.477994059886</v>
      </c>
      <c r="L120" s="302">
        <v>166</v>
      </c>
      <c r="N120" s="29" t="s">
        <v>142</v>
      </c>
      <c r="R120" s="29" t="s">
        <v>154</v>
      </c>
    </row>
    <row r="121" spans="2:18">
      <c r="B121" s="206" t="s">
        <v>170</v>
      </c>
      <c r="G121" s="267" t="s">
        <v>204</v>
      </c>
      <c r="J121" s="245">
        <v>14205.397787087439</v>
      </c>
      <c r="L121" s="302">
        <v>649</v>
      </c>
      <c r="N121" s="29" t="s">
        <v>142</v>
      </c>
      <c r="R121" s="29" t="s">
        <v>154</v>
      </c>
    </row>
    <row r="122" spans="2:18">
      <c r="B122" s="206" t="s">
        <v>169</v>
      </c>
      <c r="G122" s="266" t="s">
        <v>195</v>
      </c>
      <c r="J122" s="245">
        <v>704.14402966761497</v>
      </c>
      <c r="L122" s="302">
        <v>1793</v>
      </c>
      <c r="N122" s="29" t="s">
        <v>142</v>
      </c>
      <c r="R122" s="29" t="s">
        <v>154</v>
      </c>
    </row>
    <row r="123" spans="2:18">
      <c r="B123" s="206" t="s">
        <v>168</v>
      </c>
      <c r="G123" s="266" t="s">
        <v>195</v>
      </c>
      <c r="J123" s="245">
        <v>179.196030619016</v>
      </c>
      <c r="L123" s="302">
        <v>2108</v>
      </c>
      <c r="N123" s="29" t="s">
        <v>142</v>
      </c>
      <c r="R123" s="29" t="s">
        <v>154</v>
      </c>
    </row>
    <row r="124" spans="2:18">
      <c r="B124" s="206" t="s">
        <v>173</v>
      </c>
      <c r="G124" s="203"/>
      <c r="J124" s="245">
        <v>0</v>
      </c>
      <c r="L124" s="2"/>
      <c r="N124" s="29" t="s">
        <v>142</v>
      </c>
      <c r="R124" s="29" t="s">
        <v>154</v>
      </c>
    </row>
    <row r="125" spans="2:18">
      <c r="B125" s="206"/>
      <c r="G125" s="203"/>
      <c r="J125" s="245">
        <v>0</v>
      </c>
      <c r="L125" s="2"/>
      <c r="N125" s="29" t="s">
        <v>142</v>
      </c>
      <c r="R125" s="29" t="s">
        <v>154</v>
      </c>
    </row>
    <row r="126" spans="2:18">
      <c r="B126" s="271"/>
      <c r="G126" s="203"/>
      <c r="J126" s="245">
        <v>0</v>
      </c>
      <c r="L126" s="2"/>
      <c r="N126" s="29" t="s">
        <v>142</v>
      </c>
      <c r="R126" s="29" t="s">
        <v>154</v>
      </c>
    </row>
    <row r="127" spans="2:18">
      <c r="B127" s="271"/>
      <c r="G127" s="203"/>
      <c r="J127" s="245">
        <v>0</v>
      </c>
      <c r="L127" s="2"/>
      <c r="N127" s="29" t="s">
        <v>142</v>
      </c>
      <c r="R127" s="29" t="s">
        <v>154</v>
      </c>
    </row>
    <row r="128" spans="2:18">
      <c r="B128" s="206"/>
      <c r="G128" s="203"/>
      <c r="J128" s="245">
        <v>0</v>
      </c>
      <c r="L128" s="2"/>
      <c r="N128" s="29" t="s">
        <v>142</v>
      </c>
      <c r="R128" s="29" t="s">
        <v>154</v>
      </c>
    </row>
    <row r="129" spans="2:18">
      <c r="B129" s="206"/>
      <c r="G129" s="203"/>
      <c r="J129" s="245">
        <v>0</v>
      </c>
      <c r="L129" s="2"/>
      <c r="N129" s="29" t="s">
        <v>142</v>
      </c>
      <c r="R129" s="29" t="s">
        <v>154</v>
      </c>
    </row>
    <row r="130" spans="2:18">
      <c r="B130" s="206"/>
      <c r="G130" s="203"/>
      <c r="J130" s="245">
        <v>0</v>
      </c>
      <c r="L130" s="2"/>
      <c r="N130" s="29" t="s">
        <v>142</v>
      </c>
      <c r="R130" s="29" t="s">
        <v>154</v>
      </c>
    </row>
    <row r="131" spans="2:18">
      <c r="B131" s="206"/>
      <c r="G131" s="203"/>
      <c r="J131" s="245">
        <v>0</v>
      </c>
      <c r="L131" s="2"/>
      <c r="N131" s="29" t="s">
        <v>142</v>
      </c>
      <c r="R131" s="29" t="s">
        <v>154</v>
      </c>
    </row>
    <row r="132" spans="2:18">
      <c r="B132" s="206"/>
      <c r="G132" s="203"/>
      <c r="J132" s="245">
        <v>0</v>
      </c>
      <c r="L132" s="2"/>
      <c r="N132" s="29" t="s">
        <v>142</v>
      </c>
      <c r="R132" s="29" t="s">
        <v>154</v>
      </c>
    </row>
    <row r="133" spans="2:18">
      <c r="B133" s="206"/>
      <c r="G133" s="203"/>
      <c r="J133" s="245">
        <v>0</v>
      </c>
      <c r="L133" s="2"/>
      <c r="N133" s="29" t="s">
        <v>142</v>
      </c>
      <c r="R133" s="29" t="s">
        <v>154</v>
      </c>
    </row>
    <row r="134" spans="2:18">
      <c r="B134" s="207"/>
      <c r="G134" s="204"/>
      <c r="J134" s="246">
        <v>0</v>
      </c>
      <c r="L134" s="2"/>
      <c r="N134" s="29" t="s">
        <v>142</v>
      </c>
      <c r="R134" s="29" t="s">
        <v>154</v>
      </c>
    </row>
    <row r="135" spans="2:18">
      <c r="B135" s="44"/>
      <c r="J135" s="248"/>
    </row>
    <row r="136" spans="2:18">
      <c r="B136" s="43" t="s">
        <v>66</v>
      </c>
      <c r="J136" s="248"/>
    </row>
    <row r="137" spans="2:18">
      <c r="B137" s="205" t="s">
        <v>175</v>
      </c>
      <c r="G137" s="252" t="s">
        <v>205</v>
      </c>
      <c r="J137" s="276">
        <v>113697.74615673994</v>
      </c>
      <c r="L137" s="2">
        <v>2.31</v>
      </c>
      <c r="N137" s="29" t="s">
        <v>145</v>
      </c>
      <c r="R137" s="29" t="s">
        <v>154</v>
      </c>
    </row>
    <row r="138" spans="2:18">
      <c r="B138" s="206" t="s">
        <v>174</v>
      </c>
      <c r="G138" s="257" t="s">
        <v>205</v>
      </c>
      <c r="J138" s="245">
        <v>100091.1702111418</v>
      </c>
      <c r="L138" s="2">
        <v>2.54</v>
      </c>
      <c r="N138" s="29" t="s">
        <v>145</v>
      </c>
      <c r="R138" s="29" t="s">
        <v>154</v>
      </c>
    </row>
    <row r="139" spans="2:18">
      <c r="B139" s="270"/>
      <c r="G139" s="204"/>
      <c r="J139" s="246">
        <v>0</v>
      </c>
      <c r="L139" s="2"/>
      <c r="N139" s="29" t="s">
        <v>145</v>
      </c>
      <c r="R139" s="29" t="s">
        <v>154</v>
      </c>
    </row>
    <row r="140" spans="2:18">
      <c r="J140" s="248"/>
    </row>
    <row r="141" spans="2:18">
      <c r="J141" s="248"/>
    </row>
    <row r="142" spans="2:18" s="33" customFormat="1">
      <c r="B142" s="33" t="s">
        <v>67</v>
      </c>
      <c r="G142" s="33" t="s">
        <v>165</v>
      </c>
      <c r="I142" s="200"/>
      <c r="J142" s="277"/>
      <c r="N142" s="200" t="s">
        <v>24</v>
      </c>
      <c r="O142" s="200"/>
    </row>
    <row r="143" spans="2:18">
      <c r="J143" s="248"/>
    </row>
    <row r="144" spans="2:18">
      <c r="B144" s="40" t="s">
        <v>68</v>
      </c>
      <c r="G144" s="261" t="s">
        <v>189</v>
      </c>
      <c r="J144" s="251">
        <v>16273.973579188661</v>
      </c>
      <c r="L144" s="302">
        <v>307</v>
      </c>
      <c r="N144" s="29" t="s">
        <v>141</v>
      </c>
      <c r="R144" s="29" t="s">
        <v>154</v>
      </c>
    </row>
    <row r="145" spans="2:18">
      <c r="B145" s="41"/>
      <c r="G145" s="260"/>
      <c r="J145" s="248"/>
    </row>
    <row r="146" spans="2:18">
      <c r="B146" s="40" t="s">
        <v>69</v>
      </c>
      <c r="G146" s="260"/>
      <c r="J146" s="248"/>
    </row>
    <row r="147" spans="2:18">
      <c r="B147" s="205" t="s">
        <v>176</v>
      </c>
      <c r="G147" s="256" t="s">
        <v>190</v>
      </c>
      <c r="J147" s="276">
        <v>8965.9392454932604</v>
      </c>
      <c r="L147" s="302">
        <v>591</v>
      </c>
      <c r="N147" s="29" t="s">
        <v>141</v>
      </c>
      <c r="R147" s="29" t="s">
        <v>154</v>
      </c>
    </row>
    <row r="148" spans="2:18">
      <c r="B148" s="206" t="s">
        <v>177</v>
      </c>
      <c r="G148" s="265" t="s">
        <v>190</v>
      </c>
      <c r="J148" s="245">
        <v>6105.1049405948015</v>
      </c>
      <c r="L148" s="302">
        <v>591</v>
      </c>
      <c r="N148" s="29" t="s">
        <v>141</v>
      </c>
      <c r="R148" s="29" t="s">
        <v>154</v>
      </c>
    </row>
    <row r="149" spans="2:18">
      <c r="B149" s="206" t="s">
        <v>178</v>
      </c>
      <c r="G149" s="258" t="s">
        <v>191</v>
      </c>
      <c r="J149" s="245">
        <v>677.76911529640586</v>
      </c>
      <c r="L149" s="302">
        <v>721</v>
      </c>
      <c r="N149" s="29" t="s">
        <v>141</v>
      </c>
      <c r="R149" s="29" t="s">
        <v>154</v>
      </c>
    </row>
    <row r="150" spans="2:18">
      <c r="B150" s="206" t="s">
        <v>179</v>
      </c>
      <c r="G150" s="258" t="s">
        <v>191</v>
      </c>
      <c r="J150" s="245">
        <v>276.4507487685994</v>
      </c>
      <c r="L150" s="302">
        <v>721</v>
      </c>
      <c r="N150" s="29" t="s">
        <v>141</v>
      </c>
      <c r="R150" s="29" t="s">
        <v>154</v>
      </c>
    </row>
    <row r="151" spans="2:18">
      <c r="B151" s="206" t="s">
        <v>180</v>
      </c>
      <c r="G151" s="258" t="s">
        <v>191</v>
      </c>
      <c r="J151" s="245">
        <v>285.8405992420445</v>
      </c>
      <c r="L151" s="302">
        <v>862</v>
      </c>
      <c r="N151" s="29" t="s">
        <v>141</v>
      </c>
      <c r="R151" s="29" t="s">
        <v>154</v>
      </c>
    </row>
    <row r="152" spans="2:18">
      <c r="B152" s="206" t="s">
        <v>181</v>
      </c>
      <c r="G152" s="258" t="s">
        <v>191</v>
      </c>
      <c r="J152" s="245">
        <v>503.50303235505464</v>
      </c>
      <c r="L152" s="302">
        <v>862</v>
      </c>
      <c r="N152" s="29" t="s">
        <v>141</v>
      </c>
      <c r="R152" s="29" t="s">
        <v>154</v>
      </c>
    </row>
    <row r="153" spans="2:18">
      <c r="B153" s="207"/>
      <c r="G153" s="263" t="s">
        <v>203</v>
      </c>
      <c r="J153" s="246">
        <v>0</v>
      </c>
      <c r="L153" s="302"/>
      <c r="N153" s="29" t="s">
        <v>141</v>
      </c>
      <c r="R153" s="29" t="s">
        <v>154</v>
      </c>
    </row>
    <row r="154" spans="2:18" ht="15">
      <c r="B154" s="42"/>
      <c r="G154" s="262"/>
      <c r="J154" s="248"/>
    </row>
    <row r="155" spans="2:18" ht="15">
      <c r="B155" s="43" t="s">
        <v>70</v>
      </c>
      <c r="G155" s="262"/>
      <c r="J155" s="248"/>
    </row>
    <row r="156" spans="2:18">
      <c r="B156" s="205" t="s">
        <v>182</v>
      </c>
      <c r="G156" s="269" t="s">
        <v>192</v>
      </c>
      <c r="J156" s="276">
        <v>252.88514844874749</v>
      </c>
      <c r="L156" s="302">
        <v>2498</v>
      </c>
      <c r="N156" s="29" t="s">
        <v>141</v>
      </c>
      <c r="R156" s="29" t="s">
        <v>154</v>
      </c>
    </row>
    <row r="157" spans="2:18">
      <c r="B157" s="206" t="s">
        <v>183</v>
      </c>
      <c r="G157" s="268" t="s">
        <v>192</v>
      </c>
      <c r="J157" s="245">
        <v>264.82444994730105</v>
      </c>
      <c r="L157" s="302">
        <v>3302</v>
      </c>
      <c r="N157" s="29" t="s">
        <v>141</v>
      </c>
      <c r="R157" s="29" t="s">
        <v>154</v>
      </c>
    </row>
    <row r="158" spans="2:18">
      <c r="B158" s="206" t="s">
        <v>184</v>
      </c>
      <c r="G158" s="264" t="s">
        <v>193</v>
      </c>
      <c r="J158" s="245">
        <v>184.7082062964372</v>
      </c>
      <c r="L158" s="302">
        <v>10599</v>
      </c>
      <c r="N158" s="29" t="s">
        <v>141</v>
      </c>
      <c r="R158" s="29" t="s">
        <v>154</v>
      </c>
    </row>
    <row r="159" spans="2:18">
      <c r="B159" s="206" t="s">
        <v>185</v>
      </c>
      <c r="G159" s="267" t="s">
        <v>194</v>
      </c>
      <c r="J159" s="245">
        <v>65.497097382229839</v>
      </c>
      <c r="L159" s="302">
        <v>23654</v>
      </c>
      <c r="N159" s="29" t="s">
        <v>141</v>
      </c>
      <c r="R159" s="29" t="s">
        <v>154</v>
      </c>
    </row>
    <row r="160" spans="2:18">
      <c r="B160" s="206" t="s">
        <v>186</v>
      </c>
      <c r="G160" s="266" t="s">
        <v>195</v>
      </c>
      <c r="J160" s="245">
        <v>4.8431317354070362</v>
      </c>
      <c r="L160" s="302">
        <v>171804</v>
      </c>
      <c r="N160" s="29" t="s">
        <v>141</v>
      </c>
      <c r="R160" s="29" t="s">
        <v>154</v>
      </c>
    </row>
    <row r="161" spans="2:18">
      <c r="B161" s="206" t="s">
        <v>187</v>
      </c>
      <c r="G161" s="266" t="s">
        <v>195</v>
      </c>
      <c r="J161" s="245">
        <v>1.3619000563561565</v>
      </c>
      <c r="L161" s="302">
        <v>258089</v>
      </c>
      <c r="N161" s="29" t="s">
        <v>141</v>
      </c>
      <c r="R161" s="29" t="s">
        <v>154</v>
      </c>
    </row>
    <row r="162" spans="2:18">
      <c r="B162" s="206"/>
      <c r="G162" s="255"/>
      <c r="J162" s="245">
        <v>0</v>
      </c>
      <c r="L162" s="2"/>
      <c r="N162" s="29" t="s">
        <v>141</v>
      </c>
      <c r="R162" s="29" t="s">
        <v>154</v>
      </c>
    </row>
    <row r="163" spans="2:18">
      <c r="B163" s="206"/>
      <c r="G163" s="255"/>
      <c r="J163" s="245">
        <v>0</v>
      </c>
      <c r="L163" s="2"/>
      <c r="N163" s="29" t="s">
        <v>141</v>
      </c>
      <c r="R163" s="29" t="s">
        <v>154</v>
      </c>
    </row>
    <row r="164" spans="2:18">
      <c r="B164" s="206"/>
      <c r="G164" s="255"/>
      <c r="J164" s="245">
        <v>0</v>
      </c>
      <c r="L164" s="2"/>
      <c r="N164" s="29" t="s">
        <v>141</v>
      </c>
      <c r="R164" s="29" t="s">
        <v>154</v>
      </c>
    </row>
    <row r="165" spans="2:18">
      <c r="B165" s="206"/>
      <c r="G165" s="255"/>
      <c r="J165" s="245">
        <v>0</v>
      </c>
      <c r="L165" s="2"/>
      <c r="N165" s="29" t="s">
        <v>141</v>
      </c>
      <c r="R165" s="29" t="s">
        <v>154</v>
      </c>
    </row>
    <row r="166" spans="2:18">
      <c r="B166" s="206"/>
      <c r="G166" s="255"/>
      <c r="J166" s="245">
        <v>0</v>
      </c>
      <c r="L166" s="2"/>
      <c r="N166" s="29" t="s">
        <v>141</v>
      </c>
      <c r="R166" s="29" t="s">
        <v>154</v>
      </c>
    </row>
    <row r="167" spans="2:18">
      <c r="B167" s="206"/>
      <c r="G167" s="255"/>
      <c r="J167" s="245">
        <v>0</v>
      </c>
      <c r="L167" s="2"/>
      <c r="N167" s="29" t="s">
        <v>141</v>
      </c>
      <c r="R167" s="29" t="s">
        <v>154</v>
      </c>
    </row>
    <row r="168" spans="2:18">
      <c r="B168" s="206"/>
      <c r="G168" s="255"/>
      <c r="J168" s="245">
        <v>0</v>
      </c>
      <c r="L168" s="2"/>
      <c r="N168" s="29" t="s">
        <v>141</v>
      </c>
      <c r="R168" s="29" t="s">
        <v>154</v>
      </c>
    </row>
    <row r="169" spans="2:18">
      <c r="B169" s="206"/>
      <c r="G169" s="255"/>
      <c r="J169" s="245">
        <v>0</v>
      </c>
      <c r="L169" s="2"/>
      <c r="N169" s="29" t="s">
        <v>141</v>
      </c>
      <c r="R169" s="29" t="s">
        <v>154</v>
      </c>
    </row>
    <row r="170" spans="2:18">
      <c r="B170" s="206"/>
      <c r="G170" s="255"/>
      <c r="J170" s="245">
        <v>0</v>
      </c>
      <c r="L170" s="2"/>
      <c r="N170" s="29" t="s">
        <v>141</v>
      </c>
      <c r="R170" s="29" t="s">
        <v>154</v>
      </c>
    </row>
    <row r="171" spans="2:18">
      <c r="B171" s="207"/>
      <c r="G171" s="263"/>
      <c r="J171" s="246">
        <v>0</v>
      </c>
      <c r="L171" s="2"/>
      <c r="N171" s="29" t="s">
        <v>141</v>
      </c>
      <c r="R171" s="29" t="s">
        <v>154</v>
      </c>
    </row>
    <row r="172" spans="2:18" ht="15">
      <c r="B172" s="44"/>
      <c r="G172" s="262"/>
      <c r="J172" s="248"/>
    </row>
    <row r="173" spans="2:18" ht="15">
      <c r="B173" s="43" t="s">
        <v>71</v>
      </c>
      <c r="G173" s="262"/>
      <c r="J173" s="248"/>
    </row>
    <row r="174" spans="2:18">
      <c r="B174" s="205" t="s">
        <v>188</v>
      </c>
      <c r="G174" s="254" t="s">
        <v>196</v>
      </c>
      <c r="J174" s="276">
        <v>7661.9080782485908</v>
      </c>
      <c r="L174" s="301">
        <v>14.3</v>
      </c>
      <c r="N174" s="29" t="s">
        <v>144</v>
      </c>
      <c r="R174" s="29" t="s">
        <v>154</v>
      </c>
    </row>
    <row r="175" spans="2:18">
      <c r="B175" s="206" t="s">
        <v>176</v>
      </c>
      <c r="G175" s="265" t="s">
        <v>197</v>
      </c>
      <c r="J175" s="245">
        <v>43353.331053387919</v>
      </c>
      <c r="L175" s="301">
        <v>16.399999999999999</v>
      </c>
      <c r="N175" s="29" t="s">
        <v>144</v>
      </c>
      <c r="R175" s="29" t="s">
        <v>154</v>
      </c>
    </row>
    <row r="176" spans="2:18">
      <c r="B176" s="206" t="s">
        <v>177</v>
      </c>
      <c r="G176" s="265" t="s">
        <v>197</v>
      </c>
      <c r="J176" s="245">
        <v>206.97618119283314</v>
      </c>
      <c r="L176" s="301">
        <v>16.399999999999999</v>
      </c>
      <c r="N176" s="29" t="s">
        <v>144</v>
      </c>
      <c r="R176" s="29" t="s">
        <v>154</v>
      </c>
    </row>
    <row r="177" spans="2:18">
      <c r="B177" s="206" t="s">
        <v>178</v>
      </c>
      <c r="G177" s="258" t="s">
        <v>198</v>
      </c>
      <c r="J177" s="245">
        <v>191.303854010397</v>
      </c>
      <c r="L177" s="301">
        <v>16.399999999999999</v>
      </c>
      <c r="N177" s="29" t="s">
        <v>144</v>
      </c>
      <c r="R177" s="29" t="s">
        <v>154</v>
      </c>
    </row>
    <row r="178" spans="2:18">
      <c r="B178" s="206" t="s">
        <v>179</v>
      </c>
      <c r="G178" s="258" t="s">
        <v>198</v>
      </c>
      <c r="J178" s="245">
        <v>63.394754143072973</v>
      </c>
      <c r="L178" s="301">
        <v>16.399999999999999</v>
      </c>
      <c r="N178" s="29" t="s">
        <v>144</v>
      </c>
      <c r="R178" s="29" t="s">
        <v>154</v>
      </c>
    </row>
    <row r="179" spans="2:18">
      <c r="B179" s="206" t="s">
        <v>180</v>
      </c>
      <c r="G179" s="258" t="s">
        <v>198</v>
      </c>
      <c r="J179" s="245">
        <v>17509.646682768107</v>
      </c>
      <c r="L179" s="301">
        <v>21</v>
      </c>
      <c r="N179" s="29" t="s">
        <v>144</v>
      </c>
      <c r="R179" s="29" t="s">
        <v>154</v>
      </c>
    </row>
    <row r="180" spans="2:18">
      <c r="B180" s="206" t="s">
        <v>181</v>
      </c>
      <c r="G180" s="258" t="s">
        <v>198</v>
      </c>
      <c r="J180" s="245">
        <v>3317.8387711491341</v>
      </c>
      <c r="L180" s="301">
        <v>21</v>
      </c>
      <c r="N180" s="29" t="s">
        <v>144</v>
      </c>
      <c r="R180" s="29" t="s">
        <v>154</v>
      </c>
    </row>
    <row r="181" spans="2:18">
      <c r="B181" s="206" t="s">
        <v>182</v>
      </c>
      <c r="G181" s="268" t="s">
        <v>199</v>
      </c>
      <c r="J181" s="245">
        <v>8011.9243924081238</v>
      </c>
      <c r="L181" s="301">
        <v>36.700000000000003</v>
      </c>
      <c r="N181" s="29" t="s">
        <v>144</v>
      </c>
      <c r="R181" s="29" t="s">
        <v>154</v>
      </c>
    </row>
    <row r="182" spans="2:18">
      <c r="B182" s="206" t="s">
        <v>183</v>
      </c>
      <c r="G182" s="268" t="s">
        <v>199</v>
      </c>
      <c r="J182" s="245">
        <v>66146.773079056176</v>
      </c>
      <c r="L182" s="301">
        <v>39.799999999999997</v>
      </c>
      <c r="N182" s="29" t="s">
        <v>144</v>
      </c>
      <c r="R182" s="29" t="s">
        <v>154</v>
      </c>
    </row>
    <row r="183" spans="2:18">
      <c r="B183" s="206" t="s">
        <v>184</v>
      </c>
      <c r="G183" s="264" t="s">
        <v>200</v>
      </c>
      <c r="J183" s="245">
        <v>9226.3826560217167</v>
      </c>
      <c r="L183" s="301">
        <v>61.9</v>
      </c>
      <c r="N183" s="29" t="s">
        <v>144</v>
      </c>
      <c r="R183" s="29" t="s">
        <v>154</v>
      </c>
    </row>
    <row r="184" spans="2:18">
      <c r="B184" s="206" t="s">
        <v>185</v>
      </c>
      <c r="G184" s="267" t="s">
        <v>201</v>
      </c>
      <c r="J184" s="245">
        <v>3208.4067437432955</v>
      </c>
      <c r="L184" s="301">
        <v>61.9</v>
      </c>
      <c r="N184" s="29" t="s">
        <v>144</v>
      </c>
      <c r="R184" s="29" t="s">
        <v>154</v>
      </c>
    </row>
    <row r="185" spans="2:18">
      <c r="B185" s="206" t="s">
        <v>186</v>
      </c>
      <c r="G185" s="266" t="s">
        <v>202</v>
      </c>
      <c r="J185" s="245">
        <v>5214.5254998087103</v>
      </c>
      <c r="L185" s="301">
        <v>124.7</v>
      </c>
      <c r="N185" s="29" t="s">
        <v>144</v>
      </c>
      <c r="R185" s="29" t="s">
        <v>154</v>
      </c>
    </row>
    <row r="186" spans="2:18">
      <c r="B186" s="206" t="s">
        <v>187</v>
      </c>
      <c r="G186" s="266" t="s">
        <v>202</v>
      </c>
      <c r="J186" s="245">
        <v>1743.8000979649569</v>
      </c>
      <c r="L186" s="301">
        <v>146.30000000000001</v>
      </c>
      <c r="N186" s="29" t="s">
        <v>144</v>
      </c>
      <c r="R186" s="29" t="s">
        <v>154</v>
      </c>
    </row>
    <row r="187" spans="2:18">
      <c r="B187" s="206"/>
      <c r="G187" s="203"/>
      <c r="J187" s="245">
        <v>0</v>
      </c>
      <c r="L187" s="2"/>
      <c r="N187" s="29" t="s">
        <v>144</v>
      </c>
      <c r="R187" s="29" t="s">
        <v>154</v>
      </c>
    </row>
    <row r="188" spans="2:18">
      <c r="B188" s="206"/>
      <c r="G188" s="203"/>
      <c r="J188" s="245">
        <v>0</v>
      </c>
      <c r="L188" s="2"/>
      <c r="N188" s="29" t="s">
        <v>144</v>
      </c>
      <c r="R188" s="29" t="s">
        <v>154</v>
      </c>
    </row>
    <row r="189" spans="2:18">
      <c r="B189" s="206"/>
      <c r="G189" s="203"/>
      <c r="J189" s="245">
        <v>0</v>
      </c>
      <c r="L189" s="2"/>
      <c r="N189" s="29" t="s">
        <v>144</v>
      </c>
      <c r="R189" s="29" t="s">
        <v>154</v>
      </c>
    </row>
    <row r="190" spans="2:18" ht="12.75" customHeight="1">
      <c r="B190" s="206"/>
      <c r="G190" s="203"/>
      <c r="J190" s="296">
        <v>0</v>
      </c>
      <c r="L190" s="2"/>
      <c r="N190" s="29" t="s">
        <v>144</v>
      </c>
      <c r="R190" s="29" t="s">
        <v>154</v>
      </c>
    </row>
    <row r="191" spans="2:18" ht="12.75" customHeight="1">
      <c r="B191" s="207"/>
      <c r="G191" s="204"/>
      <c r="J191" s="297">
        <v>0</v>
      </c>
      <c r="L191" s="2"/>
      <c r="N191" s="29" t="s">
        <v>144</v>
      </c>
      <c r="R191" s="29" t="s">
        <v>154</v>
      </c>
    </row>
    <row r="192" spans="2:18" ht="12.75" customHeight="1"/>
    <row r="193" spans="1:12" ht="12.75" customHeight="1"/>
    <row r="194" spans="1:12" s="208" customFormat="1" ht="12.75" customHeight="1">
      <c r="B194" s="208" t="s">
        <v>150</v>
      </c>
      <c r="C194" s="209"/>
    </row>
    <row r="195" spans="1:12" ht="12.75" customHeight="1"/>
    <row r="196" spans="1:12" ht="12.75" customHeight="1"/>
    <row r="197" spans="1:12">
      <c r="A197" s="282"/>
      <c r="B197" s="45" t="s">
        <v>72</v>
      </c>
      <c r="C197" s="33"/>
      <c r="D197" s="33"/>
      <c r="E197" s="33"/>
      <c r="F197" s="33"/>
      <c r="G197" s="33"/>
      <c r="H197" s="33"/>
      <c r="I197" s="46"/>
    </row>
    <row r="198" spans="1:12">
      <c r="A198" s="282"/>
      <c r="B198" s="47"/>
      <c r="C198" s="48"/>
      <c r="D198" s="48"/>
      <c r="E198" s="48"/>
      <c r="F198" s="48"/>
      <c r="G198" s="48"/>
      <c r="H198" s="48"/>
      <c r="I198" s="49"/>
    </row>
    <row r="199" spans="1:12">
      <c r="A199" s="282"/>
      <c r="B199" s="275" t="s">
        <v>213</v>
      </c>
      <c r="C199" s="50"/>
      <c r="D199" s="50"/>
      <c r="E199" s="50"/>
      <c r="F199" s="50"/>
      <c r="G199" s="217" t="s">
        <v>215</v>
      </c>
      <c r="H199" s="223">
        <v>851003598.90559423</v>
      </c>
      <c r="I199" s="53"/>
      <c r="K199" s="226" t="s">
        <v>216</v>
      </c>
      <c r="L199" s="226"/>
    </row>
    <row r="200" spans="1:12">
      <c r="A200" s="282"/>
      <c r="B200" s="52"/>
      <c r="C200" s="50"/>
      <c r="D200" s="50"/>
      <c r="E200" s="50"/>
      <c r="F200" s="50"/>
      <c r="G200" s="50"/>
      <c r="H200" s="50"/>
      <c r="I200" s="53"/>
    </row>
    <row r="201" spans="1:12">
      <c r="A201" s="282"/>
      <c r="B201" s="275" t="s">
        <v>214</v>
      </c>
      <c r="C201" s="50"/>
      <c r="D201" s="50"/>
      <c r="E201" s="50"/>
      <c r="F201" s="50"/>
      <c r="G201" s="217" t="s">
        <v>215</v>
      </c>
      <c r="H201" s="253">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94,L88:L94)+SUMPRODUCT(J101:J102,L101:L102)+(J107*L107)+SUMPRODUCT(J110:J116,L110:L116)+SUMPRODUCT(J119:J134,L119:L134)+SUMPRODUCT(J137:J139,L137:L139)+(J144*L144)+SUMPRODUCT(J147:J153,L147:L153)+SUMPRODUCT(J156:J171,L156:L171)+SUMPRODUCT(J174:J191,L174:L191)</f>
        <v>851003457.33360898</v>
      </c>
      <c r="I201" s="53"/>
      <c r="J201" s="300">
        <f>+H201-H199</f>
        <v>-141.57198524475098</v>
      </c>
    </row>
    <row r="202" spans="1:12">
      <c r="A202" s="282"/>
      <c r="B202" s="54"/>
      <c r="C202" s="55"/>
      <c r="D202" s="55"/>
      <c r="E202" s="55"/>
      <c r="F202" s="55"/>
      <c r="G202" s="50"/>
      <c r="H202" s="50"/>
      <c r="I202" s="220"/>
    </row>
    <row r="203" spans="1:12" ht="25.5">
      <c r="A203" s="282"/>
      <c r="B203" s="56" t="s">
        <v>74</v>
      </c>
      <c r="C203" s="50"/>
      <c r="D203" s="50"/>
      <c r="E203" s="50"/>
      <c r="F203" s="50"/>
      <c r="G203" s="80"/>
      <c r="H203" s="230" t="str">
        <f>IF(H201&gt;H199, "TARIEVENVOORSTEL VOLDOET NIET", "TARIEVENVOORSTEL VOLDOET")</f>
        <v>TARIEVENVOORSTEL VOLDOET</v>
      </c>
      <c r="I203" s="53"/>
    </row>
    <row r="204" spans="1:12">
      <c r="A204" s="282"/>
      <c r="B204" s="58"/>
      <c r="C204" s="59"/>
      <c r="D204" s="59"/>
      <c r="E204" s="59"/>
      <c r="F204" s="59"/>
      <c r="G204" s="59"/>
      <c r="H204" s="59"/>
      <c r="I204" s="60"/>
    </row>
    <row r="205" spans="1:12">
      <c r="A205" s="282"/>
      <c r="B205" s="50"/>
      <c r="C205" s="50"/>
      <c r="D205" s="61"/>
      <c r="E205" s="61"/>
      <c r="F205" s="50"/>
      <c r="G205" s="63"/>
      <c r="H205" s="64"/>
      <c r="I205" s="50"/>
    </row>
    <row r="206" spans="1:12">
      <c r="A206" s="282"/>
      <c r="B206" s="45" t="s">
        <v>75</v>
      </c>
      <c r="C206" s="33"/>
      <c r="D206" s="33"/>
      <c r="E206" s="33"/>
      <c r="F206" s="33"/>
      <c r="G206" s="33"/>
      <c r="H206" s="33"/>
      <c r="I206" s="46"/>
    </row>
    <row r="207" spans="1:12">
      <c r="A207" s="282"/>
      <c r="B207" s="65"/>
      <c r="C207" s="48"/>
      <c r="D207" s="48"/>
      <c r="E207" s="48"/>
      <c r="F207" s="48"/>
      <c r="G207" s="48"/>
      <c r="H207" s="50"/>
      <c r="I207" s="49"/>
    </row>
    <row r="208" spans="1:12">
      <c r="A208" s="282"/>
      <c r="B208" s="216" t="s">
        <v>220</v>
      </c>
      <c r="C208" s="67"/>
      <c r="D208" s="67"/>
      <c r="E208" s="67"/>
      <c r="F208" s="67"/>
      <c r="G208" s="217" t="s">
        <v>155</v>
      </c>
      <c r="H208" s="279">
        <v>13670643589.2432</v>
      </c>
      <c r="I208" s="221"/>
      <c r="K208" s="29" t="s">
        <v>241</v>
      </c>
      <c r="L208" s="226"/>
    </row>
    <row r="209" spans="1:16">
      <c r="A209" s="282"/>
      <c r="B209" s="283" t="s">
        <v>222</v>
      </c>
      <c r="C209" s="67"/>
      <c r="D209" s="67"/>
      <c r="E209" s="67"/>
      <c r="F209" s="67"/>
      <c r="G209" s="217" t="s">
        <v>155</v>
      </c>
      <c r="H209" s="280">
        <v>117267345.49250011</v>
      </c>
      <c r="I209" s="221"/>
      <c r="K209" s="29" t="s">
        <v>240</v>
      </c>
    </row>
    <row r="210" spans="1:16">
      <c r="A210" s="282"/>
      <c r="B210" s="70" t="s">
        <v>221</v>
      </c>
      <c r="C210" s="67"/>
      <c r="D210" s="67"/>
      <c r="E210" s="67"/>
      <c r="F210" s="67"/>
      <c r="G210" s="217" t="s">
        <v>155</v>
      </c>
      <c r="H210" s="281">
        <f>H208+H209</f>
        <v>13787910934.735701</v>
      </c>
      <c r="I210" s="221"/>
    </row>
    <row r="211" spans="1:16">
      <c r="A211" s="282"/>
      <c r="B211" s="70"/>
      <c r="C211" s="67"/>
      <c r="D211" s="67"/>
      <c r="E211" s="67"/>
      <c r="F211" s="67"/>
      <c r="G211" s="50"/>
      <c r="H211" s="294"/>
      <c r="I211" s="221"/>
    </row>
    <row r="212" spans="1:16">
      <c r="A212" s="282"/>
      <c r="B212" s="68" t="s">
        <v>76</v>
      </c>
      <c r="C212" s="67"/>
      <c r="D212" s="67"/>
      <c r="E212" s="67"/>
      <c r="F212" s="67"/>
      <c r="G212" s="217" t="s">
        <v>155</v>
      </c>
      <c r="H212" s="295">
        <f>SUM(J18:J102,J107:J139,J144:J191)</f>
        <v>13787910934.735703</v>
      </c>
      <c r="I212" s="221"/>
    </row>
    <row r="213" spans="1:16">
      <c r="A213" s="282"/>
      <c r="B213" s="69"/>
      <c r="C213" s="50"/>
      <c r="D213" s="50"/>
      <c r="E213" s="50"/>
      <c r="F213" s="50"/>
      <c r="G213" s="50"/>
      <c r="H213" s="50"/>
      <c r="I213" s="53"/>
    </row>
    <row r="214" spans="1:16" ht="25.5">
      <c r="A214" s="282"/>
      <c r="B214" s="70" t="s">
        <v>77</v>
      </c>
      <c r="C214" s="67"/>
      <c r="D214" s="67"/>
      <c r="E214" s="67"/>
      <c r="F214" s="67"/>
      <c r="G214" s="201"/>
      <c r="H214" s="230" t="str">
        <f>IF(H212&gt;H210, "REKENVOLUME VOLDOET NIET", "REKENVOLUME VOLDOET")</f>
        <v>REKENVOLUME VOLDOET</v>
      </c>
      <c r="I214" s="221"/>
    </row>
    <row r="215" spans="1:16">
      <c r="A215" s="282"/>
      <c r="B215" s="71"/>
      <c r="C215" s="72"/>
      <c r="D215" s="72"/>
      <c r="E215" s="72"/>
      <c r="F215" s="72"/>
      <c r="G215" s="72"/>
      <c r="H215" s="59"/>
      <c r="I215" s="222"/>
    </row>
    <row r="216" spans="1:16">
      <c r="A216" s="282"/>
      <c r="B216" s="51"/>
      <c r="C216" s="51"/>
      <c r="D216" s="73"/>
      <c r="E216" s="73"/>
      <c r="F216" s="51"/>
      <c r="G216" s="51"/>
      <c r="H216" s="51"/>
      <c r="I216" s="51"/>
      <c r="J216" s="61"/>
    </row>
    <row r="217" spans="1:16" s="210" customFormat="1">
      <c r="H217" s="59"/>
      <c r="I217" s="59"/>
      <c r="J217" s="74"/>
      <c r="K217" s="215"/>
      <c r="L217" s="215"/>
      <c r="M217" s="215"/>
      <c r="N217" s="215"/>
      <c r="O217" s="215"/>
      <c r="P217" s="215"/>
    </row>
    <row r="218" spans="1:16" s="211" customFormat="1">
      <c r="B218" s="211" t="s">
        <v>151</v>
      </c>
      <c r="H218" s="214"/>
      <c r="I218" s="214"/>
      <c r="J218" s="214"/>
      <c r="K218" s="214"/>
      <c r="L218" s="214"/>
      <c r="M218" s="214"/>
      <c r="N218" s="214"/>
      <c r="O218" s="214"/>
      <c r="P218" s="214"/>
    </row>
    <row r="219" spans="1:16" s="212" customFormat="1"/>
    <row r="220" spans="1:16" s="213" customFormat="1"/>
    <row r="221" spans="1:16">
      <c r="A221" s="282"/>
      <c r="B221" s="45" t="s">
        <v>78</v>
      </c>
      <c r="C221" s="33"/>
      <c r="D221" s="33"/>
      <c r="E221" s="33"/>
      <c r="F221" s="33"/>
      <c r="G221" s="33"/>
      <c r="H221" s="33"/>
      <c r="I221" s="33"/>
      <c r="J221" s="232" t="s">
        <v>152</v>
      </c>
      <c r="K221" s="228"/>
    </row>
    <row r="222" spans="1:16">
      <c r="A222" s="282"/>
      <c r="B222" s="69"/>
      <c r="C222" s="50"/>
      <c r="D222" s="50"/>
      <c r="E222" s="50"/>
      <c r="F222" s="50"/>
      <c r="G222" s="50"/>
      <c r="H222" s="50"/>
      <c r="I222" s="50"/>
      <c r="J222" s="50"/>
      <c r="K222" s="53"/>
    </row>
    <row r="223" spans="1:16">
      <c r="A223" s="282"/>
      <c r="B223" s="216" t="s">
        <v>223</v>
      </c>
      <c r="C223" s="75"/>
      <c r="D223" s="76"/>
      <c r="E223" s="76"/>
      <c r="F223" s="76"/>
      <c r="G223" s="50" t="s">
        <v>73</v>
      </c>
      <c r="H223" s="273">
        <v>826636745.91316807</v>
      </c>
      <c r="I223" s="76"/>
      <c r="J223" s="76"/>
      <c r="K223" s="224"/>
      <c r="L223" s="226"/>
      <c r="M223" s="226" t="s">
        <v>228</v>
      </c>
    </row>
    <row r="224" spans="1:16">
      <c r="A224" s="282"/>
      <c r="B224" s="66" t="s">
        <v>79</v>
      </c>
      <c r="C224" s="77"/>
      <c r="D224" s="76"/>
      <c r="E224" s="76"/>
      <c r="F224" s="76"/>
      <c r="G224" s="50" t="s">
        <v>73</v>
      </c>
      <c r="H224" s="218">
        <v>60089883.531599373</v>
      </c>
      <c r="I224" s="76"/>
      <c r="J224" s="76"/>
      <c r="K224" s="224"/>
      <c r="M224" s="226" t="s">
        <v>227</v>
      </c>
    </row>
    <row r="225" spans="1:13">
      <c r="A225" s="282"/>
      <c r="B225" s="216" t="s">
        <v>224</v>
      </c>
      <c r="C225" s="75"/>
      <c r="D225" s="76"/>
      <c r="E225" s="76"/>
      <c r="F225" s="76"/>
      <c r="G225" s="50" t="s">
        <v>73</v>
      </c>
      <c r="H225" s="253">
        <f>H223-H224</f>
        <v>766546862.38156867</v>
      </c>
      <c r="I225" s="76"/>
      <c r="J225" s="76"/>
      <c r="K225" s="224"/>
    </row>
    <row r="226" spans="1:13">
      <c r="A226" s="282"/>
      <c r="B226" s="69"/>
      <c r="C226" s="50"/>
      <c r="D226" s="50"/>
      <c r="E226" s="50"/>
      <c r="F226" s="50"/>
      <c r="G226" s="50"/>
      <c r="H226" s="78"/>
      <c r="I226" s="50"/>
      <c r="J226" s="50"/>
      <c r="K226" s="53"/>
    </row>
    <row r="227" spans="1:13">
      <c r="A227" s="282"/>
      <c r="B227" s="216" t="s">
        <v>225</v>
      </c>
      <c r="C227" s="75"/>
      <c r="D227" s="76"/>
      <c r="E227" s="76"/>
      <c r="F227" s="76"/>
      <c r="G227" s="217" t="s">
        <v>215</v>
      </c>
      <c r="H227" s="273">
        <f>H199</f>
        <v>851003598.90559423</v>
      </c>
      <c r="I227" s="76"/>
      <c r="J227" s="76"/>
      <c r="K227" s="224"/>
      <c r="L227" s="226"/>
      <c r="M227" s="226" t="s">
        <v>216</v>
      </c>
    </row>
    <row r="228" spans="1:13">
      <c r="A228" s="282"/>
      <c r="B228" s="66" t="s">
        <v>79</v>
      </c>
      <c r="C228" s="77"/>
      <c r="D228" s="76"/>
      <c r="E228" s="76"/>
      <c r="F228" s="76"/>
      <c r="G228" s="217" t="s">
        <v>215</v>
      </c>
      <c r="H228" s="278">
        <f>H224</f>
        <v>60089883.531599373</v>
      </c>
      <c r="I228" s="76"/>
      <c r="J228" s="76"/>
      <c r="K228" s="224"/>
      <c r="L228" s="226"/>
      <c r="M228" s="226" t="s">
        <v>217</v>
      </c>
    </row>
    <row r="229" spans="1:13">
      <c r="A229" s="282"/>
      <c r="B229" s="216" t="s">
        <v>226</v>
      </c>
      <c r="C229" s="75"/>
      <c r="D229" s="76"/>
      <c r="E229" s="76"/>
      <c r="F229" s="76"/>
      <c r="G229" s="217" t="s">
        <v>215</v>
      </c>
      <c r="H229" s="253">
        <f xml:space="preserve"> H227 - H228</f>
        <v>790913715.37399483</v>
      </c>
      <c r="I229" s="76"/>
      <c r="J229" s="76"/>
      <c r="K229" s="224"/>
    </row>
    <row r="230" spans="1:13">
      <c r="A230" s="282"/>
      <c r="B230" s="70"/>
      <c r="C230" s="75"/>
      <c r="D230" s="76"/>
      <c r="E230" s="79"/>
      <c r="F230" s="76"/>
      <c r="G230" s="50"/>
      <c r="H230" s="80"/>
      <c r="I230" s="76"/>
      <c r="J230" s="76"/>
      <c r="K230" s="224"/>
    </row>
    <row r="231" spans="1:13">
      <c r="A231" s="282"/>
      <c r="B231" s="81" t="s">
        <v>80</v>
      </c>
      <c r="C231" s="75"/>
      <c r="D231" s="76"/>
      <c r="E231" s="76"/>
      <c r="F231" s="76"/>
      <c r="G231" s="50" t="s">
        <v>81</v>
      </c>
      <c r="H231" s="229">
        <v>0</v>
      </c>
      <c r="I231" s="76"/>
      <c r="J231" s="231" t="s">
        <v>163</v>
      </c>
      <c r="K231" s="225"/>
    </row>
    <row r="232" spans="1:13">
      <c r="A232" s="282"/>
      <c r="B232" s="81" t="s">
        <v>82</v>
      </c>
      <c r="C232" s="75"/>
      <c r="D232" s="76"/>
      <c r="E232" s="76"/>
      <c r="F232" s="76"/>
      <c r="G232" s="50" t="s">
        <v>81</v>
      </c>
      <c r="H232" s="57">
        <f>(( (H229) / H225) - 1)*100%</f>
        <v>3.1787819099175829E-2</v>
      </c>
      <c r="I232" s="76"/>
      <c r="J232" s="231" t="s">
        <v>164</v>
      </c>
      <c r="K232" s="225"/>
    </row>
    <row r="233" spans="1:13">
      <c r="A233" s="282"/>
      <c r="B233" s="82"/>
      <c r="C233" s="59"/>
      <c r="D233" s="59"/>
      <c r="E233" s="59"/>
      <c r="F233" s="59"/>
      <c r="G233" s="59"/>
      <c r="H233" s="59"/>
      <c r="I233" s="59"/>
      <c r="J233" s="59"/>
      <c r="K233" s="60"/>
    </row>
    <row r="234" spans="1:13">
      <c r="A234" s="282"/>
    </row>
    <row r="235" spans="1:13">
      <c r="A235" s="282"/>
    </row>
    <row r="237" spans="1:13">
      <c r="B237"/>
    </row>
  </sheetData>
  <conditionalFormatting sqref="H230 H232">
    <cfRule type="cellIs" dxfId="4" priority="7" stopIfTrue="1" operator="equal">
      <formula>"NORMVOLUME VOLDOET NIET"</formula>
    </cfRule>
  </conditionalFormatting>
  <conditionalFormatting sqref="G214">
    <cfRule type="cellIs" dxfId="3" priority="4" stopIfTrue="1" operator="equal">
      <formula>"NORMVOLUME VOLDOET NIET"</formula>
    </cfRule>
  </conditionalFormatting>
  <conditionalFormatting sqref="H214">
    <cfRule type="cellIs" dxfId="2" priority="3" stopIfTrue="1" operator="equal">
      <formula>"NORMVOLUME VOLDOET NIET"</formula>
    </cfRule>
  </conditionalFormatting>
  <conditionalFormatting sqref="H203">
    <cfRule type="cellIs" dxfId="1" priority="2" stopIfTrue="1" operator="equal">
      <formula>"NORMVOLUME VOLDOET NIET"</formula>
    </cfRule>
  </conditionalFormatting>
  <conditionalFormatting sqref="G203">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9"/>
  <sheetViews>
    <sheetView showGridLines="0" zoomScale="85" zoomScaleNormal="85" workbookViewId="0"/>
  </sheetViews>
  <sheetFormatPr defaultRowHeight="12.75"/>
  <cols>
    <col min="7" max="7" width="57.85546875" customWidth="1"/>
  </cols>
  <sheetData>
    <row r="3" spans="2:10" s="4" customFormat="1" ht="18" customHeight="1">
      <c r="B3" s="3" t="str">
        <f>"Deelmarktgrenzen Transporttarieven  "&amp;Contactgegevens!C13&amp;""</f>
        <v>Deelmarktgrenzen Transporttarieven  Enexis bv</v>
      </c>
      <c r="C3" s="3"/>
      <c r="D3" s="3"/>
      <c r="E3" s="3"/>
    </row>
    <row r="6" spans="2:10">
      <c r="B6" s="45" t="s">
        <v>83</v>
      </c>
      <c r="C6" s="33"/>
      <c r="D6" s="33"/>
      <c r="E6" s="33"/>
      <c r="F6" s="33"/>
      <c r="G6" s="33" t="s">
        <v>84</v>
      </c>
      <c r="H6" s="33"/>
      <c r="I6" s="33"/>
      <c r="J6" s="46"/>
    </row>
    <row r="7" spans="2:10">
      <c r="B7" s="83"/>
      <c r="C7" s="83"/>
      <c r="D7" s="83"/>
      <c r="E7" s="84"/>
      <c r="F7" s="84"/>
      <c r="G7" s="83"/>
      <c r="H7" s="85"/>
      <c r="I7" s="85"/>
      <c r="J7" s="85"/>
    </row>
    <row r="8" spans="2:10">
      <c r="B8" s="86" t="s">
        <v>30</v>
      </c>
      <c r="C8" s="87"/>
      <c r="D8" s="88"/>
      <c r="E8" s="89"/>
      <c r="F8" s="89"/>
      <c r="G8" s="90" t="s">
        <v>247</v>
      </c>
      <c r="H8" s="91"/>
      <c r="I8" s="91"/>
      <c r="J8" s="92"/>
    </row>
    <row r="9" spans="2:10">
      <c r="B9" s="93" t="s">
        <v>85</v>
      </c>
      <c r="C9" s="94"/>
      <c r="D9" s="95"/>
      <c r="E9" s="96"/>
      <c r="F9" s="96"/>
      <c r="G9" s="97" t="s">
        <v>247</v>
      </c>
      <c r="H9" s="98"/>
      <c r="I9" s="98"/>
      <c r="J9" s="99"/>
    </row>
    <row r="10" spans="2:10">
      <c r="B10" s="93" t="s">
        <v>36</v>
      </c>
      <c r="C10" s="94"/>
      <c r="D10" s="95"/>
      <c r="E10" s="96"/>
      <c r="F10" s="96"/>
      <c r="G10" s="97" t="s">
        <v>248</v>
      </c>
      <c r="H10" s="98"/>
      <c r="I10" s="98"/>
      <c r="J10" s="99"/>
    </row>
    <row r="11" spans="2:10">
      <c r="B11" s="93" t="s">
        <v>86</v>
      </c>
      <c r="C11" s="94"/>
      <c r="D11" s="95"/>
      <c r="E11" s="96"/>
      <c r="F11" s="96"/>
      <c r="G11" s="97" t="s">
        <v>248</v>
      </c>
      <c r="H11" s="98"/>
      <c r="I11" s="98"/>
      <c r="J11" s="99"/>
    </row>
    <row r="12" spans="2:10">
      <c r="B12" s="93" t="s">
        <v>38</v>
      </c>
      <c r="C12" s="94"/>
      <c r="D12" s="95"/>
      <c r="E12" s="96"/>
      <c r="F12" s="96"/>
      <c r="G12" s="97" t="s">
        <v>249</v>
      </c>
      <c r="H12" s="98"/>
      <c r="I12" s="98"/>
      <c r="J12" s="99"/>
    </row>
    <row r="13" spans="2:10">
      <c r="B13" s="100" t="s">
        <v>87</v>
      </c>
      <c r="C13" s="101"/>
      <c r="D13" s="102"/>
      <c r="E13" s="103"/>
      <c r="F13" s="103"/>
      <c r="G13" s="104" t="s">
        <v>249</v>
      </c>
      <c r="H13" s="105"/>
      <c r="I13" s="105"/>
      <c r="J13" s="106"/>
    </row>
    <row r="14" spans="2:10">
      <c r="B14" s="107"/>
      <c r="C14" s="88"/>
      <c r="D14" s="108"/>
      <c r="E14" s="89"/>
      <c r="F14" s="89"/>
      <c r="G14" s="107"/>
      <c r="H14" s="109"/>
      <c r="I14" s="109"/>
      <c r="J14" s="109"/>
    </row>
    <row r="15" spans="2:10">
      <c r="B15" s="86" t="s">
        <v>137</v>
      </c>
      <c r="C15" s="88"/>
      <c r="D15" s="108"/>
      <c r="E15" s="89"/>
      <c r="F15" s="89"/>
      <c r="G15" s="193" t="s">
        <v>250</v>
      </c>
      <c r="H15" s="193"/>
      <c r="I15" s="193"/>
      <c r="J15" s="194"/>
    </row>
    <row r="16" spans="2:10">
      <c r="B16" s="93" t="s">
        <v>138</v>
      </c>
      <c r="C16" s="85"/>
      <c r="D16" s="85"/>
      <c r="E16" s="85"/>
      <c r="F16" s="85"/>
      <c r="G16" s="97" t="s">
        <v>251</v>
      </c>
      <c r="H16" s="98"/>
      <c r="I16" s="98"/>
      <c r="J16" s="99"/>
    </row>
    <row r="17" spans="2:10">
      <c r="B17" s="100" t="s">
        <v>46</v>
      </c>
      <c r="C17" s="110"/>
      <c r="D17" s="110"/>
      <c r="E17" s="110"/>
      <c r="F17" s="110"/>
      <c r="G17" s="104" t="s">
        <v>252</v>
      </c>
      <c r="H17" s="105"/>
      <c r="I17" s="105"/>
      <c r="J17" s="106"/>
    </row>
    <row r="18" spans="2:10">
      <c r="B18" s="109"/>
      <c r="C18" s="109"/>
      <c r="D18" s="109"/>
      <c r="E18" s="109"/>
      <c r="F18" s="109"/>
      <c r="G18" s="109"/>
      <c r="H18" s="109"/>
      <c r="I18" s="109"/>
      <c r="J18" s="109"/>
    </row>
    <row r="19" spans="2:10">
      <c r="B19" s="111" t="s">
        <v>48</v>
      </c>
      <c r="C19" s="112"/>
      <c r="D19" s="112"/>
      <c r="E19" s="112"/>
      <c r="F19" s="112"/>
      <c r="G19" s="113" t="s">
        <v>253</v>
      </c>
      <c r="H19" s="114"/>
      <c r="I19" s="114"/>
      <c r="J19" s="115"/>
    </row>
    <row r="20" spans="2:10">
      <c r="B20" s="109"/>
      <c r="C20" s="109"/>
      <c r="D20" s="109"/>
      <c r="E20" s="109"/>
      <c r="F20" s="109"/>
      <c r="G20" s="109"/>
      <c r="H20" s="109"/>
      <c r="I20" s="109"/>
      <c r="J20" s="109"/>
    </row>
    <row r="21" spans="2:10">
      <c r="B21" s="45" t="s">
        <v>88</v>
      </c>
      <c r="C21" s="33"/>
      <c r="D21" s="33"/>
      <c r="E21" s="33"/>
      <c r="F21" s="33"/>
      <c r="G21" s="33"/>
      <c r="H21" s="33"/>
      <c r="I21" s="33"/>
      <c r="J21" s="46"/>
    </row>
    <row r="22" spans="2:10">
      <c r="B22" s="116" t="s">
        <v>54</v>
      </c>
      <c r="C22" s="85"/>
      <c r="D22" s="85"/>
      <c r="E22" s="85"/>
      <c r="F22" s="85"/>
      <c r="G22" s="117"/>
      <c r="H22" s="85"/>
      <c r="I22" s="85"/>
      <c r="J22" s="118"/>
    </row>
    <row r="23" spans="2:10">
      <c r="B23" s="116" t="s">
        <v>55</v>
      </c>
      <c r="C23" s="85"/>
      <c r="D23" s="85"/>
      <c r="E23" s="85"/>
      <c r="F23" s="85"/>
      <c r="G23" s="117"/>
      <c r="H23" s="85"/>
      <c r="I23" s="85"/>
      <c r="J23" s="118"/>
    </row>
    <row r="24" spans="2:10">
      <c r="B24" s="116" t="s">
        <v>56</v>
      </c>
      <c r="C24" s="85"/>
      <c r="D24" s="85"/>
      <c r="E24" s="85"/>
      <c r="F24" s="85"/>
      <c r="G24" s="117"/>
      <c r="H24" s="85"/>
      <c r="I24" s="85"/>
      <c r="J24" s="118"/>
    </row>
    <row r="25" spans="2:10">
      <c r="B25" s="116" t="s">
        <v>57</v>
      </c>
      <c r="C25" s="85"/>
      <c r="D25" s="85"/>
      <c r="E25" s="85"/>
      <c r="F25" s="85"/>
      <c r="G25" s="117"/>
      <c r="H25" s="85"/>
      <c r="I25" s="85"/>
      <c r="J25" s="118"/>
    </row>
    <row r="26" spans="2:10">
      <c r="B26" s="116" t="s">
        <v>209</v>
      </c>
      <c r="C26" s="85"/>
      <c r="D26" s="85"/>
      <c r="E26" s="85"/>
      <c r="F26" s="85"/>
      <c r="G26" s="117"/>
      <c r="H26" s="85"/>
      <c r="I26" s="85"/>
      <c r="J26" s="118"/>
    </row>
    <row r="27" spans="2:10">
      <c r="B27" s="116" t="s">
        <v>210</v>
      </c>
      <c r="C27" s="85"/>
      <c r="D27" s="85"/>
      <c r="E27" s="85"/>
      <c r="F27" s="85"/>
      <c r="G27" s="117"/>
      <c r="H27" s="85"/>
      <c r="I27" s="85"/>
      <c r="J27" s="118"/>
    </row>
    <row r="28" spans="2:10">
      <c r="B28" s="119" t="s">
        <v>211</v>
      </c>
      <c r="C28" s="110"/>
      <c r="D28" s="110"/>
      <c r="E28" s="110"/>
      <c r="F28" s="110"/>
      <c r="G28" s="120"/>
      <c r="H28" s="110"/>
      <c r="I28" s="110"/>
      <c r="J28" s="121"/>
    </row>
    <row r="29" spans="2:10">
      <c r="B29" s="274" t="s">
        <v>212</v>
      </c>
      <c r="C29" s="85"/>
      <c r="D29" s="85"/>
      <c r="E29" s="85"/>
      <c r="F29" s="85"/>
      <c r="G29" s="85"/>
      <c r="H29" s="122"/>
      <c r="I29" s="122"/>
      <c r="J29" s="1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5"/>
  <sheetViews>
    <sheetView showGridLines="0" showZeros="0" zoomScale="85" zoomScaleNormal="85" workbookViewId="0"/>
  </sheetViews>
  <sheetFormatPr defaultColWidth="9.140625" defaultRowHeight="12.75"/>
  <cols>
    <col min="1" max="1" width="4.42578125" style="124" customWidth="1"/>
    <col min="2" max="2" width="4.42578125" style="125" customWidth="1"/>
    <col min="3" max="3" width="51.140625" style="125" customWidth="1"/>
    <col min="4" max="4" width="16.42578125" style="125" bestFit="1" customWidth="1"/>
    <col min="5" max="9" width="10.7109375" style="125" customWidth="1"/>
    <col min="10" max="10" width="12.7109375" style="124" customWidth="1"/>
    <col min="11" max="16384" width="9.140625" style="125"/>
  </cols>
  <sheetData>
    <row r="1" spans="2:11" ht="30">
      <c r="B1" s="123"/>
      <c r="C1" s="123"/>
      <c r="D1" s="123"/>
      <c r="E1" s="123"/>
      <c r="F1" s="123"/>
      <c r="G1" s="123"/>
      <c r="H1" s="123"/>
      <c r="I1" s="123"/>
      <c r="K1" s="124"/>
    </row>
    <row r="3" spans="2:11" s="4" customFormat="1" ht="18" customHeight="1">
      <c r="B3" s="3" t="s">
        <v>89</v>
      </c>
      <c r="C3" s="3"/>
      <c r="D3" s="3"/>
    </row>
    <row r="4" spans="2:11">
      <c r="B4" s="126"/>
      <c r="C4" s="124"/>
      <c r="D4" s="124"/>
      <c r="E4" s="124"/>
      <c r="F4" s="124"/>
      <c r="G4" s="124"/>
      <c r="H4" s="124"/>
      <c r="I4" s="124"/>
      <c r="K4" s="124"/>
    </row>
    <row r="5" spans="2:11">
      <c r="B5" s="126"/>
      <c r="C5" s="124"/>
      <c r="D5" s="124"/>
      <c r="E5" s="124"/>
      <c r="F5" s="124"/>
      <c r="G5" s="124"/>
      <c r="H5" s="124"/>
      <c r="I5" s="124"/>
      <c r="K5" s="124"/>
    </row>
    <row r="6" spans="2:11">
      <c r="B6" s="127"/>
      <c r="C6" s="128" t="s">
        <v>90</v>
      </c>
      <c r="D6" s="129" t="s">
        <v>218</v>
      </c>
      <c r="E6" s="130" t="s">
        <v>91</v>
      </c>
      <c r="F6" s="130" t="s">
        <v>92</v>
      </c>
      <c r="G6" s="130" t="s">
        <v>93</v>
      </c>
      <c r="H6" s="130" t="s">
        <v>94</v>
      </c>
      <c r="I6" s="131"/>
      <c r="J6" s="306" t="s">
        <v>258</v>
      </c>
    </row>
    <row r="7" spans="2:11">
      <c r="B7" s="127"/>
      <c r="C7" s="195" t="str">
        <f>Tarievenvoorstel!B144</f>
        <v>EAV t/m 1*6A (per aansluiting)</v>
      </c>
      <c r="D7" s="132">
        <f>Tarievenvoorstel!L144</f>
        <v>307</v>
      </c>
      <c r="E7" s="133">
        <v>87.556384058890728</v>
      </c>
      <c r="F7" s="133">
        <v>40.693615941109272</v>
      </c>
      <c r="G7" s="133">
        <v>178.75</v>
      </c>
      <c r="H7" s="188">
        <f t="shared" ref="H7:H29" si="0">(D7-E7-F7-G7)</f>
        <v>0</v>
      </c>
      <c r="I7" s="131"/>
      <c r="J7" s="305">
        <f>SUM(E7:G7)</f>
        <v>307</v>
      </c>
    </row>
    <row r="8" spans="2:11">
      <c r="B8" s="127"/>
      <c r="C8" s="195" t="str">
        <f>Tarievenvoorstel!B147</f>
        <v xml:space="preserve"> t/m 1*40A  </v>
      </c>
      <c r="D8" s="132">
        <f>Tarievenvoorstel!L147</f>
        <v>591</v>
      </c>
      <c r="E8" s="133">
        <v>155.67050190783681</v>
      </c>
      <c r="F8" s="133">
        <v>140.1294980921632</v>
      </c>
      <c r="G8" s="133">
        <v>295.2</v>
      </c>
      <c r="H8" s="188">
        <f t="shared" si="0"/>
        <v>0</v>
      </c>
      <c r="I8" s="134"/>
      <c r="J8" s="305">
        <f t="shared" ref="J8:J19" si="1">SUM(E8:G8)</f>
        <v>591</v>
      </c>
    </row>
    <row r="9" spans="2:11">
      <c r="B9" s="127"/>
      <c r="C9" s="196" t="str">
        <f>Tarievenvoorstel!B148</f>
        <v xml:space="preserve"> &gt; 1*40A t/m 3*25A </v>
      </c>
      <c r="D9" s="135">
        <f>Tarievenvoorstel!L148</f>
        <v>591</v>
      </c>
      <c r="E9" s="136">
        <v>155.67050190783681</v>
      </c>
      <c r="F9" s="136">
        <v>140.1294980921632</v>
      </c>
      <c r="G9" s="136">
        <v>295.2</v>
      </c>
      <c r="H9" s="189">
        <f t="shared" si="0"/>
        <v>0</v>
      </c>
      <c r="I9" s="134"/>
      <c r="J9" s="305">
        <f t="shared" si="1"/>
        <v>591</v>
      </c>
    </row>
    <row r="10" spans="2:11">
      <c r="B10" s="127"/>
      <c r="C10" s="196" t="str">
        <f>Tarievenvoorstel!B149</f>
        <v xml:space="preserve"> &gt;3*25A en t/m 3*40A </v>
      </c>
      <c r="D10" s="135">
        <f>Tarievenvoorstel!L149</f>
        <v>721</v>
      </c>
      <c r="E10" s="136">
        <v>229.12947178871545</v>
      </c>
      <c r="F10" s="136">
        <v>196.67052821128451</v>
      </c>
      <c r="G10" s="136">
        <v>295.2</v>
      </c>
      <c r="H10" s="189">
        <f t="shared" si="0"/>
        <v>5.6843418860808015E-14</v>
      </c>
      <c r="I10" s="134"/>
      <c r="J10" s="305">
        <f t="shared" si="1"/>
        <v>721</v>
      </c>
    </row>
    <row r="11" spans="2:11">
      <c r="B11" s="127"/>
      <c r="C11" s="196" t="str">
        <f>Tarievenvoorstel!B150</f>
        <v xml:space="preserve"> &gt;3*40A en t/m 3*50A </v>
      </c>
      <c r="D11" s="135">
        <f>Tarievenvoorstel!L150</f>
        <v>721</v>
      </c>
      <c r="E11" s="136">
        <v>229.12947178871545</v>
      </c>
      <c r="F11" s="136">
        <v>196.67052821128451</v>
      </c>
      <c r="G11" s="136">
        <v>295.2</v>
      </c>
      <c r="H11" s="189">
        <f t="shared" si="0"/>
        <v>5.6843418860808015E-14</v>
      </c>
      <c r="I11" s="134"/>
      <c r="J11" s="305">
        <f t="shared" si="1"/>
        <v>721</v>
      </c>
    </row>
    <row r="12" spans="2:11">
      <c r="B12" s="127"/>
      <c r="C12" s="196" t="str">
        <f>Tarievenvoorstel!B151</f>
        <v xml:space="preserve"> &gt;3*50A en t/m 3*63A </v>
      </c>
      <c r="D12" s="135">
        <f>Tarievenvoorstel!L151</f>
        <v>862</v>
      </c>
      <c r="E12" s="136">
        <v>219.42149178255374</v>
      </c>
      <c r="F12" s="136">
        <v>264.57850821744626</v>
      </c>
      <c r="G12" s="136">
        <v>378</v>
      </c>
      <c r="H12" s="189">
        <f t="shared" si="0"/>
        <v>0</v>
      </c>
      <c r="I12" s="134"/>
      <c r="J12" s="305">
        <f t="shared" si="1"/>
        <v>862</v>
      </c>
    </row>
    <row r="13" spans="2:11">
      <c r="B13" s="127"/>
      <c r="C13" s="196" t="str">
        <f>Tarievenvoorstel!B152</f>
        <v xml:space="preserve"> &gt;3*63A en t/m 3*80A </v>
      </c>
      <c r="D13" s="135">
        <f>Tarievenvoorstel!L152</f>
        <v>862</v>
      </c>
      <c r="E13" s="136">
        <v>219.42149178255374</v>
      </c>
      <c r="F13" s="136">
        <v>264.57850821744626</v>
      </c>
      <c r="G13" s="136">
        <v>378</v>
      </c>
      <c r="H13" s="189">
        <f t="shared" si="0"/>
        <v>0</v>
      </c>
      <c r="I13" s="134"/>
      <c r="J13" s="305">
        <f t="shared" si="1"/>
        <v>862</v>
      </c>
    </row>
    <row r="14" spans="2:11">
      <c r="B14" s="127"/>
      <c r="C14" s="196" t="str">
        <f>Tarievenvoorstel!B156</f>
        <v xml:space="preserve"> &gt;3*80A en t/m 3*160A </v>
      </c>
      <c r="D14" s="135">
        <f>Tarievenvoorstel!L156</f>
        <v>2498</v>
      </c>
      <c r="E14" s="136">
        <v>790.25</v>
      </c>
      <c r="F14" s="136">
        <v>790.25</v>
      </c>
      <c r="G14" s="136">
        <v>917.5</v>
      </c>
      <c r="H14" s="189">
        <f t="shared" si="0"/>
        <v>0</v>
      </c>
      <c r="I14" s="134"/>
      <c r="J14" s="305">
        <f t="shared" si="1"/>
        <v>2498</v>
      </c>
    </row>
    <row r="15" spans="2:11">
      <c r="B15" s="127"/>
      <c r="C15" s="196" t="str">
        <f>Tarievenvoorstel!B157</f>
        <v xml:space="preserve"> &gt;3*160A  t/m 3*250A </v>
      </c>
      <c r="D15" s="135">
        <f>Tarievenvoorstel!L157</f>
        <v>3302</v>
      </c>
      <c r="E15" s="136">
        <v>1153.5</v>
      </c>
      <c r="F15" s="136">
        <v>1153.5</v>
      </c>
      <c r="G15" s="136">
        <v>994.99999999999977</v>
      </c>
      <c r="H15" s="189">
        <f t="shared" si="0"/>
        <v>2.2737367544323206E-13</v>
      </c>
      <c r="I15" s="134"/>
      <c r="J15" s="305">
        <f t="shared" si="1"/>
        <v>3302</v>
      </c>
    </row>
    <row r="16" spans="2:11">
      <c r="B16" s="127"/>
      <c r="C16" s="196" t="str">
        <f>Tarievenvoorstel!B158</f>
        <v xml:space="preserve"> &gt;3*250A (173 kVA) t/m 630 kVA </v>
      </c>
      <c r="D16" s="135">
        <f>Tarievenvoorstel!L158</f>
        <v>10599</v>
      </c>
      <c r="E16" s="136">
        <v>2500</v>
      </c>
      <c r="F16" s="136">
        <v>6551.5</v>
      </c>
      <c r="G16" s="136">
        <v>1547.5</v>
      </c>
      <c r="H16" s="189">
        <f t="shared" si="0"/>
        <v>0</v>
      </c>
      <c r="I16" s="134"/>
      <c r="J16" s="305">
        <f t="shared" si="1"/>
        <v>10599</v>
      </c>
    </row>
    <row r="17" spans="2:10">
      <c r="B17" s="127"/>
      <c r="C17" s="196" t="str">
        <f>Tarievenvoorstel!B159</f>
        <v xml:space="preserve"> &gt; 630 kVA t/m 1750 kVA </v>
      </c>
      <c r="D17" s="135">
        <f>Tarievenvoorstel!L159</f>
        <v>23654</v>
      </c>
      <c r="E17" s="136">
        <v>2500</v>
      </c>
      <c r="F17" s="136">
        <v>19606.5</v>
      </c>
      <c r="G17" s="136">
        <v>1547.5</v>
      </c>
      <c r="H17" s="189">
        <f t="shared" si="0"/>
        <v>0</v>
      </c>
      <c r="I17" s="134"/>
      <c r="J17" s="305">
        <f t="shared" si="1"/>
        <v>23654</v>
      </c>
    </row>
    <row r="18" spans="2:10">
      <c r="B18" s="127"/>
      <c r="C18" s="196" t="str">
        <f>Tarievenvoorstel!B160</f>
        <v xml:space="preserve"> &gt; 1750 kVA t/m 6 MVA </v>
      </c>
      <c r="D18" s="135">
        <f>Tarievenvoorstel!L160</f>
        <v>171804</v>
      </c>
      <c r="E18" s="136">
        <v>80860.84302697175</v>
      </c>
      <c r="F18" s="136">
        <v>87825.65697302825</v>
      </c>
      <c r="G18" s="136">
        <v>3117.5</v>
      </c>
      <c r="H18" s="189">
        <f t="shared" si="0"/>
        <v>0</v>
      </c>
      <c r="I18" s="134"/>
      <c r="J18" s="305">
        <f t="shared" si="1"/>
        <v>171804</v>
      </c>
    </row>
    <row r="19" spans="2:10">
      <c r="B19" s="127"/>
      <c r="C19" s="196" t="str">
        <f>Tarievenvoorstel!B161</f>
        <v xml:space="preserve"> &gt;6,0 MVA en t/m 10 MVA </v>
      </c>
      <c r="D19" s="135">
        <f>Tarievenvoorstel!L161</f>
        <v>258089</v>
      </c>
      <c r="E19" s="136">
        <v>169669.55827744151</v>
      </c>
      <c r="F19" s="136">
        <v>84761.941722558491</v>
      </c>
      <c r="G19" s="136">
        <v>3657.5000000000005</v>
      </c>
      <c r="H19" s="189">
        <f t="shared" si="0"/>
        <v>-4.5474735088646412E-13</v>
      </c>
      <c r="I19" s="134"/>
      <c r="J19" s="305">
        <f t="shared" si="1"/>
        <v>258089</v>
      </c>
    </row>
    <row r="20" spans="2:10">
      <c r="B20" s="127"/>
      <c r="C20" s="196">
        <f>Tarievenvoorstel!B162</f>
        <v>0</v>
      </c>
      <c r="D20" s="135">
        <f>Tarievenvoorstel!L162</f>
        <v>0</v>
      </c>
      <c r="E20" s="136"/>
      <c r="F20" s="136"/>
      <c r="G20" s="136"/>
      <c r="H20" s="189">
        <f t="shared" si="0"/>
        <v>0</v>
      </c>
      <c r="I20" s="134"/>
    </row>
    <row r="21" spans="2:10">
      <c r="B21" s="127"/>
      <c r="C21" s="196">
        <f>Tarievenvoorstel!B163</f>
        <v>0</v>
      </c>
      <c r="D21" s="135">
        <f>Tarievenvoorstel!L163</f>
        <v>0</v>
      </c>
      <c r="E21" s="136"/>
      <c r="F21" s="136"/>
      <c r="G21" s="136"/>
      <c r="H21" s="189">
        <f t="shared" si="0"/>
        <v>0</v>
      </c>
      <c r="I21" s="134"/>
    </row>
    <row r="22" spans="2:10">
      <c r="B22" s="127"/>
      <c r="C22" s="196">
        <f>Tarievenvoorstel!B164</f>
        <v>0</v>
      </c>
      <c r="D22" s="135">
        <f>Tarievenvoorstel!L164</f>
        <v>0</v>
      </c>
      <c r="E22" s="136"/>
      <c r="F22" s="136"/>
      <c r="G22" s="136"/>
      <c r="H22" s="189"/>
      <c r="I22" s="134"/>
    </row>
    <row r="23" spans="2:10">
      <c r="B23" s="127"/>
      <c r="C23" s="196">
        <f>Tarievenvoorstel!B165</f>
        <v>0</v>
      </c>
      <c r="D23" s="135">
        <f>Tarievenvoorstel!L165</f>
        <v>0</v>
      </c>
      <c r="E23" s="136"/>
      <c r="F23" s="136"/>
      <c r="G23" s="136"/>
      <c r="H23" s="189">
        <f t="shared" si="0"/>
        <v>0</v>
      </c>
      <c r="I23" s="134"/>
    </row>
    <row r="24" spans="2:10">
      <c r="B24" s="127"/>
      <c r="C24" s="196">
        <f>Tarievenvoorstel!B166</f>
        <v>0</v>
      </c>
      <c r="D24" s="135">
        <f>Tarievenvoorstel!L166</f>
        <v>0</v>
      </c>
      <c r="E24" s="136"/>
      <c r="F24" s="136"/>
      <c r="G24" s="136"/>
      <c r="H24" s="189"/>
      <c r="I24" s="134"/>
    </row>
    <row r="25" spans="2:10">
      <c r="B25" s="127"/>
      <c r="C25" s="196">
        <f>Tarievenvoorstel!B167</f>
        <v>0</v>
      </c>
      <c r="D25" s="135">
        <f>Tarievenvoorstel!L167</f>
        <v>0</v>
      </c>
      <c r="E25" s="136"/>
      <c r="F25" s="136"/>
      <c r="G25" s="136"/>
      <c r="H25" s="189"/>
      <c r="I25" s="134"/>
    </row>
    <row r="26" spans="2:10">
      <c r="B26" s="127"/>
      <c r="C26" s="196">
        <f>Tarievenvoorstel!B168</f>
        <v>0</v>
      </c>
      <c r="D26" s="135">
        <f>Tarievenvoorstel!L168</f>
        <v>0</v>
      </c>
      <c r="E26" s="136"/>
      <c r="F26" s="136"/>
      <c r="G26" s="136"/>
      <c r="H26" s="189"/>
      <c r="I26" s="134"/>
    </row>
    <row r="27" spans="2:10">
      <c r="B27" s="127"/>
      <c r="C27" s="196">
        <f>Tarievenvoorstel!B169</f>
        <v>0</v>
      </c>
      <c r="D27" s="135">
        <f>Tarievenvoorstel!L169</f>
        <v>0</v>
      </c>
      <c r="E27" s="136"/>
      <c r="F27" s="136"/>
      <c r="G27" s="136"/>
      <c r="H27" s="189"/>
      <c r="I27" s="134"/>
    </row>
    <row r="28" spans="2:10">
      <c r="B28" s="127"/>
      <c r="C28" s="196">
        <f>Tarievenvoorstel!B170</f>
        <v>0</v>
      </c>
      <c r="D28" s="135">
        <f>Tarievenvoorstel!L170</f>
        <v>0</v>
      </c>
      <c r="E28" s="136"/>
      <c r="F28" s="136"/>
      <c r="G28" s="136"/>
      <c r="H28" s="189"/>
      <c r="I28" s="134"/>
    </row>
    <row r="29" spans="2:10">
      <c r="B29" s="127"/>
      <c r="C29" s="197">
        <f>Tarievenvoorstel!B171</f>
        <v>0</v>
      </c>
      <c r="D29" s="148">
        <f>Tarievenvoorstel!L171</f>
        <v>0</v>
      </c>
      <c r="E29" s="191"/>
      <c r="F29" s="191"/>
      <c r="G29" s="191"/>
      <c r="H29" s="190">
        <f t="shared" si="0"/>
        <v>0</v>
      </c>
      <c r="I29" s="134"/>
    </row>
    <row r="30" spans="2:10">
      <c r="B30" s="127"/>
      <c r="C30" s="137"/>
      <c r="D30" s="138"/>
      <c r="E30" s="139"/>
      <c r="F30" s="140"/>
      <c r="G30" s="140"/>
      <c r="H30" s="141"/>
      <c r="I30" s="134"/>
    </row>
    <row r="31" spans="2:10">
      <c r="B31" s="127"/>
      <c r="C31" s="137"/>
      <c r="D31" s="138"/>
      <c r="E31" s="139"/>
      <c r="F31" s="140"/>
      <c r="G31" s="140"/>
      <c r="H31" s="141"/>
      <c r="I31" s="142"/>
    </row>
    <row r="32" spans="2:10">
      <c r="B32" s="127"/>
      <c r="C32" s="128" t="s">
        <v>95</v>
      </c>
      <c r="D32" s="129" t="s">
        <v>218</v>
      </c>
      <c r="E32" s="143" t="s">
        <v>91</v>
      </c>
      <c r="F32" s="143" t="s">
        <v>92</v>
      </c>
      <c r="G32" s="143" t="s">
        <v>93</v>
      </c>
      <c r="H32" s="144" t="s">
        <v>94</v>
      </c>
      <c r="I32" s="142"/>
      <c r="J32" s="306"/>
    </row>
    <row r="33" spans="2:10">
      <c r="B33" s="127"/>
      <c r="C33" s="195" t="str">
        <f>Tarievenvoorstel!B174</f>
        <v xml:space="preserve"> t/m 1*6 A op geschakeld net </v>
      </c>
      <c r="D33" s="132">
        <f>Tarievenvoorstel!L174</f>
        <v>14.3</v>
      </c>
      <c r="E33" s="133"/>
      <c r="F33" s="133"/>
      <c r="G33" s="146">
        <v>14.3</v>
      </c>
      <c r="H33" s="188">
        <f t="shared" ref="H33:H50" si="2">(D33-E33-F33-G33)</f>
        <v>0</v>
      </c>
      <c r="I33" s="145"/>
      <c r="J33" s="305"/>
    </row>
    <row r="34" spans="2:10">
      <c r="B34" s="127"/>
      <c r="C34" s="196" t="str">
        <f>Tarievenvoorstel!B175</f>
        <v xml:space="preserve"> t/m 1*40A  </v>
      </c>
      <c r="D34" s="135">
        <f>Tarievenvoorstel!L175</f>
        <v>16.399999999999999</v>
      </c>
      <c r="E34" s="136"/>
      <c r="F34" s="136"/>
      <c r="G34" s="147">
        <v>16.399999999999999</v>
      </c>
      <c r="H34" s="189">
        <f t="shared" si="2"/>
        <v>0</v>
      </c>
      <c r="I34" s="134"/>
      <c r="J34" s="305"/>
    </row>
    <row r="35" spans="2:10">
      <c r="B35" s="127"/>
      <c r="C35" s="196" t="str">
        <f>Tarievenvoorstel!B176</f>
        <v xml:space="preserve"> &gt; 1*40A t/m 3*25A </v>
      </c>
      <c r="D35" s="135">
        <f>Tarievenvoorstel!L176</f>
        <v>16.399999999999999</v>
      </c>
      <c r="E35" s="136"/>
      <c r="F35" s="136"/>
      <c r="G35" s="147">
        <v>16.399999999999999</v>
      </c>
      <c r="H35" s="189">
        <f t="shared" si="2"/>
        <v>0</v>
      </c>
      <c r="I35" s="134"/>
      <c r="J35" s="305"/>
    </row>
    <row r="36" spans="2:10">
      <c r="B36" s="127"/>
      <c r="C36" s="196" t="str">
        <f>Tarievenvoorstel!B177</f>
        <v xml:space="preserve"> &gt;3*25A en t/m 3*40A </v>
      </c>
      <c r="D36" s="135">
        <f>Tarievenvoorstel!L177</f>
        <v>16.399999999999999</v>
      </c>
      <c r="E36" s="136"/>
      <c r="F36" s="136"/>
      <c r="G36" s="147">
        <v>16.399999999999999</v>
      </c>
      <c r="H36" s="189">
        <f t="shared" si="2"/>
        <v>0</v>
      </c>
      <c r="I36" s="134"/>
      <c r="J36" s="305"/>
    </row>
    <row r="37" spans="2:10">
      <c r="B37" s="127"/>
      <c r="C37" s="196" t="str">
        <f>Tarievenvoorstel!B178</f>
        <v xml:space="preserve"> &gt;3*40A en t/m 3*50A </v>
      </c>
      <c r="D37" s="135">
        <f>Tarievenvoorstel!L178</f>
        <v>16.399999999999999</v>
      </c>
      <c r="E37" s="136"/>
      <c r="F37" s="136"/>
      <c r="G37" s="147">
        <v>16.399999999999999</v>
      </c>
      <c r="H37" s="189">
        <f t="shared" si="2"/>
        <v>0</v>
      </c>
      <c r="I37" s="134"/>
      <c r="J37" s="305"/>
    </row>
    <row r="38" spans="2:10">
      <c r="B38" s="127"/>
      <c r="C38" s="196" t="str">
        <f>Tarievenvoorstel!B179</f>
        <v xml:space="preserve"> &gt;3*50A en t/m 3*63A </v>
      </c>
      <c r="D38" s="135">
        <f>Tarievenvoorstel!L179</f>
        <v>21</v>
      </c>
      <c r="E38" s="136"/>
      <c r="F38" s="136"/>
      <c r="G38" s="147">
        <v>21</v>
      </c>
      <c r="H38" s="189">
        <f t="shared" si="2"/>
        <v>0</v>
      </c>
      <c r="I38" s="134"/>
      <c r="J38" s="305"/>
    </row>
    <row r="39" spans="2:10">
      <c r="B39" s="127"/>
      <c r="C39" s="196" t="str">
        <f>Tarievenvoorstel!B180</f>
        <v xml:space="preserve"> &gt;3*63A en t/m 3*80A </v>
      </c>
      <c r="D39" s="135">
        <f>Tarievenvoorstel!L180</f>
        <v>21</v>
      </c>
      <c r="E39" s="136"/>
      <c r="F39" s="136"/>
      <c r="G39" s="147">
        <v>21</v>
      </c>
      <c r="H39" s="189">
        <f t="shared" si="2"/>
        <v>0</v>
      </c>
      <c r="I39" s="134"/>
      <c r="J39" s="305"/>
    </row>
    <row r="40" spans="2:10">
      <c r="B40" s="127"/>
      <c r="C40" s="196" t="str">
        <f>Tarievenvoorstel!B181</f>
        <v xml:space="preserve"> &gt;3*80A en t/m 3*160A </v>
      </c>
      <c r="D40" s="135">
        <f>Tarievenvoorstel!L181</f>
        <v>36.700000000000003</v>
      </c>
      <c r="E40" s="136"/>
      <c r="F40" s="136"/>
      <c r="G40" s="147">
        <v>36.700000000000003</v>
      </c>
      <c r="H40" s="189">
        <f t="shared" si="2"/>
        <v>0</v>
      </c>
      <c r="I40" s="134"/>
      <c r="J40" s="305"/>
    </row>
    <row r="41" spans="2:10">
      <c r="B41" s="127"/>
      <c r="C41" s="196" t="str">
        <f>Tarievenvoorstel!B182</f>
        <v xml:space="preserve"> &gt;3*160A  t/m 3*250A </v>
      </c>
      <c r="D41" s="135">
        <f>Tarievenvoorstel!L182</f>
        <v>39.799999999999997</v>
      </c>
      <c r="E41" s="136"/>
      <c r="F41" s="136"/>
      <c r="G41" s="147">
        <v>39.799999999999997</v>
      </c>
      <c r="H41" s="189">
        <f t="shared" si="2"/>
        <v>0</v>
      </c>
      <c r="I41" s="134"/>
      <c r="J41" s="305"/>
    </row>
    <row r="42" spans="2:10">
      <c r="B42" s="127"/>
      <c r="C42" s="196" t="str">
        <f>Tarievenvoorstel!B183</f>
        <v xml:space="preserve"> &gt;3*250A (173 kVA) t/m 630 kVA </v>
      </c>
      <c r="D42" s="135">
        <f>Tarievenvoorstel!L183</f>
        <v>61.9</v>
      </c>
      <c r="E42" s="136"/>
      <c r="F42" s="136"/>
      <c r="G42" s="147">
        <v>61.9</v>
      </c>
      <c r="H42" s="189">
        <f t="shared" si="2"/>
        <v>0</v>
      </c>
      <c r="I42" s="134"/>
      <c r="J42" s="305"/>
    </row>
    <row r="43" spans="2:10">
      <c r="B43" s="127"/>
      <c r="C43" s="196" t="str">
        <f>Tarievenvoorstel!B184</f>
        <v xml:space="preserve"> &gt; 630 kVA t/m 1750 kVA </v>
      </c>
      <c r="D43" s="135">
        <f>Tarievenvoorstel!L184</f>
        <v>61.9</v>
      </c>
      <c r="E43" s="136"/>
      <c r="F43" s="136"/>
      <c r="G43" s="147">
        <v>61.9</v>
      </c>
      <c r="H43" s="189">
        <f t="shared" si="2"/>
        <v>0</v>
      </c>
      <c r="I43" s="134"/>
      <c r="J43" s="305"/>
    </row>
    <row r="44" spans="2:10">
      <c r="B44" s="127"/>
      <c r="C44" s="196" t="str">
        <f>Tarievenvoorstel!B185</f>
        <v xml:space="preserve"> &gt; 1750 kVA t/m 6 MVA </v>
      </c>
      <c r="D44" s="135">
        <f>Tarievenvoorstel!L185</f>
        <v>124.7</v>
      </c>
      <c r="E44" s="136"/>
      <c r="F44" s="136"/>
      <c r="G44" s="147">
        <v>124.7</v>
      </c>
      <c r="H44" s="189">
        <f t="shared" si="2"/>
        <v>0</v>
      </c>
      <c r="I44" s="134"/>
      <c r="J44" s="305"/>
    </row>
    <row r="45" spans="2:10">
      <c r="B45" s="127"/>
      <c r="C45" s="196" t="str">
        <f>Tarievenvoorstel!B186</f>
        <v xml:space="preserve"> &gt;6,0 MVA en t/m 10 MVA </v>
      </c>
      <c r="D45" s="135">
        <f>Tarievenvoorstel!L186</f>
        <v>146.30000000000001</v>
      </c>
      <c r="E45" s="136"/>
      <c r="F45" s="136"/>
      <c r="G45" s="147">
        <v>146.30000000000001</v>
      </c>
      <c r="H45" s="189">
        <f t="shared" si="2"/>
        <v>0</v>
      </c>
      <c r="I45" s="134"/>
      <c r="J45" s="305"/>
    </row>
    <row r="46" spans="2:10">
      <c r="B46" s="127"/>
      <c r="C46" s="196">
        <f>Tarievenvoorstel!B187</f>
        <v>0</v>
      </c>
      <c r="D46" s="135">
        <f>Tarievenvoorstel!L187</f>
        <v>0</v>
      </c>
      <c r="E46" s="136"/>
      <c r="F46" s="136"/>
      <c r="G46" s="147"/>
      <c r="H46" s="189">
        <f t="shared" si="2"/>
        <v>0</v>
      </c>
      <c r="I46" s="134"/>
    </row>
    <row r="47" spans="2:10">
      <c r="B47" s="127"/>
      <c r="C47" s="196">
        <f>Tarievenvoorstel!B188</f>
        <v>0</v>
      </c>
      <c r="D47" s="135">
        <f>Tarievenvoorstel!L188</f>
        <v>0</v>
      </c>
      <c r="E47" s="136"/>
      <c r="F47" s="136"/>
      <c r="G47" s="147"/>
      <c r="H47" s="189">
        <f t="shared" si="2"/>
        <v>0</v>
      </c>
      <c r="I47" s="134"/>
    </row>
    <row r="48" spans="2:10">
      <c r="B48" s="127"/>
      <c r="C48" s="196">
        <f>Tarievenvoorstel!B189</f>
        <v>0</v>
      </c>
      <c r="D48" s="135">
        <f>Tarievenvoorstel!L189</f>
        <v>0</v>
      </c>
      <c r="E48" s="136"/>
      <c r="F48" s="136"/>
      <c r="G48" s="147"/>
      <c r="H48" s="189">
        <f t="shared" si="2"/>
        <v>0</v>
      </c>
      <c r="I48" s="134"/>
    </row>
    <row r="49" spans="2:9">
      <c r="B49" s="127"/>
      <c r="C49" s="196">
        <f>Tarievenvoorstel!B190</f>
        <v>0</v>
      </c>
      <c r="D49" s="135">
        <f>Tarievenvoorstel!L190</f>
        <v>0</v>
      </c>
      <c r="E49" s="136"/>
      <c r="F49" s="136"/>
      <c r="G49" s="147"/>
      <c r="H49" s="189">
        <f t="shared" si="2"/>
        <v>0</v>
      </c>
      <c r="I49" s="134"/>
    </row>
    <row r="50" spans="2:9">
      <c r="B50" s="127"/>
      <c r="C50" s="197">
        <f>Tarievenvoorstel!B191</f>
        <v>0</v>
      </c>
      <c r="D50" s="148">
        <f>Tarievenvoorstel!L191</f>
        <v>0</v>
      </c>
      <c r="E50" s="191"/>
      <c r="F50" s="191"/>
      <c r="G50" s="192"/>
      <c r="H50" s="190">
        <f t="shared" si="2"/>
        <v>0</v>
      </c>
      <c r="I50" s="134"/>
    </row>
    <row r="51" spans="2:9">
      <c r="B51" s="127"/>
      <c r="I51" s="134"/>
    </row>
    <row r="52" spans="2:9">
      <c r="B52" s="127"/>
      <c r="I52" s="149"/>
    </row>
    <row r="53" spans="2:9">
      <c r="B53" s="127"/>
      <c r="C53" s="124"/>
      <c r="D53" s="124"/>
      <c r="E53" s="124"/>
      <c r="F53" s="124"/>
      <c r="G53" s="124"/>
      <c r="H53" s="124"/>
    </row>
    <row r="54" spans="2:9">
      <c r="B54" s="127"/>
    </row>
    <row r="55" spans="2:9" s="124" customFormat="1">
      <c r="C55" s="125"/>
      <c r="D55" s="125"/>
      <c r="E55" s="125"/>
      <c r="F55" s="125"/>
      <c r="G55" s="125"/>
      <c r="H55" s="125"/>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ColWidth="9.140625" defaultRowHeight="12.75"/>
  <cols>
    <col min="1" max="1" width="4.7109375" style="157" customWidth="1"/>
    <col min="2" max="2" width="7.5703125" style="27" customWidth="1"/>
    <col min="3" max="3" width="2.85546875" style="27" customWidth="1"/>
    <col min="4" max="4" width="187.42578125" style="27" customWidth="1"/>
    <col min="5" max="5" width="5.5703125" style="27" customWidth="1"/>
    <col min="6" max="6" width="6.28515625" style="27" customWidth="1"/>
    <col min="7" max="16384" width="9.140625" style="27"/>
  </cols>
  <sheetData>
    <row r="1" spans="1:8" s="62" customFormat="1" ht="30">
      <c r="A1" s="150"/>
      <c r="B1" s="150"/>
      <c r="C1" s="151"/>
      <c r="D1" s="152"/>
      <c r="E1" s="153">
        <v>0</v>
      </c>
    </row>
    <row r="3" spans="1:8" s="4" customFormat="1" ht="18" customHeight="1">
      <c r="A3" s="154"/>
      <c r="B3" s="3" t="s">
        <v>96</v>
      </c>
      <c r="C3" s="3"/>
      <c r="D3" s="3"/>
      <c r="E3" s="3"/>
    </row>
    <row r="4" spans="1:8" s="155" customFormat="1" ht="18" customHeight="1">
      <c r="B4" s="156"/>
      <c r="C4" s="156"/>
      <c r="D4" s="156"/>
      <c r="E4" s="156"/>
    </row>
    <row r="5" spans="1:8" s="155" customFormat="1" ht="18" customHeight="1">
      <c r="B5" s="156"/>
      <c r="C5" s="156"/>
      <c r="D5" s="156"/>
      <c r="E5" s="156"/>
    </row>
    <row r="6" spans="1:8">
      <c r="C6" s="27" t="s">
        <v>97</v>
      </c>
      <c r="H6" s="62"/>
    </row>
    <row r="8" spans="1:8">
      <c r="D8" s="310"/>
      <c r="H8" s="62"/>
    </row>
    <row r="9" spans="1:8">
      <c r="D9" s="310"/>
    </row>
    <row r="10" spans="1:8">
      <c r="D10" s="310"/>
      <c r="H10" s="158"/>
    </row>
    <row r="11" spans="1:8">
      <c r="D11" s="310"/>
      <c r="H11" s="158"/>
    </row>
    <row r="12" spans="1:8">
      <c r="D12" s="310"/>
      <c r="H12" s="158"/>
    </row>
    <row r="13" spans="1:8">
      <c r="D13" s="310"/>
      <c r="H13" s="158"/>
    </row>
    <row r="14" spans="1:8">
      <c r="D14" s="310"/>
      <c r="H14" s="159"/>
    </row>
    <row r="15" spans="1:8">
      <c r="H15" s="159"/>
    </row>
    <row r="16" spans="1:8">
      <c r="C16" s="27" t="s">
        <v>98</v>
      </c>
      <c r="H16" s="159"/>
    </row>
    <row r="17" spans="3:8">
      <c r="H17" s="159"/>
    </row>
    <row r="18" spans="3:8">
      <c r="D18" s="310"/>
      <c r="H18" s="159"/>
    </row>
    <row r="19" spans="3:8">
      <c r="D19" s="310"/>
      <c r="H19" s="159"/>
    </row>
    <row r="20" spans="3:8">
      <c r="D20" s="310"/>
      <c r="H20" s="159"/>
    </row>
    <row r="21" spans="3:8">
      <c r="D21" s="310"/>
      <c r="H21" s="159"/>
    </row>
    <row r="22" spans="3:8">
      <c r="D22" s="310"/>
    </row>
    <row r="23" spans="3:8">
      <c r="D23" s="310"/>
    </row>
    <row r="24" spans="3:8">
      <c r="D24" s="310"/>
    </row>
    <row r="26" spans="3:8">
      <c r="C26" s="27" t="s">
        <v>99</v>
      </c>
    </row>
    <row r="28" spans="3:8">
      <c r="D28" s="310"/>
    </row>
    <row r="29" spans="3:8">
      <c r="D29" s="310"/>
    </row>
    <row r="30" spans="3:8">
      <c r="D30" s="310"/>
    </row>
    <row r="31" spans="3:8">
      <c r="D31" s="310"/>
    </row>
    <row r="32" spans="3:8">
      <c r="D32" s="310"/>
    </row>
    <row r="33" spans="3:4">
      <c r="D33" s="310"/>
    </row>
    <row r="34" spans="3:4">
      <c r="D34" s="310"/>
    </row>
    <row r="36" spans="3:4">
      <c r="C36" s="27" t="s">
        <v>100</v>
      </c>
    </row>
    <row r="38" spans="3:4">
      <c r="D38" s="310"/>
    </row>
    <row r="39" spans="3:4">
      <c r="D39" s="310"/>
    </row>
    <row r="40" spans="3:4">
      <c r="D40" s="310"/>
    </row>
    <row r="41" spans="3:4">
      <c r="D41" s="310"/>
    </row>
    <row r="42" spans="3:4">
      <c r="D42" s="310"/>
    </row>
    <row r="43" spans="3:4">
      <c r="D43" s="310"/>
    </row>
    <row r="44" spans="3:4">
      <c r="D44" s="310"/>
    </row>
    <row r="46" spans="3:4">
      <c r="C46" s="27" t="s">
        <v>101</v>
      </c>
    </row>
    <row r="48" spans="3:4">
      <c r="D48" s="310"/>
    </row>
    <row r="49" spans="3:4">
      <c r="D49" s="310"/>
    </row>
    <row r="50" spans="3:4">
      <c r="D50" s="310"/>
    </row>
    <row r="51" spans="3:4">
      <c r="D51" s="310"/>
    </row>
    <row r="52" spans="3:4">
      <c r="D52" s="310"/>
    </row>
    <row r="53" spans="3:4">
      <c r="D53" s="310"/>
    </row>
    <row r="54" spans="3:4">
      <c r="D54" s="310"/>
    </row>
    <row r="56" spans="3:4">
      <c r="C56" s="27" t="s">
        <v>102</v>
      </c>
    </row>
    <row r="58" spans="3:4">
      <c r="D58" s="310" t="s">
        <v>260</v>
      </c>
    </row>
    <row r="59" spans="3:4">
      <c r="D59" s="310"/>
    </row>
    <row r="60" spans="3:4">
      <c r="D60" s="310"/>
    </row>
    <row r="61" spans="3:4">
      <c r="D61" s="310"/>
    </row>
    <row r="62" spans="3:4">
      <c r="D62" s="310"/>
    </row>
    <row r="63" spans="3:4">
      <c r="D63" s="310"/>
    </row>
    <row r="64" spans="3:4" ht="42" customHeight="1">
      <c r="D64" s="310"/>
    </row>
    <row r="66" spans="3:4">
      <c r="C66" s="27" t="s">
        <v>103</v>
      </c>
    </row>
    <row r="68" spans="3:4">
      <c r="D68" s="310"/>
    </row>
    <row r="69" spans="3:4">
      <c r="D69" s="310"/>
    </row>
    <row r="70" spans="3:4">
      <c r="D70" s="310"/>
    </row>
    <row r="71" spans="3:4">
      <c r="D71" s="310"/>
    </row>
    <row r="72" spans="3:4">
      <c r="D72" s="310"/>
    </row>
    <row r="73" spans="3:4">
      <c r="D73" s="310"/>
    </row>
    <row r="74" spans="3:4">
      <c r="D74" s="310"/>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61"/>
  <sheetViews>
    <sheetView showGridLines="0" zoomScale="85" zoomScaleNormal="85" zoomScaleSheetLayoutView="100" workbookViewId="0"/>
  </sheetViews>
  <sheetFormatPr defaultColWidth="9.140625" defaultRowHeight="12.75"/>
  <cols>
    <col min="1" max="1" width="4.28515625" style="1" customWidth="1"/>
    <col min="2" max="2" width="2.140625" style="122" customWidth="1"/>
    <col min="3" max="3" width="9.140625" style="122"/>
    <col min="4" max="4" width="153.28515625" style="122" customWidth="1"/>
    <col min="5" max="5" width="1.7109375" style="122" customWidth="1"/>
    <col min="6" max="6" width="10.42578125" style="122" bestFit="1" customWidth="1"/>
    <col min="7" max="7" width="3.140625" style="122" customWidth="1"/>
    <col min="8" max="8" width="60.140625" style="122" customWidth="1"/>
    <col min="9" max="9" width="3.85546875" style="122" customWidth="1"/>
    <col min="10" max="10" width="3.85546875" style="1" customWidth="1"/>
    <col min="11" max="16384" width="9.140625" style="122"/>
  </cols>
  <sheetData>
    <row r="2" spans="1:10" s="1" customFormat="1" ht="30">
      <c r="A2" s="150"/>
      <c r="B2" s="150"/>
      <c r="C2" s="160"/>
      <c r="D2" s="161"/>
      <c r="E2" s="151"/>
      <c r="F2" s="152"/>
      <c r="G2" s="153"/>
      <c r="H2" s="62"/>
      <c r="I2" s="62"/>
      <c r="J2" s="62"/>
    </row>
    <row r="3" spans="1:10" s="284" customFormat="1" ht="18" customHeight="1">
      <c r="B3" s="285" t="s">
        <v>104</v>
      </c>
      <c r="C3" s="285"/>
      <c r="D3" s="285"/>
      <c r="E3" s="285"/>
    </row>
    <row r="4" spans="1:10">
      <c r="A4" s="150"/>
      <c r="B4" s="162"/>
      <c r="J4" s="62"/>
    </row>
    <row r="5" spans="1:10">
      <c r="A5" s="150"/>
      <c r="B5" s="162"/>
      <c r="J5" s="62"/>
    </row>
    <row r="6" spans="1:10">
      <c r="A6" s="150"/>
      <c r="B6" s="162"/>
      <c r="C6" s="286" t="s">
        <v>105</v>
      </c>
      <c r="D6" s="287" t="s">
        <v>106</v>
      </c>
      <c r="E6" s="85"/>
      <c r="F6" s="286" t="s">
        <v>107</v>
      </c>
      <c r="G6" s="288"/>
      <c r="H6" s="287" t="s">
        <v>96</v>
      </c>
      <c r="I6" s="62"/>
      <c r="J6" s="122"/>
    </row>
    <row r="7" spans="1:10">
      <c r="A7" s="150"/>
      <c r="B7" s="162"/>
      <c r="G7" s="85"/>
      <c r="J7" s="62"/>
    </row>
    <row r="8" spans="1:10">
      <c r="A8" s="150"/>
      <c r="B8" s="162"/>
      <c r="C8" s="163">
        <v>1</v>
      </c>
      <c r="D8" s="164" t="s">
        <v>219</v>
      </c>
      <c r="F8" s="303" t="s">
        <v>254</v>
      </c>
      <c r="G8" s="166"/>
      <c r="H8" s="167"/>
      <c r="J8" s="62"/>
    </row>
    <row r="9" spans="1:10">
      <c r="A9" s="150"/>
      <c r="B9" s="162"/>
      <c r="C9" s="163">
        <v>2</v>
      </c>
      <c r="D9" s="168" t="s">
        <v>108</v>
      </c>
      <c r="F9" s="303" t="s">
        <v>254</v>
      </c>
      <c r="G9" s="166"/>
      <c r="H9" s="167"/>
      <c r="J9" s="62"/>
    </row>
    <row r="10" spans="1:10">
      <c r="A10" s="150"/>
      <c r="B10" s="162"/>
      <c r="C10" s="163"/>
      <c r="D10" s="169" t="s">
        <v>109</v>
      </c>
      <c r="F10" s="303"/>
      <c r="G10" s="166"/>
      <c r="H10" s="167"/>
      <c r="J10" s="62"/>
    </row>
    <row r="11" spans="1:10">
      <c r="A11" s="150"/>
      <c r="B11" s="162"/>
      <c r="C11" s="163">
        <v>3</v>
      </c>
      <c r="D11" s="168" t="s">
        <v>110</v>
      </c>
      <c r="F11" s="303" t="s">
        <v>254</v>
      </c>
      <c r="G11" s="166"/>
      <c r="H11" s="167"/>
      <c r="J11" s="62"/>
    </row>
    <row r="12" spans="1:10" ht="25.5">
      <c r="A12" s="150"/>
      <c r="B12" s="162"/>
      <c r="C12" s="163">
        <v>4</v>
      </c>
      <c r="D12" s="169" t="s">
        <v>111</v>
      </c>
      <c r="F12" s="165"/>
      <c r="G12" s="166"/>
      <c r="H12" s="167"/>
      <c r="J12" s="62"/>
    </row>
    <row r="13" spans="1:10">
      <c r="A13" s="150"/>
      <c r="B13" s="162"/>
      <c r="C13" s="163"/>
      <c r="D13" s="169"/>
      <c r="F13" s="157"/>
      <c r="G13" s="157"/>
      <c r="H13" s="170"/>
      <c r="J13" s="62"/>
    </row>
    <row r="14" spans="1:10" ht="114.75">
      <c r="A14" s="150"/>
      <c r="B14" s="162"/>
      <c r="C14" s="163">
        <v>5</v>
      </c>
      <c r="D14" s="164" t="s">
        <v>112</v>
      </c>
      <c r="F14" s="303" t="s">
        <v>255</v>
      </c>
      <c r="G14" s="166"/>
      <c r="H14" s="304" t="s">
        <v>259</v>
      </c>
      <c r="J14" s="62"/>
    </row>
    <row r="15" spans="1:10">
      <c r="A15" s="150"/>
      <c r="B15" s="162"/>
      <c r="C15" s="163"/>
      <c r="D15" s="169"/>
      <c r="F15" s="157"/>
      <c r="G15" s="157"/>
      <c r="H15" s="170"/>
      <c r="J15" s="62"/>
    </row>
    <row r="16" spans="1:10">
      <c r="A16" s="150"/>
      <c r="B16" s="162"/>
      <c r="C16" s="163">
        <v>6</v>
      </c>
      <c r="D16" s="169" t="s">
        <v>113</v>
      </c>
      <c r="F16" s="303" t="s">
        <v>254</v>
      </c>
      <c r="G16" s="166"/>
      <c r="H16" s="167"/>
      <c r="J16" s="62"/>
    </row>
    <row r="17" spans="1:10">
      <c r="A17" s="150"/>
      <c r="B17" s="162"/>
      <c r="C17" s="163"/>
      <c r="D17" s="169" t="s">
        <v>114</v>
      </c>
      <c r="F17" s="85"/>
      <c r="G17" s="85"/>
      <c r="H17" s="171"/>
      <c r="J17" s="62"/>
    </row>
    <row r="18" spans="1:10">
      <c r="A18" s="150"/>
      <c r="B18" s="162"/>
      <c r="C18" s="163"/>
      <c r="D18" s="169" t="s">
        <v>115</v>
      </c>
      <c r="F18" s="85"/>
      <c r="G18" s="85"/>
      <c r="H18" s="171"/>
      <c r="J18" s="62"/>
    </row>
    <row r="19" spans="1:10">
      <c r="A19" s="150"/>
      <c r="B19" s="162"/>
      <c r="C19" s="163"/>
      <c r="D19" s="169" t="s">
        <v>116</v>
      </c>
      <c r="F19" s="85"/>
      <c r="G19" s="85"/>
      <c r="H19" s="171"/>
      <c r="J19" s="62"/>
    </row>
    <row r="20" spans="1:10">
      <c r="A20" s="150"/>
      <c r="B20" s="162"/>
      <c r="C20" s="163"/>
      <c r="D20" s="169" t="s">
        <v>117</v>
      </c>
      <c r="F20" s="85"/>
      <c r="G20" s="85"/>
      <c r="H20" s="171"/>
      <c r="J20" s="62"/>
    </row>
    <row r="21" spans="1:10">
      <c r="A21" s="150"/>
      <c r="B21" s="162"/>
      <c r="C21" s="163"/>
      <c r="D21" s="169" t="s">
        <v>118</v>
      </c>
      <c r="F21" s="157"/>
      <c r="G21" s="157"/>
      <c r="H21" s="170"/>
      <c r="J21" s="62"/>
    </row>
    <row r="22" spans="1:10">
      <c r="A22" s="150"/>
      <c r="B22" s="162"/>
      <c r="C22" s="163"/>
      <c r="D22" s="169" t="s">
        <v>119</v>
      </c>
      <c r="F22" s="85"/>
      <c r="G22" s="85"/>
      <c r="H22" s="171"/>
      <c r="J22" s="62"/>
    </row>
    <row r="23" spans="1:10">
      <c r="A23" s="150"/>
      <c r="B23" s="162"/>
      <c r="C23" s="163">
        <v>7</v>
      </c>
      <c r="D23" s="169" t="s">
        <v>120</v>
      </c>
      <c r="F23" s="303" t="s">
        <v>254</v>
      </c>
      <c r="G23" s="166"/>
      <c r="H23" s="167"/>
      <c r="J23" s="62"/>
    </row>
    <row r="24" spans="1:10">
      <c r="A24" s="150"/>
      <c r="B24" s="162"/>
      <c r="C24" s="163">
        <v>8</v>
      </c>
      <c r="D24" s="169" t="s">
        <v>121</v>
      </c>
      <c r="F24" s="303" t="s">
        <v>254</v>
      </c>
      <c r="G24" s="166"/>
      <c r="H24" s="167"/>
      <c r="J24" s="62"/>
    </row>
    <row r="25" spans="1:10">
      <c r="A25" s="150"/>
      <c r="B25" s="162"/>
      <c r="C25" s="163">
        <v>9</v>
      </c>
      <c r="D25" s="169" t="s">
        <v>122</v>
      </c>
      <c r="F25" s="303" t="s">
        <v>254</v>
      </c>
      <c r="G25" s="166"/>
      <c r="H25" s="167"/>
      <c r="J25" s="62"/>
    </row>
    <row r="26" spans="1:10">
      <c r="A26" s="150"/>
      <c r="B26" s="162"/>
      <c r="C26" s="163"/>
      <c r="D26" s="169" t="s">
        <v>123</v>
      </c>
      <c r="F26" s="172"/>
      <c r="G26" s="85"/>
      <c r="H26" s="173"/>
      <c r="J26" s="62"/>
    </row>
    <row r="27" spans="1:10">
      <c r="A27" s="150"/>
      <c r="B27" s="162"/>
      <c r="C27" s="163"/>
      <c r="D27" s="169" t="s">
        <v>124</v>
      </c>
      <c r="F27" s="85"/>
      <c r="G27" s="85"/>
      <c r="H27" s="171"/>
      <c r="J27" s="62"/>
    </row>
    <row r="28" spans="1:10">
      <c r="A28" s="150"/>
      <c r="B28" s="162"/>
      <c r="C28" s="163"/>
      <c r="D28" s="174" t="s">
        <v>125</v>
      </c>
      <c r="F28" s="85"/>
      <c r="G28" s="85"/>
      <c r="H28" s="85"/>
      <c r="J28" s="62"/>
    </row>
    <row r="29" spans="1:10">
      <c r="A29" s="150"/>
      <c r="B29" s="162"/>
      <c r="C29" s="163"/>
      <c r="D29" s="174"/>
      <c r="F29" s="85"/>
      <c r="G29" s="85"/>
      <c r="H29" s="85"/>
      <c r="J29" s="62"/>
    </row>
    <row r="30" spans="1:10">
      <c r="A30" s="150"/>
      <c r="B30" s="162"/>
      <c r="C30" s="163">
        <v>10</v>
      </c>
      <c r="D30" s="289" t="s">
        <v>229</v>
      </c>
      <c r="F30" s="303" t="s">
        <v>256</v>
      </c>
      <c r="G30" s="85"/>
      <c r="H30" s="303" t="s">
        <v>257</v>
      </c>
      <c r="J30" s="62"/>
    </row>
    <row r="31" spans="1:10" ht="25.5">
      <c r="A31" s="150"/>
      <c r="B31" s="162"/>
      <c r="C31" s="163"/>
      <c r="D31" s="290" t="s">
        <v>230</v>
      </c>
      <c r="J31" s="62"/>
    </row>
    <row r="32" spans="1:10" ht="25.5">
      <c r="A32" s="150"/>
      <c r="B32" s="162"/>
      <c r="C32" s="163"/>
      <c r="D32" s="198" t="s">
        <v>231</v>
      </c>
      <c r="J32" s="62"/>
    </row>
    <row r="33" spans="1:10">
      <c r="A33" s="150"/>
      <c r="B33" s="162"/>
      <c r="C33" s="163"/>
      <c r="D33" s="198"/>
      <c r="F33" s="85"/>
      <c r="G33" s="85"/>
      <c r="H33" s="85"/>
      <c r="J33" s="62"/>
    </row>
    <row r="34" spans="1:10">
      <c r="A34" s="150"/>
      <c r="B34" s="162"/>
      <c r="C34" s="163">
        <v>11</v>
      </c>
      <c r="D34" s="291" t="s">
        <v>232</v>
      </c>
      <c r="F34" s="303" t="s">
        <v>256</v>
      </c>
      <c r="G34" s="85"/>
      <c r="H34" s="303" t="s">
        <v>257</v>
      </c>
      <c r="J34" s="62"/>
    </row>
    <row r="35" spans="1:10" ht="25.5">
      <c r="A35" s="150"/>
      <c r="B35" s="162"/>
      <c r="C35" s="163"/>
      <c r="D35" s="290" t="s">
        <v>233</v>
      </c>
      <c r="J35" s="62"/>
    </row>
    <row r="36" spans="1:10" ht="25.5">
      <c r="A36" s="150"/>
      <c r="B36" s="162"/>
      <c r="C36" s="163"/>
      <c r="D36" s="290" t="s">
        <v>234</v>
      </c>
      <c r="J36" s="62"/>
    </row>
    <row r="37" spans="1:10" ht="25.5">
      <c r="A37" s="150"/>
      <c r="B37" s="162"/>
      <c r="C37" s="163"/>
      <c r="D37" s="290" t="s">
        <v>235</v>
      </c>
      <c r="J37" s="62"/>
    </row>
    <row r="38" spans="1:10">
      <c r="A38" s="150"/>
      <c r="B38" s="162"/>
      <c r="C38" s="163"/>
      <c r="D38" s="198"/>
      <c r="F38" s="85"/>
      <c r="G38" s="85"/>
      <c r="H38" s="85"/>
      <c r="J38" s="62"/>
    </row>
    <row r="39" spans="1:10">
      <c r="A39" s="150"/>
      <c r="B39" s="162"/>
      <c r="C39" s="163">
        <v>12</v>
      </c>
      <c r="D39" s="292" t="s">
        <v>236</v>
      </c>
      <c r="F39" s="303" t="s">
        <v>256</v>
      </c>
      <c r="G39" s="85"/>
      <c r="H39" s="303" t="s">
        <v>257</v>
      </c>
      <c r="J39" s="62"/>
    </row>
    <row r="40" spans="1:10" ht="25.5">
      <c r="A40" s="150"/>
      <c r="B40" s="162"/>
      <c r="C40" s="163"/>
      <c r="D40" s="290" t="s">
        <v>237</v>
      </c>
      <c r="J40" s="62"/>
    </row>
    <row r="41" spans="1:10" ht="39" customHeight="1">
      <c r="A41" s="150"/>
      <c r="B41" s="162"/>
      <c r="C41" s="163"/>
      <c r="D41" s="290" t="s">
        <v>238</v>
      </c>
      <c r="J41" s="62"/>
    </row>
    <row r="42" spans="1:10" ht="38.25">
      <c r="A42" s="150"/>
      <c r="B42" s="162"/>
      <c r="C42" s="163"/>
      <c r="D42" s="290" t="s">
        <v>239</v>
      </c>
      <c r="J42" s="62"/>
    </row>
    <row r="43" spans="1:10">
      <c r="A43" s="150"/>
      <c r="B43" s="162"/>
      <c r="C43" s="163"/>
      <c r="D43" s="293"/>
      <c r="F43" s="175"/>
      <c r="G43" s="85"/>
      <c r="H43" s="176"/>
      <c r="J43" s="62"/>
    </row>
    <row r="44" spans="1:10">
      <c r="A44" s="150"/>
      <c r="B44" s="162"/>
      <c r="C44" s="163">
        <v>13</v>
      </c>
      <c r="D44" s="169" t="s">
        <v>126</v>
      </c>
      <c r="F44" s="303" t="s">
        <v>254</v>
      </c>
      <c r="G44" s="166"/>
      <c r="H44" s="167"/>
      <c r="J44" s="62"/>
    </row>
    <row r="45" spans="1:10">
      <c r="A45" s="150"/>
      <c r="B45" s="162"/>
      <c r="C45" s="163"/>
      <c r="D45" s="198" t="s">
        <v>140</v>
      </c>
      <c r="F45" s="85"/>
      <c r="G45" s="85"/>
      <c r="H45" s="171"/>
      <c r="J45" s="62"/>
    </row>
    <row r="46" spans="1:10">
      <c r="A46" s="150"/>
      <c r="B46" s="162"/>
      <c r="C46" s="163"/>
      <c r="D46" s="198" t="s">
        <v>127</v>
      </c>
      <c r="F46" s="85"/>
      <c r="G46" s="85"/>
      <c r="H46" s="171"/>
      <c r="J46" s="62"/>
    </row>
    <row r="47" spans="1:10" ht="25.5">
      <c r="A47" s="150"/>
      <c r="B47" s="162"/>
      <c r="C47" s="163"/>
      <c r="D47" s="169" t="s">
        <v>128</v>
      </c>
      <c r="F47" s="85"/>
      <c r="G47" s="85"/>
      <c r="H47" s="171"/>
      <c r="J47" s="62"/>
    </row>
    <row r="48" spans="1:10" ht="25.5">
      <c r="A48" s="150"/>
      <c r="B48" s="162"/>
      <c r="C48" s="163">
        <v>14</v>
      </c>
      <c r="D48" s="169" t="s">
        <v>129</v>
      </c>
      <c r="F48" s="303" t="s">
        <v>254</v>
      </c>
      <c r="G48" s="166"/>
      <c r="H48" s="167"/>
      <c r="J48" s="62"/>
    </row>
    <row r="49" spans="1:12" ht="25.5">
      <c r="A49" s="150"/>
      <c r="B49" s="162"/>
      <c r="C49" s="163">
        <v>15</v>
      </c>
      <c r="D49" s="169" t="s">
        <v>130</v>
      </c>
      <c r="F49" s="303" t="s">
        <v>254</v>
      </c>
      <c r="G49" s="166"/>
      <c r="H49" s="167"/>
      <c r="J49" s="62"/>
    </row>
    <row r="50" spans="1:12" ht="25.5">
      <c r="A50" s="150"/>
      <c r="B50" s="162"/>
      <c r="C50" s="163">
        <v>16</v>
      </c>
      <c r="D50" s="169" t="s">
        <v>131</v>
      </c>
      <c r="F50" s="303" t="s">
        <v>254</v>
      </c>
      <c r="G50" s="166"/>
      <c r="H50" s="167"/>
      <c r="J50" s="62"/>
    </row>
    <row r="51" spans="1:12" ht="25.5">
      <c r="A51" s="150"/>
      <c r="B51" s="162"/>
      <c r="C51" s="163">
        <v>17</v>
      </c>
      <c r="D51" s="169" t="s">
        <v>132</v>
      </c>
      <c r="F51" s="303" t="s">
        <v>254</v>
      </c>
      <c r="G51" s="166"/>
      <c r="H51" s="167"/>
      <c r="J51" s="62"/>
    </row>
    <row r="52" spans="1:12" ht="13.5" thickBot="1">
      <c r="A52" s="150"/>
      <c r="B52" s="162"/>
      <c r="C52" s="177"/>
      <c r="D52" s="178"/>
      <c r="J52" s="62"/>
    </row>
    <row r="53" spans="1:12" s="180" customFormat="1" ht="12.75" customHeight="1">
      <c r="A53" s="150"/>
      <c r="B53" s="162"/>
      <c r="C53" s="179" t="s">
        <v>133</v>
      </c>
      <c r="D53" s="311" t="s">
        <v>134</v>
      </c>
      <c r="E53" s="122"/>
      <c r="F53" s="122"/>
      <c r="G53" s="122"/>
      <c r="H53" s="122"/>
      <c r="I53" s="122"/>
      <c r="J53" s="62"/>
      <c r="K53" s="122"/>
      <c r="L53" s="122"/>
    </row>
    <row r="54" spans="1:12" s="180" customFormat="1">
      <c r="A54" s="150"/>
      <c r="B54" s="162"/>
      <c r="C54" s="181"/>
      <c r="D54" s="312"/>
      <c r="E54" s="122"/>
      <c r="F54" s="122"/>
      <c r="G54" s="122"/>
      <c r="H54" s="122"/>
      <c r="I54" s="122"/>
      <c r="J54" s="62"/>
      <c r="K54" s="122"/>
      <c r="L54" s="122"/>
    </row>
    <row r="55" spans="1:12" s="180" customFormat="1">
      <c r="A55" s="150"/>
      <c r="B55" s="162"/>
      <c r="C55" s="181"/>
      <c r="D55" s="312"/>
      <c r="E55" s="122"/>
      <c r="F55" s="122"/>
      <c r="G55" s="122"/>
      <c r="H55" s="122"/>
      <c r="I55" s="122"/>
      <c r="J55" s="62"/>
      <c r="K55" s="122"/>
      <c r="L55" s="122"/>
    </row>
    <row r="56" spans="1:12" s="180" customFormat="1">
      <c r="A56" s="150"/>
      <c r="B56" s="162"/>
      <c r="C56" s="181"/>
      <c r="D56" s="312"/>
      <c r="E56" s="122"/>
      <c r="F56" s="122"/>
      <c r="G56" s="122"/>
      <c r="H56" s="122"/>
      <c r="I56" s="122"/>
      <c r="J56" s="62"/>
      <c r="K56" s="122"/>
      <c r="L56" s="122"/>
    </row>
    <row r="57" spans="1:12" s="180" customFormat="1" ht="13.5" thickBot="1">
      <c r="A57" s="150"/>
      <c r="B57" s="162"/>
      <c r="C57" s="182"/>
      <c r="D57" s="313"/>
      <c r="E57" s="122"/>
      <c r="F57" s="122"/>
      <c r="G57" s="122"/>
      <c r="H57" s="122"/>
      <c r="I57" s="122"/>
      <c r="J57" s="62"/>
      <c r="K57" s="122"/>
      <c r="L57" s="122"/>
    </row>
    <row r="58" spans="1:12" s="180" customFormat="1" ht="13.5" thickBot="1">
      <c r="A58" s="150"/>
      <c r="B58" s="162"/>
      <c r="C58" s="183"/>
      <c r="D58" s="184"/>
      <c r="E58" s="122"/>
      <c r="F58" s="122"/>
      <c r="G58" s="122"/>
      <c r="H58" s="122"/>
      <c r="I58" s="122"/>
      <c r="J58" s="62"/>
      <c r="K58" s="122"/>
      <c r="L58" s="122"/>
    </row>
    <row r="59" spans="1:12" s="180" customFormat="1" ht="13.5" thickBot="1">
      <c r="A59" s="150"/>
      <c r="B59" s="162"/>
      <c r="C59" s="185" t="s">
        <v>135</v>
      </c>
      <c r="D59" s="186" t="s">
        <v>136</v>
      </c>
      <c r="E59" s="122"/>
      <c r="F59" s="122"/>
      <c r="G59" s="122"/>
      <c r="H59" s="122"/>
      <c r="I59" s="122"/>
      <c r="J59" s="62"/>
      <c r="K59" s="122"/>
      <c r="L59" s="122"/>
    </row>
    <row r="60" spans="1:12">
      <c r="A60" s="150"/>
      <c r="B60" s="162"/>
      <c r="C60" s="183"/>
      <c r="D60" s="187"/>
      <c r="J60" s="62"/>
    </row>
    <row r="61" spans="1:12" s="1" customFormat="1">
      <c r="A61" s="62"/>
      <c r="B61" s="62"/>
      <c r="C61" s="62"/>
      <c r="D61" s="62"/>
      <c r="E61" s="62"/>
      <c r="F61" s="62"/>
      <c r="G61" s="62"/>
      <c r="H61" s="62"/>
      <c r="I61" s="62"/>
      <c r="J61" s="62"/>
    </row>
  </sheetData>
  <mergeCells count="1">
    <mergeCell ref="D53:D57"/>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1A8C5D8A8EBB479B2BE020CEE604D9" ma:contentTypeVersion="0" ma:contentTypeDescription="Een nieuw document maken." ma:contentTypeScope="" ma:versionID="f22d26336c75678b98fd5e5b6a856de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0E0D52-B8CC-4755-9870-F8746F449753}">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D7B5E30-93F8-47B6-8FAF-6465C2893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B6C3B8-74CE-4B1F-A092-89E6947A8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Hoogdorp, Sergio</cp:lastModifiedBy>
  <dcterms:created xsi:type="dcterms:W3CDTF">2016-08-29T11:55:14Z</dcterms:created>
  <dcterms:modified xsi:type="dcterms:W3CDTF">2017-09-29T08:56:41Z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0x010100CE1A8C5D8A8EBB479B2BE020CEE604D9</vt:lpwstr>
  </property>
</Properties>
</file>