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5" yWindow="1050" windowWidth="9435" windowHeight="5475"/>
  </bookViews>
  <sheets>
    <sheet name="Explanation" sheetId="16" r:id="rId1"/>
    <sheet name="Input" sheetId="5" r:id="rId2"/>
    <sheet name="Costinput" sheetId="12" r:id="rId3"/>
    <sheet name="Incomelevels " sheetId="14" r:id="rId4"/>
    <sheet name="Calculation Water" sheetId="8" r:id="rId5"/>
    <sheet name="CPI CN" sheetId="15" r:id="rId6"/>
  </sheets>
  <externalReferences>
    <externalReference r:id="rId7"/>
    <externalReference r:id="rId8"/>
    <externalReference r:id="rId9"/>
  </externalReferences>
  <definedNames>
    <definedName name="fixed_distr_E">[1]Costs!#REF!</definedName>
    <definedName name="fixed_distr_W">[1]Costs!#REF!</definedName>
    <definedName name="List_keys_overhead">[2]Costs!$C$9:$C$12</definedName>
    <definedName name="nr_reconn_E">[1]Input!#REF!</definedName>
    <definedName name="nr_reconn_W">[1]Input!#REF!</definedName>
    <definedName name="reconn_cost_E" localSheetId="0">[1]Costs!#REF!</definedName>
    <definedName name="reconn_cost_E">[3]Costs!$H$84</definedName>
    <definedName name="reconn_cost_W" localSheetId="0">[1]Costs!#REF!</definedName>
    <definedName name="reconn_cost_W">[3]Costs!$H$92</definedName>
    <definedName name="reconn_tariff_E">#REF!</definedName>
    <definedName name="WACC">[3]Input!$C$4</definedName>
  </definedNames>
  <calcPr calcId="145621"/>
</workbook>
</file>

<file path=xl/calcChain.xml><?xml version="1.0" encoding="utf-8"?>
<calcChain xmlns="http://schemas.openxmlformats.org/spreadsheetml/2006/main">
  <c r="C32" i="5" l="1"/>
  <c r="D11" i="8" l="1"/>
  <c r="D23" i="14"/>
  <c r="D22" i="14"/>
  <c r="D21" i="14"/>
  <c r="D16" i="12"/>
  <c r="C21" i="5" l="1"/>
  <c r="D9" i="8" l="1"/>
  <c r="D24" i="14" l="1"/>
  <c r="D41" i="14" s="1"/>
  <c r="C27" i="5"/>
  <c r="C16" i="5" l="1"/>
  <c r="C6" i="5" l="1"/>
  <c r="C7" i="5" l="1"/>
  <c r="F27" i="15"/>
  <c r="F32" i="15" s="1"/>
  <c r="E27" i="15"/>
  <c r="E32" i="15" s="1"/>
  <c r="D27" i="15"/>
  <c r="D32" i="15" s="1"/>
  <c r="F26" i="15"/>
  <c r="F31" i="15" s="1"/>
  <c r="E26" i="15"/>
  <c r="E31" i="15" s="1"/>
  <c r="D26" i="15"/>
  <c r="D31" i="15" s="1"/>
  <c r="C25" i="5" l="1"/>
  <c r="D13" i="8" l="1"/>
  <c r="D6" i="8"/>
  <c r="D11" i="14" l="1"/>
  <c r="D20" i="14" l="1"/>
  <c r="D19" i="14"/>
  <c r="D13" i="14" l="1"/>
  <c r="D12" i="14"/>
  <c r="D34" i="14" l="1"/>
  <c r="D44" i="14" s="1"/>
  <c r="D5" i="8" s="1"/>
  <c r="D8" i="8" l="1"/>
  <c r="D15" i="8" l="1"/>
</calcChain>
</file>

<file path=xl/sharedStrings.xml><?xml version="1.0" encoding="utf-8"?>
<sst xmlns="http://schemas.openxmlformats.org/spreadsheetml/2006/main" count="183" uniqueCount="138">
  <si>
    <t>Production</t>
  </si>
  <si>
    <t>%</t>
  </si>
  <si>
    <t>Total capital costs</t>
  </si>
  <si>
    <t>Operational costs</t>
  </si>
  <si>
    <t>Total costs</t>
  </si>
  <si>
    <t>Type</t>
  </si>
  <si>
    <t>Production price</t>
  </si>
  <si>
    <t>Depreciation</t>
  </si>
  <si>
    <t>USD</t>
  </si>
  <si>
    <t>USD/kWh</t>
  </si>
  <si>
    <t>In this sheet all input variables can be set</t>
  </si>
  <si>
    <t>Mwh</t>
  </si>
  <si>
    <t>Inflation 2015</t>
  </si>
  <si>
    <t>Inflation 2016</t>
  </si>
  <si>
    <t>M3</t>
  </si>
  <si>
    <t>Required amount of electricity</t>
  </si>
  <si>
    <t>kWh/m3</t>
  </si>
  <si>
    <t>USD/M3</t>
  </si>
  <si>
    <t>In this sheet the costs can be filled out</t>
  </si>
  <si>
    <t>bron:</t>
  </si>
  <si>
    <t>percentage</t>
  </si>
  <si>
    <t>WACC2017</t>
  </si>
  <si>
    <t>WACC 2017</t>
  </si>
  <si>
    <t>Source</t>
  </si>
  <si>
    <t>final WACC-method</t>
  </si>
  <si>
    <t>Electricity loss on grid (%)</t>
  </si>
  <si>
    <t>Production price ContourGlobal</t>
  </si>
  <si>
    <t>Production amount ContourGlobal</t>
  </si>
  <si>
    <t>Production volume GE</t>
  </si>
  <si>
    <t>Production volume WEB</t>
  </si>
  <si>
    <t>Cost price GE</t>
  </si>
  <si>
    <t>WEB: begroting 2017</t>
  </si>
  <si>
    <t>In this sheet the costs are used to estimate income levels per activity</t>
  </si>
  <si>
    <t>First the cost levels of 2015 are taken from the earlier calculation, these are costs in the price level of 2015</t>
  </si>
  <si>
    <t>Then we estimate extra costs for new activities (if any) or developments we expect since 2015 that need to be reflected in the income level for 2017.</t>
  </si>
  <si>
    <t>Also the expected income from other activities (not regulated by ACM) are taken into account, these are substracted from the expected cost levels.</t>
  </si>
  <si>
    <t>Finally we calculate the estimated income levels by applying the inflation percentage to the costs levels.</t>
  </si>
  <si>
    <t>WACC &amp; inflation</t>
  </si>
  <si>
    <t>Inflation 2017</t>
  </si>
  <si>
    <t>Costs levels 2015 for determination of income levels 2017</t>
  </si>
  <si>
    <t>Water</t>
  </si>
  <si>
    <t>Total asset value (nominal)</t>
  </si>
  <si>
    <t>Total depreciation (nominal)</t>
  </si>
  <si>
    <t>Reasonable return (nominal)</t>
  </si>
  <si>
    <t>USD (price level 2015)</t>
  </si>
  <si>
    <t>USD (price level 2017)</t>
  </si>
  <si>
    <t>Other income from non-regulated activities and (re)connection fees</t>
  </si>
  <si>
    <t>Expected income from connection fees</t>
  </si>
  <si>
    <t>Expected income from reconnection fees</t>
  </si>
  <si>
    <t>Estimated other income 2017</t>
  </si>
  <si>
    <t>Estimated income levels 2017</t>
  </si>
  <si>
    <t>Estimated total cost 2017</t>
  </si>
  <si>
    <t>Income level 2017</t>
  </si>
  <si>
    <t>(NB: excluding electricity costs)</t>
  </si>
  <si>
    <t>Capital costs</t>
  </si>
  <si>
    <t>Costs to be removed from the total costs</t>
  </si>
  <si>
    <t>WACC en CPI</t>
  </si>
  <si>
    <t>Information</t>
  </si>
  <si>
    <t>RAV WEB</t>
  </si>
  <si>
    <t>Personnel costs</t>
  </si>
  <si>
    <t xml:space="preserve">Office expenses </t>
  </si>
  <si>
    <t xml:space="preserve">Maintenance </t>
  </si>
  <si>
    <t>Bad Debt</t>
  </si>
  <si>
    <t xml:space="preserve">Other expenses </t>
  </si>
  <si>
    <t>Production costs WEB</t>
  </si>
  <si>
    <t xml:space="preserve">Production price </t>
  </si>
  <si>
    <t xml:space="preserve">USD </t>
  </si>
  <si>
    <t>Production amount WEB</t>
  </si>
  <si>
    <t>Purchased amount at GE</t>
  </si>
  <si>
    <t>Drinkwater production input</t>
  </si>
  <si>
    <t>Input for the production of water</t>
  </si>
  <si>
    <t>Production costs ContourGlobal</t>
  </si>
  <si>
    <t>Total production amount</t>
  </si>
  <si>
    <t>Input ContourGlobal</t>
  </si>
  <si>
    <t>Costs for electricity for the production of water</t>
  </si>
  <si>
    <t>Production volume (excl GE)</t>
  </si>
  <si>
    <t>Production costs (excl electricity)</t>
  </si>
  <si>
    <t>Asset value 1-1-2016</t>
  </si>
  <si>
    <t>Production Drinking water</t>
  </si>
  <si>
    <t>Calculation Consumer Price Index - Caribisch Nederland</t>
  </si>
  <si>
    <t>For the calculation of electricity and water tariffs consumer price index (CPI) figures are used to compensate for price fluctuations.</t>
  </si>
  <si>
    <t>These figures are calculated by Centraal Bureau voor de Statistiek, separately for Bonaire, St. Eustatius and Saba.</t>
  </si>
  <si>
    <t>In our method we estimate the inflation for year T (the year for which we set tariffs), by looking at the most recent number on inflation between year T-1 and year T-2.</t>
  </si>
  <si>
    <t>CBS calculates the CPI quarterly, which means we can use the CPI figures of the 'derde kwartaal' (Q3) of each year.</t>
  </si>
  <si>
    <t>This closely resembles the method used in the Netherlands, where we use the CPI figures of August of each year.</t>
  </si>
  <si>
    <t>CPI Data</t>
  </si>
  <si>
    <t xml:space="preserve">Consumer Price Index levels </t>
  </si>
  <si>
    <t>(2010 = 100%)</t>
  </si>
  <si>
    <t>Bonaire</t>
  </si>
  <si>
    <t>St. Eustatius</t>
  </si>
  <si>
    <t>Saba</t>
  </si>
  <si>
    <t>2014 3e kwartaal</t>
  </si>
  <si>
    <t>CPI</t>
  </si>
  <si>
    <t>2015 3e kwartaal</t>
  </si>
  <si>
    <t>2016 3e kwartaal</t>
  </si>
  <si>
    <t xml:space="preserve">source CBS: </t>
  </si>
  <si>
    <t>http://statline.cbs.nl/Statweb/publication/?DM=SLNL&amp;PA=81122NED&amp;D1=0-2&amp;D2=0&amp;D3=a&amp;D4=a&amp;VW=T</t>
  </si>
  <si>
    <t>Estimated inflation</t>
  </si>
  <si>
    <t>Calculated year-on-year inflation 2015 Q3</t>
  </si>
  <si>
    <t>Estimated inflation levels used in tariff calculations (rounded at 1 decimal)</t>
  </si>
  <si>
    <t>Estimated inflation 2016</t>
  </si>
  <si>
    <t>Estimated inflation 2017</t>
  </si>
  <si>
    <t>Begrote drinkwater productie 2017</t>
  </si>
  <si>
    <t>Purchased costs at GE</t>
  </si>
  <si>
    <t>Model ContourGlobal</t>
  </si>
  <si>
    <t>Note: the third quarter figures are best estimates to date</t>
  </si>
  <si>
    <t>Calculated year-on-year inflation 2016 Q3</t>
  </si>
  <si>
    <t>Last update: December 14, 2016</t>
  </si>
  <si>
    <r>
      <t>Estimated income level after netting 'other income</t>
    </r>
    <r>
      <rPr>
        <b/>
        <sz val="11"/>
        <rFont val="Calibri"/>
        <family val="2"/>
        <scheme val="minor"/>
      </rPr>
      <t>'</t>
    </r>
  </si>
  <si>
    <t>In this sheet the production price is calculated for drinking water</t>
  </si>
  <si>
    <t>Electricity costs</t>
  </si>
  <si>
    <t>Purchase costs (excl. costs of electricity)</t>
  </si>
  <si>
    <t>This is the average cost of electricity over the total production (own and GE) per m3.</t>
  </si>
  <si>
    <t>These costs include overhead and costs of refinement of GE Water</t>
  </si>
  <si>
    <t>Production costs WEB (excl. costs of electricity)</t>
  </si>
  <si>
    <t>Notes</t>
  </si>
  <si>
    <t xml:space="preserve">This file contains the computational model used by the Authority for Consumers and Markets to calculate the production price. </t>
  </si>
  <si>
    <t>The production price descion is the result of the method descision of September 30, 2016 with reference ACM/DE/2016/205454</t>
  </si>
  <si>
    <t>Explanation per worksheet:</t>
  </si>
  <si>
    <t>Cell colours</t>
  </si>
  <si>
    <t>Data and input</t>
  </si>
  <si>
    <t>Calculated value</t>
  </si>
  <si>
    <t>Value from another cell, without calculation</t>
  </si>
  <si>
    <t>Result</t>
  </si>
  <si>
    <t>Attention needed</t>
  </si>
  <si>
    <t>Notes to the calculation of the production price 2017 for WEB B.V., dated 15 December 2016</t>
  </si>
  <si>
    <r>
      <t xml:space="preserve">Input </t>
    </r>
    <r>
      <rPr>
        <sz val="11"/>
        <rFont val="Calibri"/>
        <family val="2"/>
        <scheme val="minor"/>
      </rPr>
      <t>contains data on the WACC, inflation, production and fuel</t>
    </r>
  </si>
  <si>
    <r>
      <rPr>
        <b/>
        <sz val="11"/>
        <rFont val="Calibri"/>
        <family val="2"/>
        <scheme val="minor"/>
      </rPr>
      <t>Costs</t>
    </r>
    <r>
      <rPr>
        <sz val="11"/>
        <rFont val="Calibri"/>
        <family val="2"/>
        <scheme val="minor"/>
      </rPr>
      <t xml:space="preserve"> contains data  on operational costs, capital costs and total cost</t>
    </r>
  </si>
  <si>
    <r>
      <t xml:space="preserve">Income levels </t>
    </r>
    <r>
      <rPr>
        <sz val="11"/>
        <rFont val="Calibri"/>
        <family val="2"/>
        <scheme val="minor"/>
      </rPr>
      <t>calculates total costs at the 2017 pricelevel, while incorperating the extra costs en income</t>
    </r>
  </si>
  <si>
    <r>
      <rPr>
        <b/>
        <sz val="11"/>
        <rFont val="Calibri"/>
        <family val="2"/>
        <scheme val="minor"/>
      </rPr>
      <t xml:space="preserve">Calculation Water </t>
    </r>
    <r>
      <rPr>
        <sz val="11"/>
        <rFont val="Calibri"/>
        <family val="2"/>
        <scheme val="minor"/>
      </rPr>
      <t>calculates the production price</t>
    </r>
  </si>
  <si>
    <r>
      <rPr>
        <b/>
        <sz val="11"/>
        <rFont val="Calibri"/>
        <family val="2"/>
        <scheme val="minor"/>
      </rPr>
      <t>CPI CN</t>
    </r>
    <r>
      <rPr>
        <sz val="11"/>
        <rFont val="Calibri"/>
        <family val="2"/>
        <scheme val="minor"/>
      </rPr>
      <t xml:space="preserve"> calculates the consumer price index</t>
    </r>
  </si>
  <si>
    <t>(Weighted average: 1,40 USD for the first 108.000 per month, plus 0,55 USD for extra purchases)</t>
  </si>
  <si>
    <t>Rekenmodel Productieprijs Elektriciteit WEB 2017</t>
  </si>
  <si>
    <t>Annual Account WEB 2015</t>
  </si>
  <si>
    <t>Begrote drinkwater productie 2017; figure is weighted average over GE and WEB production</t>
  </si>
  <si>
    <t>Drinking water production</t>
  </si>
  <si>
    <t>Operational costs: 20161205 OPEX WEB v2</t>
  </si>
  <si>
    <t>This file is part of the production price decision with reference: ACM/DE/16.1266.52, the production price decision has filenumber 2016207762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</si>
</sst>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 * #,##0.00_ ;_ * \-#,##0.00_ ;_ * &quot;-&quot;??_ ;_ @_ "/>
    <numFmt numFmtId="164" formatCode="#,##0.000"/>
    <numFmt numFmtId="165" formatCode="0.000"/>
    <numFmt numFmtId="166" formatCode="_-* #,##0.00_-;_-* #,##0.00\-;_-* &quot;-&quot;??_-;_-@_-"/>
    <numFmt numFmtId="167" formatCode="_ * #,##0_ ;_ * \-#,##0_ ;_ * &quot;-&quot;??_ ;_ @_ "/>
    <numFmt numFmtId="168" formatCode="_(* #,##0_);_(* \(#,##0\);_(* &quot;-&quot;??_);_(@_)"/>
    <numFmt numFmtId="169" formatCode="0.0%"/>
    <numFmt numFmtId="170" formatCode="0.0000"/>
    <numFmt numFmtId="171" formatCode="_ * #,##0.000_ ;_ * \-#,##0.000_ ;_ * &quot;-&quot;??_ ;_ @_ "/>
    <numFmt numFmtId="172" formatCode="_ * #,##0.0000_ ;_ * \-#,##0.0000_ ;_ * &quot;-&quot;??_ ;_ @_ "/>
    <numFmt numFmtId="173" formatCode="_(* #,##0.00_);_(* \(#,##0.00\);_(* &quot;-&quot;??_);_(@_)"/>
    <numFmt numFmtId="174" formatCode="_([$€]* #,##0.00_);_([$€]* \(#,##0.00\);_([$€]* &quot;-&quot;??_);_(@_)"/>
  </numFmts>
  <fonts count="5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  <font>
      <sz val="11"/>
      <color indexed="10"/>
      <name val="Calibri"/>
      <family val="2"/>
    </font>
    <font>
      <sz val="10"/>
      <color indexed="10"/>
      <name val="EYInterstate Light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8">
    <xf numFmtId="0" fontId="0" fillId="0" borderId="0"/>
    <xf numFmtId="9" fontId="2" fillId="0" borderId="0" applyFont="0" applyFill="0" applyBorder="0" applyAlignment="0" applyProtection="0"/>
    <xf numFmtId="0" fontId="4" fillId="0" borderId="0"/>
    <xf numFmtId="166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7" borderId="0" applyNumberFormat="0" applyBorder="0" applyAlignment="0" applyProtection="0"/>
    <xf numFmtId="0" fontId="18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3" borderId="0" applyNumberFormat="0" applyBorder="0" applyAlignment="0" applyProtection="0"/>
    <xf numFmtId="0" fontId="18" fillId="23" borderId="0" applyNumberFormat="0" applyBorder="0" applyAlignment="0" applyProtection="0"/>
    <xf numFmtId="0" fontId="17" fillId="24" borderId="0" applyNumberFormat="0" applyBorder="0" applyAlignment="0" applyProtection="0"/>
    <xf numFmtId="0" fontId="18" fillId="24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5" borderId="0" applyNumberFormat="0" applyBorder="0" applyAlignment="0" applyProtection="0"/>
    <xf numFmtId="0" fontId="18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6" borderId="0" applyNumberFormat="0" applyBorder="0" applyAlignment="0" applyProtection="0"/>
    <xf numFmtId="0" fontId="19" fillId="23" borderId="0" applyNumberFormat="0" applyBorder="0" applyAlignment="0" applyProtection="0"/>
    <xf numFmtId="0" fontId="20" fillId="23" borderId="0" applyNumberFormat="0" applyBorder="0" applyAlignment="0" applyProtection="0"/>
    <xf numFmtId="0" fontId="19" fillId="24" borderId="0" applyNumberFormat="0" applyBorder="0" applyAlignment="0" applyProtection="0"/>
    <xf numFmtId="0" fontId="20" fillId="24" borderId="0" applyNumberFormat="0" applyBorder="0" applyAlignment="0" applyProtection="0"/>
    <xf numFmtId="0" fontId="19" fillId="27" borderId="0" applyNumberFormat="0" applyBorder="0" applyAlignment="0" applyProtection="0"/>
    <xf numFmtId="0" fontId="20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30" borderId="0" applyNumberFormat="0" applyBorder="0" applyAlignment="0" applyProtection="0"/>
    <xf numFmtId="0" fontId="20" fillId="30" borderId="0" applyNumberFormat="0" applyBorder="0" applyAlignment="0" applyProtection="0"/>
    <xf numFmtId="0" fontId="19" fillId="31" borderId="0" applyNumberFormat="0" applyBorder="0" applyAlignment="0" applyProtection="0"/>
    <xf numFmtId="0" fontId="20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32" borderId="0" applyNumberFormat="0" applyBorder="0" applyAlignment="0" applyProtection="0"/>
    <xf numFmtId="0" fontId="19" fillId="27" borderId="0" applyNumberFormat="0" applyBorder="0" applyAlignment="0" applyProtection="0"/>
    <xf numFmtId="0" fontId="20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28" borderId="0" applyNumberFormat="0" applyBorder="0" applyAlignment="0" applyProtection="0"/>
    <xf numFmtId="0" fontId="19" fillId="33" borderId="0" applyNumberFormat="0" applyBorder="0" applyAlignment="0" applyProtection="0"/>
    <xf numFmtId="0" fontId="20" fillId="33" borderId="0" applyNumberFormat="0" applyBorder="0" applyAlignment="0" applyProtection="0"/>
    <xf numFmtId="0" fontId="21" fillId="17" borderId="0" applyNumberFormat="0" applyBorder="0" applyAlignment="0" applyProtection="0"/>
    <xf numFmtId="0" fontId="22" fillId="17" borderId="0" applyNumberFormat="0" applyBorder="0" applyAlignment="0" applyProtection="0"/>
    <xf numFmtId="0" fontId="23" fillId="34" borderId="3" applyNumberFormat="0" applyAlignment="0" applyProtection="0"/>
    <xf numFmtId="0" fontId="23" fillId="34" borderId="3" applyNumberFormat="0" applyAlignment="0" applyProtection="0"/>
    <xf numFmtId="0" fontId="24" fillId="34" borderId="3" applyNumberFormat="0" applyAlignment="0" applyProtection="0"/>
    <xf numFmtId="0" fontId="25" fillId="35" borderId="4" applyNumberFormat="0" applyAlignment="0" applyProtection="0"/>
    <xf numFmtId="0" fontId="26" fillId="35" borderId="4" applyNumberFormat="0" applyAlignment="0" applyProtection="0"/>
    <xf numFmtId="17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35" borderId="4" applyNumberFormat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5" applyNumberFormat="0" applyFill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3" fillId="0" borderId="0"/>
    <xf numFmtId="0" fontId="34" fillId="0" borderId="6" applyNumberFormat="0" applyFill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9" fillId="0" borderId="8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21" borderId="3" applyNumberFormat="0" applyAlignment="0" applyProtection="0"/>
    <xf numFmtId="0" fontId="41" fillId="21" borderId="3" applyNumberFormat="0" applyAlignment="0" applyProtection="0"/>
    <xf numFmtId="0" fontId="40" fillId="21" borderId="3" applyNumberFormat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4" fillId="0" borderId="6" applyNumberFormat="0" applyFill="0" applyAlignment="0" applyProtection="0"/>
    <xf numFmtId="0" fontId="36" fillId="0" borderId="7" applyNumberFormat="0" applyFill="0" applyAlignment="0" applyProtection="0"/>
    <xf numFmtId="0" fontId="38" fillId="0" borderId="8" applyNumberFormat="0" applyFill="0" applyAlignment="0" applyProtection="0"/>
    <xf numFmtId="0" fontId="38" fillId="0" borderId="0" applyNumberFormat="0" applyFill="0" applyBorder="0" applyAlignment="0" applyProtection="0"/>
    <xf numFmtId="0" fontId="30" fillId="0" borderId="5" applyNumberFormat="0" applyFill="0" applyAlignment="0" applyProtection="0"/>
    <xf numFmtId="0" fontId="42" fillId="0" borderId="5" applyNumberFormat="0" applyFill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4" fillId="36" borderId="0" applyNumberFormat="0" applyBorder="0" applyAlignment="0" applyProtection="0"/>
    <xf numFmtId="0" fontId="45" fillId="0" borderId="0"/>
    <xf numFmtId="0" fontId="27" fillId="0" borderId="0"/>
    <xf numFmtId="0" fontId="46" fillId="0" borderId="0"/>
    <xf numFmtId="0" fontId="7" fillId="37" borderId="9" applyNumberFormat="0" applyFont="0" applyAlignment="0" applyProtection="0"/>
    <xf numFmtId="0" fontId="27" fillId="37" borderId="9" applyNumberFormat="0" applyFont="0" applyAlignment="0" applyProtection="0"/>
    <xf numFmtId="0" fontId="7" fillId="37" borderId="9" applyNumberFormat="0" applyFont="0" applyAlignment="0" applyProtection="0"/>
    <xf numFmtId="0" fontId="21" fillId="17" borderId="0" applyNumberFormat="0" applyBorder="0" applyAlignment="0" applyProtection="0"/>
    <xf numFmtId="0" fontId="47" fillId="34" borderId="10" applyNumberFormat="0" applyAlignment="0" applyProtection="0"/>
    <xf numFmtId="0" fontId="48" fillId="34" borderId="10" applyNumberFormat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 applyFill="0"/>
    <xf numFmtId="0" fontId="2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1" applyNumberFormat="0" applyFill="0" applyAlignment="0" applyProtection="0"/>
    <xf numFmtId="0" fontId="50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34" borderId="10" applyNumberFormat="0" applyAlignment="0" applyProtection="0"/>
    <xf numFmtId="0" fontId="2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ont="0" applyBorder="0" applyAlignment="0" applyProtection="0"/>
  </cellStyleXfs>
  <cellXfs count="82">
    <xf numFmtId="0" fontId="0" fillId="0" borderId="0" xfId="0"/>
    <xf numFmtId="0" fontId="0" fillId="0" borderId="0" xfId="0" applyFill="1"/>
    <xf numFmtId="0" fontId="3" fillId="2" borderId="0" xfId="0" applyFont="1" applyFill="1"/>
    <xf numFmtId="0" fontId="1" fillId="0" borderId="0" xfId="0" applyFont="1" applyFill="1" applyBorder="1"/>
    <xf numFmtId="0" fontId="0" fillId="0" borderId="0" xfId="0"/>
    <xf numFmtId="0" fontId="1" fillId="0" borderId="0" xfId="0" applyFont="1"/>
    <xf numFmtId="0" fontId="5" fillId="0" borderId="0" xfId="0" applyFont="1"/>
    <xf numFmtId="0" fontId="6" fillId="2" borderId="0" xfId="0" applyFont="1" applyFill="1" applyAlignment="1">
      <alignment vertical="center"/>
    </xf>
    <xf numFmtId="0" fontId="1" fillId="0" borderId="0" xfId="0" applyFont="1" applyBorder="1"/>
    <xf numFmtId="0" fontId="0" fillId="0" borderId="0" xfId="0" applyFont="1" applyBorder="1"/>
    <xf numFmtId="0" fontId="9" fillId="0" borderId="0" xfId="0" applyFont="1"/>
    <xf numFmtId="0" fontId="0" fillId="0" borderId="0" xfId="0" applyFont="1" applyFill="1" applyBorder="1"/>
    <xf numFmtId="10" fontId="0" fillId="3" borderId="0" xfId="1" applyNumberFormat="1" applyFont="1" applyFill="1"/>
    <xf numFmtId="0" fontId="8" fillId="0" borderId="0" xfId="0" applyFont="1"/>
    <xf numFmtId="0" fontId="0" fillId="3" borderId="0" xfId="0" applyFill="1"/>
    <xf numFmtId="9" fontId="0" fillId="0" borderId="0" xfId="1" applyFont="1" applyFill="1"/>
    <xf numFmtId="0" fontId="8" fillId="0" borderId="0" xfId="0" applyFont="1" applyFill="1"/>
    <xf numFmtId="0" fontId="0" fillId="0" borderId="0" xfId="0" applyFont="1"/>
    <xf numFmtId="3" fontId="0" fillId="5" borderId="0" xfId="0" applyNumberFormat="1" applyFont="1" applyFill="1" applyBorder="1"/>
    <xf numFmtId="3" fontId="0" fillId="4" borderId="0" xfId="0" applyNumberFormat="1" applyFont="1" applyFill="1" applyBorder="1"/>
    <xf numFmtId="0" fontId="8" fillId="0" borderId="0" xfId="0" applyFont="1" applyBorder="1"/>
    <xf numFmtId="0" fontId="0" fillId="0" borderId="0" xfId="0" applyFont="1" applyFill="1"/>
    <xf numFmtId="0" fontId="1" fillId="0" borderId="0" xfId="0" applyFont="1" applyFill="1" applyAlignment="1">
      <alignment vertical="center"/>
    </xf>
    <xf numFmtId="0" fontId="11" fillId="0" borderId="0" xfId="0" applyFont="1" applyFill="1" applyBorder="1"/>
    <xf numFmtId="0" fontId="5" fillId="0" borderId="0" xfId="0" applyFont="1" applyFill="1"/>
    <xf numFmtId="168" fontId="11" fillId="0" borderId="0" xfId="0" applyNumberFormat="1" applyFont="1" applyFill="1" applyBorder="1"/>
    <xf numFmtId="0" fontId="8" fillId="0" borderId="0" xfId="0" applyFont="1" applyFill="1" applyBorder="1"/>
    <xf numFmtId="0" fontId="12" fillId="0" borderId="0" xfId="0" applyFont="1" applyFill="1" applyBorder="1"/>
    <xf numFmtId="168" fontId="8" fillId="8" borderId="0" xfId="0" applyNumberFormat="1" applyFont="1" applyFill="1" applyBorder="1"/>
    <xf numFmtId="10" fontId="0" fillId="4" borderId="0" xfId="1" applyNumberFormat="1" applyFont="1" applyFill="1" applyBorder="1"/>
    <xf numFmtId="168" fontId="8" fillId="0" borderId="0" xfId="0" applyNumberFormat="1" applyFont="1" applyFill="1" applyBorder="1"/>
    <xf numFmtId="168" fontId="0" fillId="0" borderId="0" xfId="0" applyNumberFormat="1" applyFont="1" applyFill="1"/>
    <xf numFmtId="167" fontId="0" fillId="5" borderId="0" xfId="4" applyNumberFormat="1" applyFont="1" applyFill="1"/>
    <xf numFmtId="3" fontId="0" fillId="0" borderId="0" xfId="0" applyNumberFormat="1" applyFont="1" applyFill="1" applyBorder="1"/>
    <xf numFmtId="167" fontId="0" fillId="7" borderId="0" xfId="4" applyNumberFormat="1" applyFont="1" applyFill="1" applyBorder="1"/>
    <xf numFmtId="167" fontId="0" fillId="4" borderId="0" xfId="4" applyNumberFormat="1" applyFont="1" applyFill="1" applyBorder="1"/>
    <xf numFmtId="167" fontId="0" fillId="5" borderId="0" xfId="4" applyNumberFormat="1" applyFont="1" applyFill="1" applyBorder="1"/>
    <xf numFmtId="167" fontId="0" fillId="0" borderId="0" xfId="4" applyNumberFormat="1" applyFont="1" applyFill="1"/>
    <xf numFmtId="167" fontId="0" fillId="3" borderId="0" xfId="4" applyNumberFormat="1" applyFont="1" applyFill="1"/>
    <xf numFmtId="0" fontId="13" fillId="0" borderId="0" xfId="0" applyFont="1"/>
    <xf numFmtId="0" fontId="10" fillId="2" borderId="0" xfId="0" applyFont="1" applyFill="1"/>
    <xf numFmtId="169" fontId="0" fillId="3" borderId="0" xfId="1" applyNumberFormat="1" applyFont="1" applyFill="1"/>
    <xf numFmtId="169" fontId="0" fillId="0" borderId="0" xfId="1" applyNumberFormat="1" applyFont="1" applyFill="1"/>
    <xf numFmtId="0" fontId="5" fillId="0" borderId="0" xfId="0" quotePrefix="1" applyFont="1"/>
    <xf numFmtId="0" fontId="0" fillId="0" borderId="0" xfId="0" applyFont="1" applyFill="1" applyAlignment="1">
      <alignment vertical="center"/>
    </xf>
    <xf numFmtId="167" fontId="0" fillId="4" borderId="0" xfId="4" applyNumberFormat="1" applyFont="1" applyFill="1"/>
    <xf numFmtId="0" fontId="14" fillId="2" borderId="0" xfId="0" applyFont="1" applyFill="1" applyAlignment="1">
      <alignment vertical="center"/>
    </xf>
    <xf numFmtId="0" fontId="15" fillId="0" borderId="0" xfId="5"/>
    <xf numFmtId="10" fontId="0" fillId="5" borderId="0" xfId="1" applyNumberFormat="1" applyFont="1" applyFill="1"/>
    <xf numFmtId="169" fontId="0" fillId="6" borderId="0" xfId="0" applyNumberFormat="1" applyFill="1"/>
    <xf numFmtId="10" fontId="0" fillId="4" borderId="0" xfId="1" applyNumberFormat="1" applyFont="1" applyFill="1"/>
    <xf numFmtId="3" fontId="0" fillId="3" borderId="0" xfId="0" applyNumberFormat="1" applyFont="1" applyFill="1" applyBorder="1"/>
    <xf numFmtId="164" fontId="0" fillId="3" borderId="0" xfId="0" applyNumberFormat="1" applyFont="1" applyFill="1" applyBorder="1"/>
    <xf numFmtId="3" fontId="0" fillId="3" borderId="0" xfId="0" applyNumberFormat="1" applyFont="1" applyFill="1"/>
    <xf numFmtId="3" fontId="0" fillId="5" borderId="0" xfId="0" applyNumberFormat="1" applyFont="1" applyFill="1"/>
    <xf numFmtId="3" fontId="0" fillId="0" borderId="0" xfId="0" applyNumberFormat="1" applyFont="1" applyFill="1"/>
    <xf numFmtId="1" fontId="0" fillId="0" borderId="0" xfId="0" applyNumberFormat="1" applyFont="1" applyFill="1"/>
    <xf numFmtId="164" fontId="0" fillId="0" borderId="0" xfId="0" applyNumberFormat="1" applyFont="1" applyFill="1" applyBorder="1"/>
    <xf numFmtId="165" fontId="0" fillId="5" borderId="0" xfId="0" applyNumberFormat="1" applyFont="1" applyFill="1"/>
    <xf numFmtId="0" fontId="11" fillId="0" borderId="0" xfId="0" applyFont="1"/>
    <xf numFmtId="170" fontId="0" fillId="3" borderId="0" xfId="0" applyNumberFormat="1" applyFont="1" applyFill="1"/>
    <xf numFmtId="3" fontId="0" fillId="6" borderId="0" xfId="0" applyNumberFormat="1" applyFont="1" applyFill="1"/>
    <xf numFmtId="167" fontId="8" fillId="4" borderId="0" xfId="4" applyNumberFormat="1" applyFont="1" applyFill="1" applyBorder="1"/>
    <xf numFmtId="171" fontId="0" fillId="0" borderId="0" xfId="4" applyNumberFormat="1" applyFont="1" applyFill="1"/>
    <xf numFmtId="172" fontId="0" fillId="5" borderId="0" xfId="4" applyNumberFormat="1" applyFont="1" applyFill="1"/>
    <xf numFmtId="172" fontId="0" fillId="4" borderId="0" xfId="4" applyNumberFormat="1" applyFont="1" applyFill="1"/>
    <xf numFmtId="172" fontId="0" fillId="6" borderId="0" xfId="4" applyNumberFormat="1" applyFont="1" applyFill="1"/>
    <xf numFmtId="0" fontId="12" fillId="9" borderId="1" xfId="7" applyFont="1" applyFill="1" applyBorder="1"/>
    <xf numFmtId="0" fontId="8" fillId="0" borderId="0" xfId="7" applyFont="1" applyAlignment="1"/>
    <xf numFmtId="0" fontId="8" fillId="0" borderId="0" xfId="7" applyFont="1" applyAlignment="1">
      <alignment horizontal="left" wrapText="1"/>
    </xf>
    <xf numFmtId="0" fontId="12" fillId="0" borderId="0" xfId="7" applyFont="1" applyAlignment="1">
      <alignment horizontal="left" wrapText="1"/>
    </xf>
    <xf numFmtId="0" fontId="8" fillId="10" borderId="0" xfId="7" applyFont="1" applyFill="1"/>
    <xf numFmtId="0" fontId="12" fillId="10" borderId="0" xfId="7" applyFont="1" applyFill="1"/>
    <xf numFmtId="0" fontId="12" fillId="9" borderId="1" xfId="8" applyFont="1" applyFill="1" applyBorder="1"/>
    <xf numFmtId="0" fontId="8" fillId="11" borderId="2" xfId="9" applyFont="1" applyFill="1" applyBorder="1"/>
    <xf numFmtId="0" fontId="8" fillId="0" borderId="0" xfId="7" applyFont="1"/>
    <xf numFmtId="0" fontId="8" fillId="12" borderId="0" xfId="9" applyFont="1" applyFill="1" applyBorder="1"/>
    <xf numFmtId="0" fontId="8" fillId="5" borderId="2" xfId="9" applyFont="1" applyFill="1" applyBorder="1"/>
    <xf numFmtId="0" fontId="8" fillId="13" borderId="2" xfId="9" applyFont="1" applyFill="1" applyBorder="1"/>
    <xf numFmtId="0" fontId="55" fillId="12" borderId="0" xfId="9" applyFont="1" applyFill="1" applyBorder="1"/>
    <xf numFmtId="0" fontId="8" fillId="14" borderId="2" xfId="9" applyFont="1" applyFill="1" applyBorder="1"/>
    <xf numFmtId="0" fontId="8" fillId="15" borderId="2" xfId="9" applyFont="1" applyFill="1" applyBorder="1"/>
  </cellXfs>
  <cellStyles count="138">
    <cellStyle name="_x000d__x000a_JournalTemplate=C:\COMFO\CTALK\JOURSTD.TPL_x000d__x000a_LbStateAddress=3 3 0 251 1 89 2 311_x000d__x000a_LbStateJou" xfId="8"/>
    <cellStyle name="_x000d__x000a_JournalTemplate=C:\COMFO\CTALK\JOURSTD.TPL_x000d__x000a_LbStateAddress=3 3 0 251 1 89 2 311_x000d__x000a_LbStateJou 2" xfId="10"/>
    <cellStyle name="_x000d__x000a_JournalTemplate=C:\COMFO\CTALK\JOURSTD.TPL_x000d__x000a_LbStateAddress=3 3 0 251 1 89 2 311_x000d__x000a_LbStateJou 2 2" xfId="11"/>
    <cellStyle name="_x000d__x000a_JournalTemplate=C:\COMFO\CTALK\JOURSTD.TPL_x000d__x000a_LbStateAddress=3 3 0 251 1 89 2 311_x000d__x000a_LbStateJou 3" xfId="12"/>
    <cellStyle name="_x000d__x000a_JournalTemplate=C:\COMFO\CTALK\JOURSTD.TPL_x000d__x000a_LbStateAddress=3 3 0 251 1 89 2 311_x000d__x000a_LbStateJou 4" xfId="13"/>
    <cellStyle name="_x000d__x000a_JournalTemplate=C:\COMFO\CTALK\JOURSTD.TPL_x000d__x000a_LbStateAddress=3 3 0 251 1 89 2 311_x000d__x000a_LbStateJou_100720 berekening x-factoren NG4R v4.2" xfId="14"/>
    <cellStyle name="20% - Accent1 2" xfId="15"/>
    <cellStyle name="20% - Accent1 3" xfId="16"/>
    <cellStyle name="20% - Accent2 2" xfId="17"/>
    <cellStyle name="20% - Accent2 3" xfId="18"/>
    <cellStyle name="20% - Accent3 2" xfId="19"/>
    <cellStyle name="20% - Accent3 3" xfId="20"/>
    <cellStyle name="20% - Accent4 2" xfId="21"/>
    <cellStyle name="20% - Accent4 3" xfId="22"/>
    <cellStyle name="20% - Accent5 2" xfId="23"/>
    <cellStyle name="20% - Accent5 3" xfId="24"/>
    <cellStyle name="20% - Accent6 2" xfId="25"/>
    <cellStyle name="20% - Accent6 3" xfId="26"/>
    <cellStyle name="40% - Accent1 2" xfId="27"/>
    <cellStyle name="40% - Accent1 3" xfId="28"/>
    <cellStyle name="40% - Accent2 2" xfId="29"/>
    <cellStyle name="40% - Accent2 3" xfId="30"/>
    <cellStyle name="40% - Accent3 2" xfId="31"/>
    <cellStyle name="40% - Accent3 3" xfId="32"/>
    <cellStyle name="40% - Accent4 2" xfId="33"/>
    <cellStyle name="40% - Accent4 3" xfId="34"/>
    <cellStyle name="40% - Accent5 2" xfId="35"/>
    <cellStyle name="40% - Accent5 3" xfId="36"/>
    <cellStyle name="40% - Accent6 2" xfId="37"/>
    <cellStyle name="40% - Accent6 3" xfId="38"/>
    <cellStyle name="60% - Accent1 2" xfId="39"/>
    <cellStyle name="60% - Accent1 3" xfId="40"/>
    <cellStyle name="60% - Accent2 2" xfId="41"/>
    <cellStyle name="60% - Accent2 3" xfId="42"/>
    <cellStyle name="60% - Accent3 2" xfId="43"/>
    <cellStyle name="60% - Accent3 3" xfId="44"/>
    <cellStyle name="60% - Accent4 2" xfId="45"/>
    <cellStyle name="60% - Accent4 3" xfId="46"/>
    <cellStyle name="60% - Accent5 2" xfId="47"/>
    <cellStyle name="60% - Accent5 3" xfId="48"/>
    <cellStyle name="60% - Accent6 2" xfId="49"/>
    <cellStyle name="60% - Accent6 3" xfId="50"/>
    <cellStyle name="Accent1 2" xfId="51"/>
    <cellStyle name="Accent1 3" xfId="52"/>
    <cellStyle name="Accent2 2" xfId="53"/>
    <cellStyle name="Accent2 3" xfId="54"/>
    <cellStyle name="Accent3 2" xfId="55"/>
    <cellStyle name="Accent3 3" xfId="56"/>
    <cellStyle name="Accent4 2" xfId="57"/>
    <cellStyle name="Accent4 3" xfId="58"/>
    <cellStyle name="Accent5 2" xfId="59"/>
    <cellStyle name="Accent5 3" xfId="60"/>
    <cellStyle name="Accent6 2" xfId="61"/>
    <cellStyle name="Accent6 3" xfId="62"/>
    <cellStyle name="Bad" xfId="63"/>
    <cellStyle name="Bad 2" xfId="64"/>
    <cellStyle name="Berekening 2" xfId="65"/>
    <cellStyle name="Calculation" xfId="66"/>
    <cellStyle name="Calculation 2" xfId="67"/>
    <cellStyle name="Check Cell" xfId="68"/>
    <cellStyle name="Check Cell 2" xfId="69"/>
    <cellStyle name="Comma 2" xfId="70"/>
    <cellStyle name="Comma 3" xfId="71"/>
    <cellStyle name="Controlecel 2" xfId="72"/>
    <cellStyle name="Euro" xfId="73"/>
    <cellStyle name="Euro 2" xfId="74"/>
    <cellStyle name="Explanatory Text" xfId="75"/>
    <cellStyle name="Explanatory Text 2" xfId="76"/>
    <cellStyle name="Gekoppelde cel 2" xfId="77"/>
    <cellStyle name="Goed 2" xfId="78"/>
    <cellStyle name="Good" xfId="79"/>
    <cellStyle name="Good 2" xfId="80"/>
    <cellStyle name="Header" xfId="81"/>
    <cellStyle name="Heading 1" xfId="82"/>
    <cellStyle name="Heading 1 2" xfId="83"/>
    <cellStyle name="Heading 2" xfId="84"/>
    <cellStyle name="Heading 2 2" xfId="85"/>
    <cellStyle name="Heading 3" xfId="86"/>
    <cellStyle name="Heading 3 2" xfId="87"/>
    <cellStyle name="Heading 4" xfId="88"/>
    <cellStyle name="Heading 4 2" xfId="89"/>
    <cellStyle name="Hyperlink" xfId="5" builtinId="8"/>
    <cellStyle name="Input" xfId="90"/>
    <cellStyle name="Input 2" xfId="91"/>
    <cellStyle name="Invoer 2" xfId="92"/>
    <cellStyle name="Komma" xfId="4" builtinId="3"/>
    <cellStyle name="Komma 14 2" xfId="93"/>
    <cellStyle name="Komma 2" xfId="3"/>
    <cellStyle name="Komma 2 2" xfId="94"/>
    <cellStyle name="Komma 2 3" xfId="95"/>
    <cellStyle name="Komma 3" xfId="96"/>
    <cellStyle name="Komma 3 2" xfId="97"/>
    <cellStyle name="Komma 4" xfId="98"/>
    <cellStyle name="Komma 5" xfId="99"/>
    <cellStyle name="Kop 1 2" xfId="100"/>
    <cellStyle name="Kop 2 2" xfId="101"/>
    <cellStyle name="Kop 3 2" xfId="102"/>
    <cellStyle name="Kop 4 2" xfId="103"/>
    <cellStyle name="Linked Cell" xfId="104"/>
    <cellStyle name="Linked Cell 2" xfId="105"/>
    <cellStyle name="Neutraal 2" xfId="106"/>
    <cellStyle name="Neutral" xfId="107"/>
    <cellStyle name="Neutral 2" xfId="108"/>
    <cellStyle name="Normal 2" xfId="109"/>
    <cellStyle name="Normal 3" xfId="110"/>
    <cellStyle name="Normal_# klanten" xfId="111"/>
    <cellStyle name="Note" xfId="112"/>
    <cellStyle name="Note 2" xfId="113"/>
    <cellStyle name="Notitie 2" xfId="114"/>
    <cellStyle name="Ongeldig 2" xfId="115"/>
    <cellStyle name="Output" xfId="116"/>
    <cellStyle name="Output 2" xfId="117"/>
    <cellStyle name="Procent" xfId="1" builtinId="5"/>
    <cellStyle name="Procent 2" xfId="118"/>
    <cellStyle name="Procent 3" xfId="119"/>
    <cellStyle name="Procent 4" xfId="120"/>
    <cellStyle name="Standaard" xfId="0" builtinId="0"/>
    <cellStyle name="Standaard 2" xfId="2"/>
    <cellStyle name="Standaard 2 2" xfId="6"/>
    <cellStyle name="Standaard 2 3" xfId="121"/>
    <cellStyle name="Standaard 2 4" xfId="122"/>
    <cellStyle name="Standaard 3" xfId="123"/>
    <cellStyle name="Standaard 4" xfId="124"/>
    <cellStyle name="Standaard 5" xfId="125"/>
    <cellStyle name="Standaard 6" xfId="7"/>
    <cellStyle name="Standaard_20100727 Rekenmodel NE5R v1.9" xfId="9"/>
    <cellStyle name="Titel 2" xfId="126"/>
    <cellStyle name="Title" xfId="127"/>
    <cellStyle name="Title 2" xfId="128"/>
    <cellStyle name="Totaal 2" xfId="129"/>
    <cellStyle name="Total" xfId="130"/>
    <cellStyle name="Total 2" xfId="131"/>
    <cellStyle name="Uitvoer 2" xfId="132"/>
    <cellStyle name="Verklarende tekst 2" xfId="133"/>
    <cellStyle name="Waarschuwingstekst 2" xfId="134"/>
    <cellStyle name="Warning Text" xfId="135"/>
    <cellStyle name="Warning Text 2" xfId="136"/>
    <cellStyle name="WIt" xfId="137"/>
  </cellStyles>
  <dxfs count="0"/>
  <tableStyles count="0" defaultTableStyle="TableStyleMedium2" defaultPivotStyle="PivotStyleLight16"/>
  <colors>
    <mruColors>
      <color rgb="FFFFFFCC"/>
      <color rgb="FFFFCC99"/>
      <color rgb="FFCCFFCC"/>
      <color rgb="FFCCFF99"/>
      <color rgb="FFCCFFFF"/>
      <color rgb="FF99FF99"/>
      <color rgb="FFFF66CC"/>
      <color rgb="FFFFCCFF"/>
      <color rgb="FFFFFF66"/>
      <color rgb="FFF0EC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RN/Caribisch%20Nederland/Berekeningen%20tariefbeschikkingen/2017/STUCO/03.%20Model/publicatie%20productieprijs%20(15-12-2016)/Rekenmodel%20Productieprijs%20Drinkwater%20STUCO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RN/Caribisch%20Nederland/Berekeningen%20tariefbeschikkingen/2017/SEC/03.%20Model/20161212%20production%20price%20model%20-%20SEC%20(v3.0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RN/Caribisch%20Nederland/Berekeningen%20tariefbeschikkingen/2017/STUCO/03.%20Model/20161118%20Tariefmodel%20STUCO%20v2.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"/>
      <sheetName val="Input"/>
      <sheetName val="Costs"/>
      <sheetName val="Income levels"/>
      <sheetName val="Calculation Water"/>
      <sheetName val="CPI C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"/>
      <sheetName val="Input"/>
      <sheetName val="Costs"/>
      <sheetName val="Income levels"/>
      <sheetName val="Calculation tariffs 2017"/>
      <sheetName val="CPI CN"/>
    </sheetNames>
    <sheetDataSet>
      <sheetData sheetId="0" refreshError="1"/>
      <sheetData sheetId="1" refreshError="1"/>
      <sheetData sheetId="2">
        <row r="9">
          <cell r="C9" t="str">
            <v>Direct costs</v>
          </cell>
        </row>
        <row r="10">
          <cell r="C10" t="str">
            <v>Staff#</v>
          </cell>
        </row>
        <row r="11">
          <cell r="C11" t="str">
            <v>50-50</v>
          </cell>
        </row>
        <row r="12">
          <cell r="C12" t="str">
            <v>1/3 Pr. &amp; 2/3 Distr.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"/>
      <sheetName val="Input"/>
      <sheetName val="Tariff categories"/>
      <sheetName val="Costs"/>
      <sheetName val="Income levels"/>
      <sheetName val="Calculation Electricity"/>
      <sheetName val="ANALYSIS SUBSIDY E"/>
      <sheetName val="Calculation Water"/>
      <sheetName val="ANALYSIS SUBSIDY WATER"/>
    </sheetNames>
    <sheetDataSet>
      <sheetData sheetId="0"/>
      <sheetData sheetId="1">
        <row r="4">
          <cell r="C4">
            <v>6.7400000000000002E-2</v>
          </cell>
        </row>
      </sheetData>
      <sheetData sheetId="2"/>
      <sheetData sheetId="3">
        <row r="84">
          <cell r="H84">
            <v>10000</v>
          </cell>
        </row>
        <row r="92">
          <cell r="H92">
            <v>702.5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statline.cbs.nl/Statweb/publication/?DM=SLNL&amp;PA=81122NED&amp;D1=0-2&amp;D2=0&amp;D3=a&amp;D4=a&amp;VW=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showGridLines="0" tabSelected="1" zoomScale="85" zoomScaleNormal="85" workbookViewId="0"/>
  </sheetViews>
  <sheetFormatPr defaultRowHeight="15"/>
  <cols>
    <col min="1" max="1" width="6.85546875" style="4" customWidth="1"/>
    <col min="2" max="2" width="145.7109375" style="4" customWidth="1"/>
    <col min="3" max="16384" width="9.140625" style="4"/>
  </cols>
  <sheetData>
    <row r="1" spans="1:4" s="2" customFormat="1" ht="35.25" customHeight="1">
      <c r="A1" s="2" t="s">
        <v>125</v>
      </c>
    </row>
    <row r="3" spans="1:4" s="17" customFormat="1">
      <c r="B3" s="67" t="s">
        <v>115</v>
      </c>
    </row>
    <row r="4" spans="1:4" s="17" customFormat="1"/>
    <row r="5" spans="1:4" s="17" customFormat="1">
      <c r="B5" s="68" t="s">
        <v>116</v>
      </c>
      <c r="C5" s="68"/>
      <c r="D5" s="68"/>
    </row>
    <row r="6" spans="1:4" s="17" customFormat="1">
      <c r="B6" s="68" t="s">
        <v>137</v>
      </c>
      <c r="C6" s="68"/>
      <c r="D6" s="68"/>
    </row>
    <row r="7" spans="1:4" s="17" customFormat="1">
      <c r="B7" s="68" t="s">
        <v>117</v>
      </c>
      <c r="C7" s="68"/>
      <c r="D7" s="68"/>
    </row>
    <row r="8" spans="1:4" s="17" customFormat="1">
      <c r="B8" s="69"/>
      <c r="C8" s="69"/>
      <c r="D8" s="69"/>
    </row>
    <row r="9" spans="1:4" s="17" customFormat="1">
      <c r="B9" s="69" t="s">
        <v>118</v>
      </c>
      <c r="C9" s="69"/>
      <c r="D9" s="69"/>
    </row>
    <row r="10" spans="1:4" s="17" customFormat="1">
      <c r="B10" s="70" t="s">
        <v>126</v>
      </c>
      <c r="C10" s="69"/>
      <c r="D10" s="69"/>
    </row>
    <row r="11" spans="1:4" s="17" customFormat="1">
      <c r="B11" s="71" t="s">
        <v>127</v>
      </c>
      <c r="C11" s="71"/>
      <c r="D11" s="71"/>
    </row>
    <row r="12" spans="1:4" s="17" customFormat="1">
      <c r="B12" s="72" t="s">
        <v>128</v>
      </c>
      <c r="C12" s="71"/>
      <c r="D12" s="71"/>
    </row>
    <row r="13" spans="1:4" s="17" customFormat="1">
      <c r="B13" s="71" t="s">
        <v>129</v>
      </c>
      <c r="C13" s="71"/>
      <c r="D13" s="71"/>
    </row>
    <row r="14" spans="1:4" s="17" customFormat="1">
      <c r="B14" s="71" t="s">
        <v>130</v>
      </c>
      <c r="C14" s="71"/>
      <c r="D14" s="71"/>
    </row>
    <row r="15" spans="1:4" s="17" customFormat="1">
      <c r="B15" s="72"/>
      <c r="C15" s="71"/>
      <c r="D15" s="71"/>
    </row>
    <row r="16" spans="1:4" s="17" customFormat="1"/>
    <row r="17" spans="2:4" s="17" customFormat="1">
      <c r="B17" s="73" t="s">
        <v>119</v>
      </c>
      <c r="C17" s="71"/>
      <c r="D17" s="71"/>
    </row>
    <row r="18" spans="2:4" s="17" customFormat="1"/>
    <row r="19" spans="2:4" s="17" customFormat="1">
      <c r="B19" s="74" t="s">
        <v>120</v>
      </c>
      <c r="C19" s="75"/>
      <c r="D19" s="75"/>
    </row>
    <row r="20" spans="2:4" s="17" customFormat="1">
      <c r="B20" s="76"/>
      <c r="C20" s="75"/>
      <c r="D20" s="75"/>
    </row>
    <row r="21" spans="2:4" s="17" customFormat="1">
      <c r="B21" s="77" t="s">
        <v>121</v>
      </c>
      <c r="C21" s="75"/>
      <c r="D21" s="75"/>
    </row>
    <row r="22" spans="2:4" s="17" customFormat="1">
      <c r="B22" s="76"/>
      <c r="C22" s="75"/>
      <c r="D22" s="75"/>
    </row>
    <row r="23" spans="2:4" s="17" customFormat="1">
      <c r="B23" s="78" t="s">
        <v>122</v>
      </c>
      <c r="C23" s="75"/>
      <c r="D23" s="75"/>
    </row>
    <row r="24" spans="2:4" s="17" customFormat="1">
      <c r="B24" s="79"/>
      <c r="C24" s="75"/>
      <c r="D24" s="75"/>
    </row>
    <row r="25" spans="2:4" s="17" customFormat="1">
      <c r="B25" s="80" t="s">
        <v>123</v>
      </c>
      <c r="C25" s="75"/>
      <c r="D25" s="75"/>
    </row>
    <row r="26" spans="2:4" s="17" customFormat="1"/>
    <row r="27" spans="2:4" s="17" customFormat="1">
      <c r="B27" s="81" t="s">
        <v>124</v>
      </c>
      <c r="C27" s="75"/>
      <c r="D27" s="75"/>
    </row>
    <row r="28" spans="2:4" s="17" customFormat="1"/>
    <row r="29" spans="2:4" s="17" customFormat="1"/>
    <row r="30" spans="2:4" s="17" customFormat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tabColor rgb="FFCCFFCC"/>
  </sheetPr>
  <dimension ref="A1:I39"/>
  <sheetViews>
    <sheetView showGridLines="0" zoomScale="85" zoomScaleNormal="85" workbookViewId="0"/>
  </sheetViews>
  <sheetFormatPr defaultRowHeight="15"/>
  <cols>
    <col min="1" max="1" width="9.140625" style="4"/>
    <col min="2" max="2" width="46.5703125" style="4" customWidth="1"/>
    <col min="3" max="3" width="12.5703125" style="4" bestFit="1" customWidth="1"/>
    <col min="4" max="4" width="15.140625" style="4" customWidth="1"/>
    <col min="5" max="5" width="20.140625" style="4" customWidth="1"/>
    <col min="6" max="6" width="28.5703125" style="4" bestFit="1" customWidth="1"/>
    <col min="7" max="7" width="10.85546875" style="4" customWidth="1"/>
    <col min="8" max="16384" width="9.140625" style="4"/>
  </cols>
  <sheetData>
    <row r="1" spans="1:7" s="2" customFormat="1" ht="35.25" customHeight="1">
      <c r="A1" s="2" t="s">
        <v>10</v>
      </c>
    </row>
    <row r="3" spans="1:7" s="7" customFormat="1" ht="15.75">
      <c r="B3" s="7" t="s">
        <v>56</v>
      </c>
      <c r="E3" s="7" t="s">
        <v>23</v>
      </c>
    </row>
    <row r="4" spans="1:7" s="22" customFormat="1"/>
    <row r="5" spans="1:7" s="17" customFormat="1" ht="14.25" customHeight="1">
      <c r="A5" s="22"/>
      <c r="B5" s="17" t="s">
        <v>22</v>
      </c>
      <c r="C5" s="12">
        <v>6.7400000000000002E-2</v>
      </c>
      <c r="E5" s="10" t="s">
        <v>24</v>
      </c>
    </row>
    <row r="6" spans="1:7" s="17" customFormat="1">
      <c r="A6" s="22"/>
      <c r="B6" s="17" t="s">
        <v>12</v>
      </c>
      <c r="C6" s="50">
        <f>'CPI CN'!D31</f>
        <v>-8.9999999999999993E-3</v>
      </c>
      <c r="E6" s="10"/>
      <c r="G6" s="6"/>
    </row>
    <row r="7" spans="1:7" s="17" customFormat="1">
      <c r="A7" s="22"/>
      <c r="B7" s="17" t="s">
        <v>13</v>
      </c>
      <c r="C7" s="50">
        <f>'CPI CN'!D32</f>
        <v>6.0000000000000001E-3</v>
      </c>
      <c r="E7" s="10"/>
    </row>
    <row r="8" spans="1:7" s="17" customFormat="1"/>
    <row r="9" spans="1:7" s="7" customFormat="1" ht="15.75">
      <c r="B9" s="7" t="s">
        <v>57</v>
      </c>
      <c r="E9" s="7" t="s">
        <v>23</v>
      </c>
    </row>
    <row r="10" spans="1:7" s="17" customFormat="1" ht="14.25" customHeight="1"/>
    <row r="11" spans="1:7" s="17" customFormat="1" ht="14.25" customHeight="1">
      <c r="G11" s="43"/>
    </row>
    <row r="12" spans="1:7" s="17" customFormat="1" ht="14.25" customHeight="1">
      <c r="B12" s="5" t="s">
        <v>69</v>
      </c>
      <c r="G12" s="6"/>
    </row>
    <row r="13" spans="1:7" s="17" customFormat="1" ht="14.25" customHeight="1">
      <c r="B13" s="17" t="s">
        <v>29</v>
      </c>
      <c r="C13" s="51">
        <v>184148.64416025771</v>
      </c>
      <c r="D13" s="17" t="s">
        <v>14</v>
      </c>
      <c r="E13" s="10" t="s">
        <v>102</v>
      </c>
      <c r="G13" s="6"/>
    </row>
    <row r="14" spans="1:7" s="17" customFormat="1" ht="14.25" customHeight="1">
      <c r="B14" s="17" t="s">
        <v>28</v>
      </c>
      <c r="C14" s="51">
        <v>1519500.4749999999</v>
      </c>
      <c r="D14" s="17" t="s">
        <v>14</v>
      </c>
      <c r="E14" s="10" t="s">
        <v>102</v>
      </c>
      <c r="G14" s="6"/>
    </row>
    <row r="15" spans="1:7" s="17" customFormat="1" ht="14.25" customHeight="1">
      <c r="B15" s="17" t="s">
        <v>30</v>
      </c>
      <c r="C15" s="52">
        <v>1.2752926650763303</v>
      </c>
      <c r="D15" s="17" t="s">
        <v>17</v>
      </c>
      <c r="E15" s="10" t="s">
        <v>131</v>
      </c>
    </row>
    <row r="16" spans="1:7" s="17" customFormat="1" ht="14.25" customHeight="1">
      <c r="B16" s="17" t="s">
        <v>103</v>
      </c>
      <c r="C16" s="32">
        <f>C14*C15</f>
        <v>1937807.8103474996</v>
      </c>
      <c r="D16" s="17" t="s">
        <v>66</v>
      </c>
    </row>
    <row r="17" spans="1:7" s="17" customFormat="1" ht="14.25" customHeight="1"/>
    <row r="18" spans="1:7" s="17" customFormat="1" ht="14.25" customHeight="1">
      <c r="B18" s="5" t="s">
        <v>70</v>
      </c>
      <c r="C18" s="37"/>
    </row>
    <row r="19" spans="1:7" s="17" customFormat="1" ht="14.25" customHeight="1">
      <c r="B19" s="17" t="s">
        <v>26</v>
      </c>
      <c r="C19" s="60">
        <v>0.16619129641397418</v>
      </c>
      <c r="D19" s="17" t="s">
        <v>9</v>
      </c>
      <c r="E19" s="39" t="s">
        <v>104</v>
      </c>
    </row>
    <row r="20" spans="1:7" s="17" customFormat="1" ht="14.25" customHeight="1">
      <c r="B20" s="17" t="s">
        <v>27</v>
      </c>
      <c r="C20" s="53">
        <v>105500</v>
      </c>
      <c r="D20" s="17" t="s">
        <v>11</v>
      </c>
      <c r="E20" s="10" t="s">
        <v>73</v>
      </c>
    </row>
    <row r="21" spans="1:7" s="17" customFormat="1" ht="14.25" customHeight="1">
      <c r="B21" s="17" t="s">
        <v>71</v>
      </c>
      <c r="C21" s="54">
        <f>C20*C19</f>
        <v>17533.181771674277</v>
      </c>
      <c r="D21" s="17" t="s">
        <v>66</v>
      </c>
      <c r="E21" s="10"/>
    </row>
    <row r="22" spans="1:7" s="17" customFormat="1" ht="14.25" customHeight="1">
      <c r="C22" s="55"/>
      <c r="E22" s="10"/>
    </row>
    <row r="23" spans="1:7" s="17" customFormat="1" ht="14.25" customHeight="1">
      <c r="B23" s="17" t="s">
        <v>67</v>
      </c>
      <c r="C23" s="53">
        <v>5121.4805360692599</v>
      </c>
      <c r="D23" s="17" t="s">
        <v>11</v>
      </c>
      <c r="E23" s="10" t="s">
        <v>31</v>
      </c>
    </row>
    <row r="24" spans="1:7" s="17" customFormat="1">
      <c r="B24" s="17" t="s">
        <v>64</v>
      </c>
      <c r="C24" s="60">
        <v>0.964100018134182</v>
      </c>
      <c r="D24" s="17" t="s">
        <v>9</v>
      </c>
      <c r="E24" s="10" t="s">
        <v>132</v>
      </c>
    </row>
    <row r="25" spans="1:7" s="17" customFormat="1">
      <c r="B25" s="17" t="s">
        <v>64</v>
      </c>
      <c r="C25" s="32">
        <f>C23*C24</f>
        <v>4937.6194776982338</v>
      </c>
      <c r="D25" s="17" t="s">
        <v>66</v>
      </c>
      <c r="E25" s="10"/>
    </row>
    <row r="26" spans="1:7" s="17" customFormat="1">
      <c r="C26" s="56"/>
      <c r="E26" s="10"/>
    </row>
    <row r="27" spans="1:7" s="17" customFormat="1">
      <c r="B27" s="17" t="s">
        <v>72</v>
      </c>
      <c r="C27" s="32">
        <f>SUM(C20,C23)</f>
        <v>110621.48053606926</v>
      </c>
      <c r="D27" s="17" t="s">
        <v>11</v>
      </c>
      <c r="E27" s="10"/>
    </row>
    <row r="28" spans="1:7" s="17" customFormat="1">
      <c r="C28" s="56"/>
      <c r="E28" s="10"/>
    </row>
    <row r="29" spans="1:7" s="17" customFormat="1">
      <c r="A29" s="21"/>
      <c r="B29" s="17" t="s">
        <v>25</v>
      </c>
      <c r="C29" s="41">
        <v>0.1158</v>
      </c>
      <c r="D29" s="13" t="s">
        <v>20</v>
      </c>
      <c r="E29" s="39" t="s">
        <v>133</v>
      </c>
    </row>
    <row r="30" spans="1:7" s="17" customFormat="1">
      <c r="A30" s="42"/>
      <c r="B30" s="17" t="s">
        <v>15</v>
      </c>
      <c r="C30" s="52">
        <v>4.3</v>
      </c>
      <c r="D30" s="17" t="s">
        <v>16</v>
      </c>
      <c r="E30" s="10" t="s">
        <v>134</v>
      </c>
    </row>
    <row r="31" spans="1:7" s="17" customFormat="1">
      <c r="A31" s="21"/>
      <c r="C31" s="57"/>
      <c r="E31" s="10"/>
    </row>
    <row r="32" spans="1:7" s="17" customFormat="1">
      <c r="A32" s="42"/>
      <c r="B32" s="17" t="s">
        <v>74</v>
      </c>
      <c r="C32" s="58">
        <f>((C21+C25)/C27)*(1+C29)*C30</f>
        <v>0.9746168250863414</v>
      </c>
      <c r="D32" s="17" t="s">
        <v>17</v>
      </c>
      <c r="E32" s="10"/>
      <c r="G32" s="6"/>
    </row>
    <row r="33" spans="1:9" s="17" customFormat="1">
      <c r="A33" s="42"/>
    </row>
    <row r="34" spans="1:9" s="17" customFormat="1">
      <c r="A34" s="42"/>
    </row>
    <row r="35" spans="1:9" s="17" customFormat="1">
      <c r="A35" s="21"/>
      <c r="D35" s="16"/>
      <c r="E35" s="10"/>
    </row>
    <row r="36" spans="1:9">
      <c r="A36" s="1"/>
      <c r="C36" s="15"/>
      <c r="I36" s="6"/>
    </row>
    <row r="37" spans="1:9">
      <c r="A37" s="1"/>
    </row>
    <row r="38" spans="1:9">
      <c r="A38" s="1"/>
    </row>
    <row r="39" spans="1:9" ht="14.25" customHeight="1">
      <c r="A39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tabColor rgb="FFCCFFCC"/>
  </sheetPr>
  <dimension ref="A1:M18"/>
  <sheetViews>
    <sheetView showGridLines="0" zoomScale="85" zoomScaleNormal="85" workbookViewId="0"/>
  </sheetViews>
  <sheetFormatPr defaultRowHeight="15"/>
  <cols>
    <col min="1" max="1" width="2.140625" customWidth="1"/>
    <col min="2" max="2" width="44.85546875" customWidth="1"/>
    <col min="4" max="4" width="25.140625" customWidth="1"/>
    <col min="5" max="5" width="17.5703125" customWidth="1"/>
    <col min="6" max="6" width="19.85546875" customWidth="1"/>
    <col min="7" max="7" width="12.5703125" customWidth="1"/>
    <col min="8" max="8" width="14.28515625" customWidth="1"/>
    <col min="9" max="9" width="10.5703125" bestFit="1" customWidth="1"/>
    <col min="10" max="10" width="17.28515625" customWidth="1"/>
    <col min="11" max="11" width="11.28515625" customWidth="1"/>
  </cols>
  <sheetData>
    <row r="1" spans="1:13" s="2" customFormat="1" ht="26.25">
      <c r="A1" s="2" t="s">
        <v>18</v>
      </c>
    </row>
    <row r="3" spans="1:13" s="40" customFormat="1" ht="15.75">
      <c r="B3" s="7" t="s">
        <v>54</v>
      </c>
      <c r="G3" s="7" t="s">
        <v>19</v>
      </c>
    </row>
    <row r="4" spans="1:13" s="17" customFormat="1">
      <c r="B4" s="8"/>
      <c r="C4" s="8"/>
      <c r="D4" s="8" t="s">
        <v>77</v>
      </c>
      <c r="E4" s="8" t="s">
        <v>7</v>
      </c>
    </row>
    <row r="5" spans="1:13" s="17" customFormat="1">
      <c r="B5" s="9" t="s">
        <v>135</v>
      </c>
      <c r="C5" s="9" t="s">
        <v>8</v>
      </c>
      <c r="D5" s="38">
        <v>441165.88132888317</v>
      </c>
      <c r="E5" s="38">
        <v>25266.24505345642</v>
      </c>
      <c r="G5" s="17" t="s">
        <v>58</v>
      </c>
      <c r="H5" s="59"/>
    </row>
    <row r="6" spans="1:13" s="17" customFormat="1"/>
    <row r="7" spans="1:13" s="40" customFormat="1" ht="15.75">
      <c r="B7" s="7" t="s">
        <v>3</v>
      </c>
      <c r="G7" s="7" t="s">
        <v>19</v>
      </c>
      <c r="H7" s="7"/>
    </row>
    <row r="8" spans="1:13" s="21" customFormat="1">
      <c r="B8" s="22"/>
      <c r="H8" s="22"/>
    </row>
    <row r="9" spans="1:13" s="21" customFormat="1">
      <c r="B9" s="23"/>
      <c r="C9" s="23"/>
      <c r="D9" s="27" t="s">
        <v>78</v>
      </c>
      <c r="E9" s="27"/>
      <c r="F9" s="27"/>
      <c r="H9" s="27"/>
      <c r="I9" s="27"/>
      <c r="K9" s="27"/>
    </row>
    <row r="10" spans="1:13" s="21" customFormat="1">
      <c r="A10" s="17"/>
      <c r="B10" s="26" t="s">
        <v>59</v>
      </c>
      <c r="C10" s="23"/>
      <c r="D10" s="38">
        <v>471790.02220509743</v>
      </c>
      <c r="E10" s="37"/>
      <c r="F10" s="37"/>
      <c r="G10" s="10" t="s">
        <v>136</v>
      </c>
      <c r="H10" s="37"/>
      <c r="I10" s="37"/>
      <c r="K10" s="30"/>
    </row>
    <row r="11" spans="1:13" s="21" customFormat="1">
      <c r="A11" s="17"/>
      <c r="B11" s="26" t="s">
        <v>60</v>
      </c>
      <c r="C11" s="23"/>
      <c r="D11" s="38">
        <v>449194.4937294852</v>
      </c>
      <c r="E11" s="37"/>
      <c r="F11" s="37"/>
      <c r="H11" s="37"/>
      <c r="I11" s="37"/>
      <c r="K11" s="30"/>
      <c r="M11" s="24"/>
    </row>
    <row r="12" spans="1:13" s="21" customFormat="1">
      <c r="A12" s="17"/>
      <c r="B12" s="26" t="s">
        <v>61</v>
      </c>
      <c r="C12" s="23"/>
      <c r="D12" s="38">
        <v>247767.90239161238</v>
      </c>
      <c r="E12" s="37"/>
      <c r="F12" s="37"/>
      <c r="G12" s="37"/>
      <c r="H12" s="37"/>
      <c r="I12" s="37"/>
      <c r="K12" s="30"/>
    </row>
    <row r="13" spans="1:13" s="17" customFormat="1">
      <c r="B13" s="26" t="s">
        <v>62</v>
      </c>
      <c r="C13" s="23"/>
      <c r="D13" s="38">
        <v>0</v>
      </c>
      <c r="E13" s="37"/>
      <c r="F13" s="37"/>
      <c r="G13" s="37"/>
      <c r="H13" s="37"/>
      <c r="I13" s="37"/>
      <c r="J13" s="21"/>
      <c r="K13" s="30"/>
      <c r="M13" s="6"/>
    </row>
    <row r="14" spans="1:13" s="17" customFormat="1">
      <c r="B14" s="26" t="s">
        <v>63</v>
      </c>
      <c r="C14" s="23"/>
      <c r="D14" s="38">
        <v>119439.66439039336</v>
      </c>
      <c r="E14" s="37"/>
      <c r="F14" s="37"/>
      <c r="G14" s="37"/>
      <c r="H14" s="37"/>
      <c r="I14" s="37"/>
      <c r="J14" s="21"/>
      <c r="K14" s="30"/>
    </row>
    <row r="15" spans="1:13" s="17" customFormat="1">
      <c r="B15" s="26"/>
      <c r="C15" s="23"/>
      <c r="D15" s="23"/>
      <c r="E15" s="23"/>
      <c r="F15" s="23"/>
      <c r="G15" s="23"/>
      <c r="H15" s="23"/>
      <c r="I15" s="23"/>
      <c r="J15" s="25"/>
      <c r="K15" s="21"/>
    </row>
    <row r="16" spans="1:13" s="17" customFormat="1">
      <c r="B16" s="27" t="s">
        <v>4</v>
      </c>
      <c r="C16" s="23"/>
      <c r="D16" s="28">
        <f>SUM(D10:D14)</f>
        <v>1288192.0827165882</v>
      </c>
      <c r="E16" s="30"/>
      <c r="F16" s="30"/>
      <c r="G16" s="30"/>
      <c r="H16" s="30"/>
      <c r="I16" s="30"/>
      <c r="J16" s="21"/>
      <c r="K16" s="31"/>
    </row>
    <row r="17" spans="2:11" s="17" customFormat="1">
      <c r="B17" s="27"/>
      <c r="C17" s="23"/>
      <c r="D17" s="30"/>
      <c r="E17" s="30"/>
      <c r="F17" s="30"/>
      <c r="G17" s="30"/>
      <c r="H17" s="30"/>
      <c r="I17" s="25"/>
      <c r="J17" s="31"/>
      <c r="K17" s="21"/>
    </row>
    <row r="18" spans="2:11" s="17" customFormat="1">
      <c r="B18" s="27"/>
      <c r="C18" s="23"/>
      <c r="D18" s="30"/>
      <c r="E18" s="30"/>
      <c r="F18" s="30"/>
      <c r="G18" s="30"/>
      <c r="H18" s="30"/>
      <c r="I18" s="25"/>
      <c r="J18" s="3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L46"/>
  <sheetViews>
    <sheetView showGridLines="0" zoomScale="85" zoomScaleNormal="85" workbookViewId="0"/>
  </sheetViews>
  <sheetFormatPr defaultRowHeight="15"/>
  <cols>
    <col min="1" max="1" width="3.5703125" customWidth="1"/>
    <col min="2" max="2" width="57.5703125" customWidth="1"/>
    <col min="3" max="3" width="30.140625" customWidth="1"/>
    <col min="4" max="4" width="15.7109375" customWidth="1"/>
    <col min="5" max="5" width="17.85546875" customWidth="1"/>
    <col min="6" max="6" width="17.85546875" style="4" customWidth="1"/>
    <col min="8" max="8" width="16" customWidth="1"/>
    <col min="9" max="9" width="21" customWidth="1"/>
    <col min="10" max="10" width="15.28515625" customWidth="1"/>
    <col min="12" max="12" width="13.7109375" customWidth="1"/>
  </cols>
  <sheetData>
    <row r="1" spans="1:8" s="2" customFormat="1" ht="26.25">
      <c r="B1" s="2" t="s">
        <v>32</v>
      </c>
    </row>
    <row r="2" spans="1:8" s="4" customFormat="1"/>
    <row r="3" spans="1:8" s="17" customFormat="1">
      <c r="B3" s="17" t="s">
        <v>33</v>
      </c>
    </row>
    <row r="4" spans="1:8" s="17" customFormat="1">
      <c r="B4" s="17" t="s">
        <v>34</v>
      </c>
    </row>
    <row r="5" spans="1:8" s="17" customFormat="1">
      <c r="B5" s="17" t="s">
        <v>35</v>
      </c>
    </row>
    <row r="6" spans="1:8" s="17" customFormat="1">
      <c r="B6" s="17" t="s">
        <v>36</v>
      </c>
    </row>
    <row r="7" spans="1:8" s="17" customFormat="1"/>
    <row r="8" spans="1:8" s="17" customFormat="1"/>
    <row r="9" spans="1:8" s="7" customFormat="1" ht="15.75">
      <c r="B9" s="7" t="s">
        <v>37</v>
      </c>
    </row>
    <row r="10" spans="1:8" s="22" customFormat="1"/>
    <row r="11" spans="1:8" s="17" customFormat="1">
      <c r="A11" s="22"/>
      <c r="B11" s="9" t="s">
        <v>21</v>
      </c>
      <c r="C11" s="9" t="s">
        <v>1</v>
      </c>
      <c r="D11" s="29">
        <f>Input!C5</f>
        <v>6.7400000000000002E-2</v>
      </c>
      <c r="E11" s="9"/>
      <c r="F11" s="9"/>
    </row>
    <row r="12" spans="1:8" s="17" customFormat="1">
      <c r="A12" s="22"/>
      <c r="B12" s="17" t="s">
        <v>13</v>
      </c>
      <c r="C12" s="9" t="s">
        <v>1</v>
      </c>
      <c r="D12" s="29">
        <f>Input!C6</f>
        <v>-8.9999999999999993E-3</v>
      </c>
      <c r="E12" s="9"/>
      <c r="F12" s="9"/>
      <c r="H12" s="6"/>
    </row>
    <row r="13" spans="1:8" s="17" customFormat="1">
      <c r="A13" s="22"/>
      <c r="B13" s="17" t="s">
        <v>38</v>
      </c>
      <c r="C13" s="9" t="s">
        <v>1</v>
      </c>
      <c r="D13" s="29">
        <f>Input!C7</f>
        <v>6.0000000000000001E-3</v>
      </c>
      <c r="E13" s="9"/>
      <c r="F13" s="9"/>
    </row>
    <row r="14" spans="1:8" s="17" customFormat="1"/>
    <row r="15" spans="1:8" s="7" customFormat="1" ht="15.75">
      <c r="B15" s="7" t="s">
        <v>39</v>
      </c>
    </row>
    <row r="16" spans="1:8" s="17" customFormat="1"/>
    <row r="17" spans="2:12" s="17" customFormat="1">
      <c r="D17" s="5" t="s">
        <v>40</v>
      </c>
    </row>
    <row r="18" spans="2:12" s="17" customFormat="1">
      <c r="B18" s="8" t="s">
        <v>5</v>
      </c>
      <c r="C18" s="8"/>
      <c r="D18" s="3" t="s">
        <v>0</v>
      </c>
    </row>
    <row r="19" spans="2:12" s="17" customFormat="1">
      <c r="B19" s="9" t="s">
        <v>41</v>
      </c>
      <c r="C19" s="20" t="s">
        <v>44</v>
      </c>
      <c r="D19" s="19">
        <f>Costinput!D5</f>
        <v>441165.88132888317</v>
      </c>
    </row>
    <row r="20" spans="2:12" s="17" customFormat="1">
      <c r="B20" s="9" t="s">
        <v>42</v>
      </c>
      <c r="C20" s="20" t="s">
        <v>44</v>
      </c>
      <c r="D20" s="19">
        <f>Costinput!E5</f>
        <v>25266.24505345642</v>
      </c>
      <c r="G20" s="6"/>
    </row>
    <row r="21" spans="2:12" s="17" customFormat="1">
      <c r="B21" s="11" t="s">
        <v>43</v>
      </c>
      <c r="C21" s="20" t="s">
        <v>44</v>
      </c>
      <c r="D21" s="18">
        <f>D19*$D$11</f>
        <v>29734.580401566727</v>
      </c>
    </row>
    <row r="22" spans="2:12" s="17" customFormat="1">
      <c r="B22" s="9" t="s">
        <v>2</v>
      </c>
      <c r="C22" s="20" t="s">
        <v>44</v>
      </c>
      <c r="D22" s="18">
        <f>SUM(D20:D21)</f>
        <v>55000.82545502315</v>
      </c>
    </row>
    <row r="23" spans="2:12" s="17" customFormat="1">
      <c r="B23" s="9" t="s">
        <v>3</v>
      </c>
      <c r="C23" s="20" t="s">
        <v>44</v>
      </c>
      <c r="D23" s="19">
        <f>Costinput!D16</f>
        <v>1288192.0827165882</v>
      </c>
      <c r="H23" s="6"/>
    </row>
    <row r="24" spans="2:12" s="17" customFormat="1">
      <c r="B24" s="9" t="s">
        <v>4</v>
      </c>
      <c r="C24" s="20" t="s">
        <v>44</v>
      </c>
      <c r="D24" s="18">
        <f>SUM(D22:D23)</f>
        <v>1343192.9081716114</v>
      </c>
    </row>
    <row r="25" spans="2:12" s="21" customFormat="1">
      <c r="B25" s="11"/>
      <c r="C25" s="26"/>
      <c r="E25" s="33"/>
      <c r="F25" s="33"/>
      <c r="G25" s="33"/>
      <c r="I25" s="37"/>
    </row>
    <row r="26" spans="2:12" s="21" customFormat="1">
      <c r="B26" s="11"/>
      <c r="C26" s="26"/>
      <c r="D26" s="33"/>
      <c r="E26" s="33"/>
      <c r="F26" s="33"/>
      <c r="H26" s="33"/>
      <c r="I26" s="33"/>
      <c r="J26" s="33"/>
      <c r="L26" s="37"/>
    </row>
    <row r="27" spans="2:12" s="7" customFormat="1" ht="15.75">
      <c r="B27" s="7" t="s">
        <v>46</v>
      </c>
    </row>
    <row r="28" spans="2:12" s="17" customFormat="1">
      <c r="F28" s="21"/>
    </row>
    <row r="29" spans="2:12" s="17" customFormat="1">
      <c r="D29" s="5" t="s">
        <v>40</v>
      </c>
    </row>
    <row r="30" spans="2:12" s="17" customFormat="1">
      <c r="B30" s="8" t="s">
        <v>5</v>
      </c>
      <c r="C30" s="8"/>
      <c r="D30" s="3" t="s">
        <v>0</v>
      </c>
    </row>
    <row r="31" spans="2:12" s="17" customFormat="1">
      <c r="B31" s="9" t="s">
        <v>55</v>
      </c>
      <c r="C31" s="20" t="s">
        <v>44</v>
      </c>
      <c r="D31" s="35"/>
    </row>
    <row r="32" spans="2:12" s="17" customFormat="1">
      <c r="B32" s="11" t="s">
        <v>47</v>
      </c>
      <c r="C32" s="20" t="s">
        <v>44</v>
      </c>
      <c r="D32" s="34"/>
      <c r="G32" s="6"/>
    </row>
    <row r="33" spans="1:7" s="17" customFormat="1">
      <c r="B33" s="11" t="s">
        <v>48</v>
      </c>
      <c r="C33" s="20" t="s">
        <v>44</v>
      </c>
      <c r="D33" s="34"/>
      <c r="G33" s="6"/>
    </row>
    <row r="34" spans="1:7" s="17" customFormat="1">
      <c r="B34" s="9" t="s">
        <v>49</v>
      </c>
      <c r="C34" s="9" t="s">
        <v>45</v>
      </c>
      <c r="D34" s="36">
        <f>SUM(D31:D33)*(1+$D$12)*(1+$D$13)</f>
        <v>0</v>
      </c>
    </row>
    <row r="35" spans="1:7" s="17" customFormat="1"/>
    <row r="36" spans="1:7" s="17" customFormat="1"/>
    <row r="37" spans="1:7" s="7" customFormat="1" ht="15.75">
      <c r="B37" s="7" t="s">
        <v>50</v>
      </c>
    </row>
    <row r="38" spans="1:7" s="17" customFormat="1">
      <c r="G38" s="21"/>
    </row>
    <row r="39" spans="1:7" s="17" customFormat="1">
      <c r="D39" s="5" t="s">
        <v>40</v>
      </c>
    </row>
    <row r="40" spans="1:7" s="17" customFormat="1">
      <c r="B40" s="8" t="s">
        <v>5</v>
      </c>
      <c r="C40" s="8"/>
      <c r="D40" s="3" t="s">
        <v>0</v>
      </c>
    </row>
    <row r="41" spans="1:7" s="17" customFormat="1">
      <c r="B41" s="9" t="s">
        <v>51</v>
      </c>
      <c r="C41" s="9" t="s">
        <v>45</v>
      </c>
      <c r="D41" s="18">
        <f>D24*(1+D12)*(1+D13)</f>
        <v>1339090.7970300552</v>
      </c>
    </row>
    <row r="42" spans="1:7" s="17" customFormat="1"/>
    <row r="43" spans="1:7" s="17" customFormat="1">
      <c r="B43" s="5" t="s">
        <v>108</v>
      </c>
    </row>
    <row r="44" spans="1:7" s="17" customFormat="1">
      <c r="B44" s="17" t="s">
        <v>52</v>
      </c>
      <c r="C44" s="9" t="s">
        <v>45</v>
      </c>
      <c r="D44" s="61">
        <f>D41-D34</f>
        <v>1339090.7970300552</v>
      </c>
      <c r="F44" s="17" t="s">
        <v>53</v>
      </c>
      <c r="G44" s="6"/>
    </row>
    <row r="45" spans="1:7" s="17" customFormat="1"/>
    <row r="46" spans="1:7">
      <c r="A46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>
    <tabColor rgb="FFCCFFFF"/>
  </sheetPr>
  <dimension ref="A1:F19"/>
  <sheetViews>
    <sheetView showGridLines="0" zoomScale="85" zoomScaleNormal="85" workbookViewId="0"/>
  </sheetViews>
  <sheetFormatPr defaultRowHeight="15"/>
  <cols>
    <col min="1" max="1" width="4.28515625" style="4" customWidth="1"/>
    <col min="2" max="2" width="57.5703125" style="4" customWidth="1"/>
    <col min="3" max="3" width="15.5703125" style="4" customWidth="1"/>
    <col min="4" max="4" width="17.85546875" style="4" bestFit="1" customWidth="1"/>
    <col min="5" max="5" width="15.28515625" style="4" bestFit="1" customWidth="1"/>
    <col min="6" max="6" width="24" style="4" bestFit="1" customWidth="1"/>
    <col min="7" max="7" width="21.7109375" style="4" bestFit="1" customWidth="1"/>
    <col min="8" max="8" width="21.5703125" style="4" bestFit="1" customWidth="1"/>
    <col min="9" max="16384" width="9.140625" style="4"/>
  </cols>
  <sheetData>
    <row r="1" spans="1:6" s="2" customFormat="1" ht="26.25">
      <c r="A1" s="2" t="s">
        <v>109</v>
      </c>
    </row>
    <row r="3" spans="1:6" s="40" customFormat="1" ht="15.75">
      <c r="B3" s="7" t="s">
        <v>6</v>
      </c>
    </row>
    <row r="4" spans="1:6" s="21" customFormat="1">
      <c r="B4" s="22"/>
    </row>
    <row r="5" spans="1:6" s="21" customFormat="1">
      <c r="B5" s="9" t="s">
        <v>114</v>
      </c>
      <c r="C5" s="9" t="s">
        <v>8</v>
      </c>
      <c r="D5" s="35">
        <f>'Incomelevels '!D44</f>
        <v>1339090.7970300552</v>
      </c>
      <c r="F5" s="21" t="s">
        <v>113</v>
      </c>
    </row>
    <row r="6" spans="1:6" s="21" customFormat="1">
      <c r="B6" s="44" t="s">
        <v>111</v>
      </c>
      <c r="C6" s="11" t="s">
        <v>8</v>
      </c>
      <c r="D6" s="45">
        <f>Input!C16</f>
        <v>1937807.8103474996</v>
      </c>
    </row>
    <row r="7" spans="1:6" s="21" customFormat="1">
      <c r="B7" s="9"/>
      <c r="C7" s="9"/>
      <c r="D7" s="9"/>
    </row>
    <row r="8" spans="1:6" s="21" customFormat="1">
      <c r="B8" s="9" t="s">
        <v>75</v>
      </c>
      <c r="C8" s="9" t="s">
        <v>14</v>
      </c>
      <c r="D8" s="62">
        <f>Input!C13</f>
        <v>184148.64416025771</v>
      </c>
    </row>
    <row r="9" spans="1:6" s="21" customFormat="1">
      <c r="B9" s="44" t="s">
        <v>68</v>
      </c>
      <c r="C9" s="9" t="s">
        <v>14</v>
      </c>
      <c r="D9" s="62">
        <f>Input!C14</f>
        <v>1519500.4749999999</v>
      </c>
      <c r="F9" s="31"/>
    </row>
    <row r="10" spans="1:6" s="21" customFormat="1">
      <c r="B10" s="44"/>
      <c r="C10" s="11"/>
      <c r="D10" s="37"/>
    </row>
    <row r="11" spans="1:6" s="21" customFormat="1">
      <c r="B11" s="44" t="s">
        <v>76</v>
      </c>
      <c r="C11" s="9" t="s">
        <v>17</v>
      </c>
      <c r="D11" s="64">
        <f>(D5+D6)/(D8+D9)</f>
        <v>1.9234586338956725</v>
      </c>
    </row>
    <row r="12" spans="1:6" s="21" customFormat="1">
      <c r="B12" s="22"/>
      <c r="D12" s="63"/>
    </row>
    <row r="13" spans="1:6" s="21" customFormat="1">
      <c r="B13" s="44" t="s">
        <v>110</v>
      </c>
      <c r="C13" s="21" t="s">
        <v>17</v>
      </c>
      <c r="D13" s="65">
        <f>Input!C32</f>
        <v>0.9746168250863414</v>
      </c>
      <c r="F13" s="21" t="s">
        <v>112</v>
      </c>
    </row>
    <row r="14" spans="1:6" s="21" customFormat="1">
      <c r="B14" s="22"/>
      <c r="D14" s="63"/>
    </row>
    <row r="15" spans="1:6" s="21" customFormat="1">
      <c r="B15" s="11" t="s">
        <v>65</v>
      </c>
      <c r="C15" s="21" t="s">
        <v>17</v>
      </c>
      <c r="D15" s="66">
        <f>D11+D13</f>
        <v>2.8980754589820137</v>
      </c>
    </row>
    <row r="16" spans="1:6" s="21" customFormat="1">
      <c r="B16" s="22"/>
    </row>
    <row r="17" spans="1:2">
      <c r="A17" s="21"/>
    </row>
    <row r="18" spans="1:2">
      <c r="B18" s="43"/>
    </row>
    <row r="19" spans="1:2">
      <c r="B19" s="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2:H32"/>
  <sheetViews>
    <sheetView showGridLines="0" zoomScale="85" zoomScaleNormal="85" workbookViewId="0"/>
  </sheetViews>
  <sheetFormatPr defaultRowHeight="15"/>
  <cols>
    <col min="1" max="1" width="6.140625" style="4" customWidth="1"/>
    <col min="2" max="2" width="45" style="4" customWidth="1"/>
    <col min="3" max="3" width="9.140625" style="4"/>
    <col min="4" max="6" width="17.7109375" style="4" customWidth="1"/>
    <col min="7" max="16384" width="9.140625" style="4"/>
  </cols>
  <sheetData>
    <row r="2" spans="2:6" s="2" customFormat="1" ht="26.25">
      <c r="B2" s="2" t="s">
        <v>79</v>
      </c>
    </row>
    <row r="4" spans="2:6">
      <c r="B4" s="4" t="s">
        <v>80</v>
      </c>
    </row>
    <row r="5" spans="2:6">
      <c r="B5" s="4" t="s">
        <v>81</v>
      </c>
    </row>
    <row r="6" spans="2:6">
      <c r="B6" s="4" t="s">
        <v>82</v>
      </c>
    </row>
    <row r="7" spans="2:6">
      <c r="B7" s="4" t="s">
        <v>83</v>
      </c>
    </row>
    <row r="8" spans="2:6">
      <c r="B8" s="4" t="s">
        <v>84</v>
      </c>
    </row>
    <row r="10" spans="2:6">
      <c r="B10" s="10" t="s">
        <v>107</v>
      </c>
    </row>
    <row r="12" spans="2:6" s="46" customFormat="1" ht="12.75">
      <c r="B12" s="46" t="s">
        <v>85</v>
      </c>
    </row>
    <row r="14" spans="2:6">
      <c r="B14" s="4" t="s">
        <v>86</v>
      </c>
    </row>
    <row r="15" spans="2:6">
      <c r="B15" s="4" t="s">
        <v>87</v>
      </c>
    </row>
    <row r="16" spans="2:6">
      <c r="D16" s="4" t="s">
        <v>88</v>
      </c>
      <c r="E16" s="4" t="s">
        <v>89</v>
      </c>
      <c r="F16" s="4" t="s">
        <v>90</v>
      </c>
    </row>
    <row r="17" spans="2:8">
      <c r="B17" s="4" t="s">
        <v>91</v>
      </c>
      <c r="C17" s="4" t="s">
        <v>92</v>
      </c>
      <c r="D17" s="14">
        <v>112.08</v>
      </c>
      <c r="E17" s="14">
        <v>122.09</v>
      </c>
      <c r="F17" s="14">
        <v>114.72</v>
      </c>
    </row>
    <row r="18" spans="2:8">
      <c r="B18" s="4" t="s">
        <v>93</v>
      </c>
      <c r="C18" s="4" t="s">
        <v>92</v>
      </c>
      <c r="D18" s="14">
        <v>111.04</v>
      </c>
      <c r="E18" s="14">
        <v>121.51</v>
      </c>
      <c r="F18" s="14">
        <v>114.24</v>
      </c>
    </row>
    <row r="19" spans="2:8">
      <c r="B19" s="4" t="s">
        <v>94</v>
      </c>
      <c r="C19" s="4" t="s">
        <v>92</v>
      </c>
      <c r="D19" s="14">
        <v>111.75</v>
      </c>
      <c r="E19" s="14">
        <v>120.31</v>
      </c>
      <c r="F19" s="14">
        <v>114.51</v>
      </c>
      <c r="H19" s="4" t="s">
        <v>105</v>
      </c>
    </row>
    <row r="21" spans="2:8">
      <c r="B21" s="4" t="s">
        <v>95</v>
      </c>
    </row>
    <row r="22" spans="2:8">
      <c r="B22" s="47" t="s">
        <v>96</v>
      </c>
    </row>
    <row r="24" spans="2:8" s="46" customFormat="1" ht="12.75">
      <c r="B24" s="46" t="s">
        <v>97</v>
      </c>
    </row>
    <row r="26" spans="2:8">
      <c r="B26" s="4" t="s">
        <v>98</v>
      </c>
      <c r="C26" s="4" t="s">
        <v>1</v>
      </c>
      <c r="D26" s="48">
        <f t="shared" ref="D26:F27" si="0">D18/D17-1</f>
        <v>-9.2790863668806844E-3</v>
      </c>
      <c r="E26" s="48">
        <f t="shared" si="0"/>
        <v>-4.7505938242280443E-3</v>
      </c>
      <c r="F26" s="48">
        <f t="shared" si="0"/>
        <v>-4.1841004184101083E-3</v>
      </c>
    </row>
    <row r="27" spans="2:8">
      <c r="B27" s="4" t="s">
        <v>106</v>
      </c>
      <c r="C27" s="4" t="s">
        <v>1</v>
      </c>
      <c r="D27" s="48">
        <f t="shared" si="0"/>
        <v>6.3940922190202087E-3</v>
      </c>
      <c r="E27" s="48">
        <f t="shared" si="0"/>
        <v>-9.8757303925602891E-3</v>
      </c>
      <c r="F27" s="48">
        <f t="shared" si="0"/>
        <v>2.3634453781513631E-3</v>
      </c>
    </row>
    <row r="30" spans="2:8">
      <c r="B30" s="4" t="s">
        <v>99</v>
      </c>
    </row>
    <row r="31" spans="2:8">
      <c r="B31" s="4" t="s">
        <v>100</v>
      </c>
      <c r="C31" s="4" t="s">
        <v>1</v>
      </c>
      <c r="D31" s="49">
        <f t="shared" ref="D31:F32" si="1">ROUND(D26,3)</f>
        <v>-8.9999999999999993E-3</v>
      </c>
      <c r="E31" s="49">
        <f t="shared" si="1"/>
        <v>-5.0000000000000001E-3</v>
      </c>
      <c r="F31" s="49">
        <f t="shared" si="1"/>
        <v>-4.0000000000000001E-3</v>
      </c>
    </row>
    <row r="32" spans="2:8">
      <c r="B32" s="4" t="s">
        <v>101</v>
      </c>
      <c r="C32" s="4" t="s">
        <v>1</v>
      </c>
      <c r="D32" s="49">
        <f t="shared" si="1"/>
        <v>6.0000000000000001E-3</v>
      </c>
      <c r="E32" s="49">
        <f t="shared" si="1"/>
        <v>-0.01</v>
      </c>
      <c r="F32" s="49">
        <f t="shared" si="1"/>
        <v>2E-3</v>
      </c>
    </row>
  </sheetData>
  <hyperlinks>
    <hyperlink ref="B22" r:id="rId1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88D7640ACCFC42A267A6095A89BF7F" ma:contentTypeVersion="2" ma:contentTypeDescription="Een nieuw document maken." ma:contentTypeScope="" ma:versionID="496d12a529ebcca8d49c7778b31b6a91">
  <xsd:schema xmlns:xsd="http://www.w3.org/2001/XMLSchema" xmlns:xs="http://www.w3.org/2001/XMLSchema" xmlns:p="http://schemas.microsoft.com/office/2006/metadata/properties" xmlns:ns2="4e7e7126-2040-4c98-98e5-fda1fcd9258c" targetNamespace="http://schemas.microsoft.com/office/2006/metadata/properties" ma:root="true" ma:fieldsID="680c8a1675dd199a02146539639cc0a2" ns2:_="">
    <xsd:import namespace="4e7e7126-2040-4c98-98e5-fda1fcd9258c"/>
    <xsd:element name="properties">
      <xsd:complexType>
        <xsd:sequence>
          <xsd:element name="documentManagement">
            <xsd:complexType>
              <xsd:all>
                <xsd:element ref="ns2:Type_x0020_document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e7126-2040-4c98-98e5-fda1fcd9258c" elementFormDefault="qualified">
    <xsd:import namespace="http://schemas.microsoft.com/office/2006/documentManagement/types"/>
    <xsd:import namespace="http://schemas.microsoft.com/office/infopath/2007/PartnerControls"/>
    <xsd:element name="Type_x0020_document" ma:index="8" nillable="true" ma:displayName="Type document" ma:default="Projectdocumenten" ma:internalName="Type_x0020_documen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jectdocumenten"/>
                    <xsd:enumeration value="CN-team Den Haag"/>
                    <xsd:enumeration value="Juridisch"/>
                    <xsd:enumeration value="Regulering"/>
                    <xsd:enumeration value="Communicatie"/>
                    <xsd:enumeration value="EZ"/>
                    <xsd:enumeration value="Financiën"/>
                    <xsd:enumeration value="Bedrijfsvoering"/>
                    <xsd:enumeration value="Caribisch Nederland"/>
                    <xsd:enumeration value="Verslagen"/>
                  </xsd:restriction>
                </xsd:simpleType>
              </xsd:element>
            </xsd:sequence>
          </xsd:extension>
        </xsd:complexContent>
      </xsd:complexType>
    </xsd:element>
    <xsd:element name="Status" ma:index="9" nillable="true" ma:displayName="Status" ma:default="Actueel" ma:format="RadioButtons" ma:indexed="true" ma:internalName="Status">
      <xsd:simpleType>
        <xsd:restriction base="dms:Choice">
          <xsd:enumeration value="Actueel"/>
          <xsd:enumeration value="Archief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document xmlns="4e7e7126-2040-4c98-98e5-fda1fcd9258c">
      <Value>Regulering</Value>
    </Type_x0020_document>
    <Status xmlns="4e7e7126-2040-4c98-98e5-fda1fcd9258c">Actueel</Status>
  </documentManagement>
</p:properties>
</file>

<file path=customXml/itemProps1.xml><?xml version="1.0" encoding="utf-8"?>
<ds:datastoreItem xmlns:ds="http://schemas.openxmlformats.org/officeDocument/2006/customXml" ds:itemID="{BEFE9C4B-9537-4ACE-9481-B037CC13AA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EFD89C-9F4A-49BD-9B15-E7F75B380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7e7126-2040-4c98-98e5-fda1fcd925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C3BFBB-C03D-48A0-8E6B-D92A2F3E434E}">
  <ds:schemaRefs>
    <ds:schemaRef ds:uri="http://purl.org/dc/elements/1.1/"/>
    <ds:schemaRef ds:uri="http://purl.org/dc/terms/"/>
    <ds:schemaRef ds:uri="http://schemas.microsoft.com/office/2006/documentManagement/types"/>
    <ds:schemaRef ds:uri="4e7e7126-2040-4c98-98e5-fda1fcd9258c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Explanation</vt:lpstr>
      <vt:lpstr>Input</vt:lpstr>
      <vt:lpstr>Costinput</vt:lpstr>
      <vt:lpstr>Incomelevels </vt:lpstr>
      <vt:lpstr>Calculation Water</vt:lpstr>
      <vt:lpstr>CPI CN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Rekenmodel productieprijs drinkwater web 2017</dc:title>
  <dc:creator>Autoriteit Consument &amp; Markt (ACM)</dc:creator>
  <cp:lastModifiedBy>Hoogdorp, Sergio</cp:lastModifiedBy>
  <cp:lastPrinted>2016-07-29T19:08:11Z</cp:lastPrinted>
  <dcterms:created xsi:type="dcterms:W3CDTF">2016-07-29T17:04:11Z</dcterms:created>
  <dcterms:modified xsi:type="dcterms:W3CDTF">2016-12-20T12:31:17Z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0x0101001E88D7640ACCFC42A267A6095A89BF7F</vt:lpwstr>
  </property>
</Properties>
</file>